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현재_통합_문서" defaultThemeVersion="124226"/>
  <mc:AlternateContent xmlns:mc="http://schemas.openxmlformats.org/markup-compatibility/2006">
    <mc:Choice Requires="x15">
      <x15ac:absPath xmlns:x15ac="http://schemas.microsoft.com/office/spreadsheetml/2010/11/ac" url="D:\PROJECT\PJT_2026\Q20220603_(포항)3FINEX 수처리 RTO 소각로 노후교체\3.계약단계\"/>
    </mc:Choice>
  </mc:AlternateContent>
  <xr:revisionPtr revIDLastSave="0" documentId="13_ncr:1_{A8D1F1EC-127E-4BB4-A791-005BA16D7DDD}" xr6:coauthVersionLast="47" xr6:coauthVersionMax="47" xr10:uidLastSave="{00000000-0000-0000-0000-000000000000}"/>
  <bookViews>
    <workbookView xWindow="28680" yWindow="-120" windowWidth="29040" windowHeight="15720" tabRatio="932" firstSheet="5" activeTab="5" xr2:uid="{AF053049-0701-42C5-8D2E-FE97AF49A292}"/>
  </bookViews>
  <sheets>
    <sheet name="VXXXXX" sheetId="14" state="veryHidden" r:id="rId1"/>
    <sheet name="내역비교(이앤씨, 플랜텍)" sheetId="139" state="hidden" r:id="rId2"/>
    <sheet name="검토 내역_포스코 이앤씨" sheetId="111" state="hidden" r:id="rId3"/>
    <sheet name="도면 비교 검토" sheetId="138" state="hidden" r:id="rId4"/>
    <sheet name="내역비교(이앤씨, 플랜텍) (2)" sheetId="141" state="hidden" r:id="rId5"/>
    <sheet name="기계_제경비 내역서" sheetId="99" r:id="rId6"/>
    <sheet name="기계_순공사비 내역서 " sheetId="102" r:id="rId7"/>
    <sheet name="기계 철거_제경비 내역서" sheetId="171" r:id="rId8"/>
    <sheet name="기계 철거_순공사비 내역서" sheetId="172" r:id="rId9"/>
    <sheet name="전기_제경비 내역서" sheetId="144" r:id="rId10"/>
    <sheet name="전기_순공사비 내역서" sheetId="145" r:id="rId11"/>
    <sheet name="토건_제경비 내역서" sheetId="156" r:id="rId12"/>
    <sheet name="토건_순공사비 내역서" sheetId="157" r:id="rId13"/>
    <sheet name="견적서_포스코이앤씨" sheetId="161" state="hidden" r:id="rId14"/>
    <sheet name="제경비사용실적 제출표지" sheetId="104" state="hidden" r:id="rId15"/>
    <sheet name="제경비요율표" sheetId="109" state="hidden" r:id="rId16"/>
    <sheet name="개정이력" sheetId="107" state="hidden" r:id="rId17"/>
    <sheet name="총괄LIST(토건_플랜텍)" sheetId="174" state="hidden" r:id="rId18"/>
    <sheet name="수량서(토건_플랜텍)" sheetId="175" state="hidden" r:id="rId19"/>
    <sheet name="Sheet1" sheetId="163" state="hidden" r:id="rId20"/>
    <sheet name="Sheet2" sheetId="164" state="hidden" r:id="rId21"/>
    <sheet name="#품셈 종합" sheetId="115" state="hidden" r:id="rId22"/>
    <sheet name="#설치품" sheetId="116" state="hidden" r:id="rId23"/>
    <sheet name="#제작품" sheetId="117" state="hidden" r:id="rId24"/>
    <sheet name="#도장품" sheetId="121" state="hidden" r:id="rId25"/>
    <sheet name="#장비" sheetId="122" state="hidden" r:id="rId26"/>
    <sheet name="#가설" sheetId="123" state="hidden" r:id="rId27"/>
    <sheet name="#보온" sheetId="124" state="hidden" r:id="rId28"/>
    <sheet name="#지붕" sheetId="125" state="hidden" r:id="rId29"/>
    <sheet name="#할증" sheetId="126" state="hidden" r:id="rId30"/>
    <sheet name="#배관" sheetId="127" state="hidden" r:id="rId31"/>
    <sheet name="#감리" sheetId="135" state="hidden" r:id="rId32"/>
    <sheet name="배관 재료비" sheetId="168"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s>
  <definedNames>
    <definedName name="_" localSheetId="31">#REF!</definedName>
    <definedName name="_" localSheetId="23">#REF!</definedName>
    <definedName name="_" localSheetId="21">#REF!</definedName>
    <definedName name="_">#REF!</definedName>
    <definedName name="_??±?????³?¿ª">#REF!</definedName>
    <definedName name="__" hidden="1">#REF!</definedName>
    <definedName name="___" hidden="1">#REF!</definedName>
    <definedName name="_____" hidden="1">#REF!</definedName>
    <definedName name="______" hidden="1">#REF!</definedName>
    <definedName name="_______" hidden="1">#REF!</definedName>
    <definedName name="_________________________________________________________________" hidden="1">#REF!</definedName>
    <definedName name="___________________________________________________________________" hidden="1">#REF!</definedName>
    <definedName name="_____________________________________________________________________" hidden="1">#REF!</definedName>
    <definedName name="_______________________________________________________________________" hidden="1">#REF!</definedName>
    <definedName name="_________________________________________________________________________" hidden="1">#REF!</definedName>
    <definedName name="___________________________________________________________________________" hidden="1">#REF!</definedName>
    <definedName name="_____________________________________________________________________________" hidden="1">#REF!</definedName>
    <definedName name="_______________________________________________________________________________" hidden="1">#REF!</definedName>
    <definedName name="_________________________________________________________________________________" hidden="1">#REF!</definedName>
    <definedName name="___________________________________________________________________________________" hidden="1">#REF!</definedName>
    <definedName name="_____________________________________________________________________________________" hidden="1">#REF!</definedName>
    <definedName name="_______________________________________________________________________________________" hidden="1">#REF!</definedName>
    <definedName name="_________________________________________________________________________________________" hidden="1">#REF!</definedName>
    <definedName name="___________________________________________________________________________________________" hidden="1">#REF!</definedName>
    <definedName name="_____________________________________________________________________________________________" hidden="1">#REF!</definedName>
    <definedName name="_______________________________________________________________________________________________" hidden="1">#REF!</definedName>
    <definedName name="_________________________________________________________________________________________________" hidden="1">#REF!</definedName>
    <definedName name="___________________________________________________________________________________________________" hidden="1">#REF!</definedName>
    <definedName name="_____________________________________________________________________________________________________" hidden="1">#REF!</definedName>
    <definedName name="_______________________________________________________________________________________________________" hidden="1">#REF!</definedName>
    <definedName name="_________________________________________________________________________________________________________" hidden="1">#REF!</definedName>
    <definedName name="___________________________________________________________________________________________________________" hidden="1">#REF!</definedName>
    <definedName name="_____________________________________________________________________________________________________________" hidden="1">#REF!</definedName>
    <definedName name="______________________________________________________________________________________________________________" hidden="1">#REF!</definedName>
    <definedName name="_______________________________________________________________________________________________________________" hidden="1">#REF!</definedName>
    <definedName name="________________________________________________________________________________________________________________" hidden="1">#REF!</definedName>
    <definedName name="_________________________________________________________________________________________________________________" hidden="1">#REF!</definedName>
    <definedName name="__________________________________________________________________________________________________________________" hidden="1">#REF!</definedName>
    <definedName name="___________________________________________________________________________________________________________________" hidden="1">#REF!</definedName>
    <definedName name="____________________________________________________________________________________________________________________" hidden="1">#REF!</definedName>
    <definedName name="_____________________________________________________________________________________________________________________" hidden="1">#REF!</definedName>
    <definedName name="______________________________________________________________________________________________________________________" hidden="1">#REF!</definedName>
    <definedName name="_______________________________________________________________________________________________________________________" hidden="1">#REF!</definedName>
    <definedName name="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_____________" hidden="1">#REF!</definedName>
    <definedName name="______________________________________________________________________________________________________________________________________________________________________________________________________________________________________" hidden="1">#REF!</definedName>
    <definedName name="________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sn0001">[1]도!#REF!</definedName>
    <definedName name="_______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A70000">'[2]4-3 보온 기본물량집계'!#REF!</definedName>
    <definedName name="___________A70001">'[2]4-3 보온 기본물량집계'!#REF!</definedName>
    <definedName name="___________o12111">'[3]#REF'!#REF!</definedName>
    <definedName name="___________sn0001">[1]도!#REF!</definedName>
    <definedName name="______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A70000" localSheetId="31">#REF!</definedName>
    <definedName name="__________A70000">#REF!</definedName>
    <definedName name="__________A70001">'[2]4-3 보온 기본물량집계'!#REF!</definedName>
    <definedName name="__________o12111">'[3]#REF'!#REF!</definedName>
    <definedName name="__________sn0001">[1]도!#REF!</definedName>
    <definedName name="_____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A70000" localSheetId="31">#REF!</definedName>
    <definedName name="_________A70000">#REF!</definedName>
    <definedName name="_________A70001" localSheetId="31">#REF!</definedName>
    <definedName name="_________A70001">#REF!</definedName>
    <definedName name="________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key2" hidden="1">#REF!</definedName>
    <definedName name="_________o12111" localSheetId="31">#REF!</definedName>
    <definedName name="_________o12111">#REF!</definedName>
    <definedName name="_________sn0001" localSheetId="31">#REF!</definedName>
    <definedName name="_________sn0001">#REF!</definedName>
    <definedName name="________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1">#REF!</definedName>
    <definedName name="____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A70000" localSheetId="31">#REF!</definedName>
    <definedName name="________A70000">#REF!</definedName>
    <definedName name="________A70001" localSheetId="31">#REF!</definedName>
    <definedName name="________A70001">#REF!</definedName>
    <definedName name="_______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key2" hidden="1">#REF!</definedName>
    <definedName name="________LPB1">[4]부하계산서!#REF!</definedName>
    <definedName name="________LPK1">[4]부하계산서!#REF!</definedName>
    <definedName name="________LU1">'[5]부하(성남)'!#REF!</definedName>
    <definedName name="________LU2">'[5]부하(성남)'!#REF!</definedName>
    <definedName name="________LV01">'[5]부하(성남)'!#REF!</definedName>
    <definedName name="________o12111" localSheetId="31">#REF!</definedName>
    <definedName name="________o12111">#REF!</definedName>
    <definedName name="________sn0001" localSheetId="31">#REF!</definedName>
    <definedName name="________sn0001">#REF!</definedName>
    <definedName name="_______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UP1">[4]부하계산서!#REF!</definedName>
    <definedName name="________UP2">[4]부하계산서!#REF!</definedName>
    <definedName name="_______A1">#REF!</definedName>
    <definedName name="___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A70000" localSheetId="31">#REF!</definedName>
    <definedName name="_______A70000">#REF!</definedName>
    <definedName name="_______A70001" localSheetId="31">#REF!</definedName>
    <definedName name="_______A70001">#REF!</definedName>
    <definedName name="_______aaa01">#REF!</definedName>
    <definedName name="_______aaa02">#REF!</definedName>
    <definedName name="_______aaa03">#REF!</definedName>
    <definedName name="_______aaa04">#REF!</definedName>
    <definedName name="_______aaa97">#REF!</definedName>
    <definedName name="_______aaa98">#REF!</definedName>
    <definedName name="_______aaa99">#REF!</definedName>
    <definedName name="______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LL45">#REF!</definedName>
    <definedName name="_______ELL90">#REF!</definedName>
    <definedName name="_______key2" hidden="1">#REF!</definedName>
    <definedName name="_______LP1">#REF!</definedName>
    <definedName name="_______LP2">#REF!</definedName>
    <definedName name="_______NEW1">ROUND([0]!_______NEW1*0.0254,3)</definedName>
    <definedName name="_______o12111" localSheetId="31">#REF!</definedName>
    <definedName name="_______o12111">#REF!</definedName>
    <definedName name="_______QQ1" localSheetId="31">#REF!</definedName>
    <definedName name="_______QQ1">#REF!</definedName>
    <definedName name="_______RE100">#REF!</definedName>
    <definedName name="_______RE104">#REF!</definedName>
    <definedName name="_______RE112">#REF!</definedName>
    <definedName name="_______RE26">#REF!</definedName>
    <definedName name="_______RE28">#REF!</definedName>
    <definedName name="_______RE30">#REF!</definedName>
    <definedName name="_______RE32">#REF!</definedName>
    <definedName name="_______RE34">#REF!</definedName>
    <definedName name="_______RE36">#REF!</definedName>
    <definedName name="_______RE38">#REF!</definedName>
    <definedName name="_______RE40">#REF!</definedName>
    <definedName name="_______RE42">#REF!</definedName>
    <definedName name="_______RE44">#REF!</definedName>
    <definedName name="_______RE48">#REF!</definedName>
    <definedName name="_______RE52">#REF!</definedName>
    <definedName name="_______RE56">#REF!</definedName>
    <definedName name="_______RE60">#REF!</definedName>
    <definedName name="_______RE64">#REF!</definedName>
    <definedName name="_______RE68">#REF!</definedName>
    <definedName name="_______RE72">#REF!</definedName>
    <definedName name="_______RE76">#REF!</definedName>
    <definedName name="_______RE80">#REF!</definedName>
    <definedName name="_______RE88">#REF!</definedName>
    <definedName name="_______RE92">#REF!</definedName>
    <definedName name="_______RE96">#REF!</definedName>
    <definedName name="_______rev1">#REF!</definedName>
    <definedName name="_______rev3">#REF!</definedName>
    <definedName name="_______rev4">#REF!</definedName>
    <definedName name="_______rev5">#REF!</definedName>
    <definedName name="_______rev6">#REF!</definedName>
    <definedName name="_______sn0001" localSheetId="31">#REF!</definedName>
    <definedName name="_______sn0001">#REF!</definedName>
    <definedName name="______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st1">"Group 41"</definedName>
    <definedName name="______A1" localSheetId="31">BlankMacro1</definedName>
    <definedName name="______A1" localSheetId="23">BlankMacro1</definedName>
    <definedName name="______A1" localSheetId="21">BlankMacro1</definedName>
    <definedName name="______A1">#REF!</definedName>
    <definedName name="__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3" localSheetId="31">BlankMacro1</definedName>
    <definedName name="______A3" localSheetId="23">BlankMacro1</definedName>
    <definedName name="______A3" localSheetId="21">BlankMacro1</definedName>
    <definedName name="______A3" localSheetId="1">BlankMacro1</definedName>
    <definedName name="______A3" localSheetId="4">BlankMacro1</definedName>
    <definedName name="______A3">BlankMacro1</definedName>
    <definedName name="__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A70000" localSheetId="31">#REF!</definedName>
    <definedName name="______A70000">#REF!</definedName>
    <definedName name="______A70001" localSheetId="31">#REF!</definedName>
    <definedName name="______A70001">#REF!</definedName>
    <definedName name="______aaa01">#REF!</definedName>
    <definedName name="______aaa02">#REF!</definedName>
    <definedName name="______aaa03">#REF!</definedName>
    <definedName name="______aaa04">#REF!</definedName>
    <definedName name="______aaa97">#REF!</definedName>
    <definedName name="______aaa98">#REF!</definedName>
    <definedName name="______aaa99">#REF!</definedName>
    <definedName name="______D1">'[6]BEND LOSS'!#REF!</definedName>
    <definedName name="______D2">'[7]BEND LOSS'!#REF!</definedName>
    <definedName name="_____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ELL45">#REF!</definedName>
    <definedName name="______ELL90">#REF!</definedName>
    <definedName name="______fce1" localSheetId="31">#REF!</definedName>
    <definedName name="______fce1">#REF!</definedName>
    <definedName name="______fce2" localSheetId="31">#REF!</definedName>
    <definedName name="______fce2">#REF!</definedName>
    <definedName name="______fce3" localSheetId="31">#REF!</definedName>
    <definedName name="______fce3">#REF!</definedName>
    <definedName name="______fce4" localSheetId="31">#REF!</definedName>
    <definedName name="______fce4">#REF!</definedName>
    <definedName name="______fce5" localSheetId="31">#REF!</definedName>
    <definedName name="______fce5">#REF!</definedName>
    <definedName name="______fce6" localSheetId="31">#REF!</definedName>
    <definedName name="______fce6">#REF!</definedName>
    <definedName name="______fce7" localSheetId="31">#REF!</definedName>
    <definedName name="______fce7">#REF!</definedName>
    <definedName name="______fce8" localSheetId="31">#REF!</definedName>
    <definedName name="______fce8">#REF!</definedName>
    <definedName name="______GAS4" localSheetId="31">#REF!</definedName>
    <definedName name="______GAS4">#REF!</definedName>
    <definedName name="______GAS5" localSheetId="31">#REF!</definedName>
    <definedName name="______GAS5">#REF!</definedName>
    <definedName name="______key2" hidden="1">#REF!</definedName>
    <definedName name="______key3" hidden="1">#REF!</definedName>
    <definedName name="______LP1">#REF!</definedName>
    <definedName name="______LP2">#REF!</definedName>
    <definedName name="______LPB1">[4]부하계산서!#REF!</definedName>
    <definedName name="______LPK1">[4]부하계산서!#REF!</definedName>
    <definedName name="______LU1">'[5]부하(성남)'!#REF!</definedName>
    <definedName name="______LU2">'[5]부하(성남)'!#REF!</definedName>
    <definedName name="______LV01">'[5]부하(성남)'!#REF!</definedName>
    <definedName name="______NEW1">ROUND([0]!______NEW1*0.0254,3)</definedName>
    <definedName name="______o12111" localSheetId="31">#REF!</definedName>
    <definedName name="______o12111">#REF!</definedName>
    <definedName name="______Q1">[8]Sheet5!#REF!</definedName>
    <definedName name="______QQ1" localSheetId="31">#REF!</definedName>
    <definedName name="______QQ1">#REF!</definedName>
    <definedName name="______RE100">#REF!</definedName>
    <definedName name="______RE104">#REF!</definedName>
    <definedName name="______RE112">#REF!</definedName>
    <definedName name="______RE26">#REF!</definedName>
    <definedName name="______RE28">#REF!</definedName>
    <definedName name="______RE30">#REF!</definedName>
    <definedName name="______RE32">#REF!</definedName>
    <definedName name="______RE34">#REF!</definedName>
    <definedName name="______RE36">#REF!</definedName>
    <definedName name="______RE38">#REF!</definedName>
    <definedName name="______RE40">#REF!</definedName>
    <definedName name="______RE42">#REF!</definedName>
    <definedName name="______RE44">#REF!</definedName>
    <definedName name="______RE48">#REF!</definedName>
    <definedName name="______RE52">#REF!</definedName>
    <definedName name="______RE56">#REF!</definedName>
    <definedName name="______RE60">#REF!</definedName>
    <definedName name="______RE64">#REF!</definedName>
    <definedName name="______RE68">#REF!</definedName>
    <definedName name="______RE72">#REF!</definedName>
    <definedName name="______RE76">#REF!</definedName>
    <definedName name="______RE80">#REF!</definedName>
    <definedName name="______RE88">#REF!</definedName>
    <definedName name="______RE92">#REF!</definedName>
    <definedName name="______RE96">#REF!</definedName>
    <definedName name="______rev1">#REF!</definedName>
    <definedName name="______rev3">#REF!</definedName>
    <definedName name="______rev4">#REF!</definedName>
    <definedName name="______rev5">#REF!</definedName>
    <definedName name="______rev6">#REF!</definedName>
    <definedName name="______sn0001" localSheetId="31">#REF!</definedName>
    <definedName name="______sn0001">#REF!</definedName>
    <definedName name="_____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st1">"Group 41"</definedName>
    <definedName name="______t2">'[7]BEND LOSS'!#REF!</definedName>
    <definedName name="______UP1">[4]부하계산서!#REF!</definedName>
    <definedName name="______UP2">[4]부하계산서!#REF!</definedName>
    <definedName name="______W2">'[7]BEND LOSS'!#REF!</definedName>
    <definedName name="______W4">'[6]BEND LOSS'!#REF!</definedName>
    <definedName name="_____A1" localSheetId="31">BlankMacro1</definedName>
    <definedName name="_____A1" localSheetId="23">BlankMacro1</definedName>
    <definedName name="_____A1" localSheetId="21">BlankMacro1</definedName>
    <definedName name="_____A1">#REF!</definedName>
    <definedName name="_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3" localSheetId="31">BlankMacro1</definedName>
    <definedName name="_____A3" localSheetId="23">BlankMacro1</definedName>
    <definedName name="_____A3" localSheetId="21">BlankMacro1</definedName>
    <definedName name="_____A3" localSheetId="1">BlankMacro1</definedName>
    <definedName name="_____A3" localSheetId="4">BlankMacro1</definedName>
    <definedName name="_____A3">BlankMacro1</definedName>
    <definedName name="_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A70000" localSheetId="31">#REF!</definedName>
    <definedName name="_____A70000">#REF!</definedName>
    <definedName name="_____A70001" localSheetId="31">#REF!</definedName>
    <definedName name="_____A70001">#REF!</definedName>
    <definedName name="_____aaa01">#REF!</definedName>
    <definedName name="_____aaa02">#REF!</definedName>
    <definedName name="_____aaa03">#REF!</definedName>
    <definedName name="_____aaa04">#REF!</definedName>
    <definedName name="_____aaa97">#REF!</definedName>
    <definedName name="_____aaa98">#REF!</definedName>
    <definedName name="_____aaa99">#REF!</definedName>
    <definedName name="_____D1">'[6]BEND LOSS'!#REF!</definedName>
    <definedName name="_____D2">'[7]BEND LOSS'!#REF!</definedName>
    <definedName name="____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LL45">#REF!</definedName>
    <definedName name="_____ELL90">#REF!</definedName>
    <definedName name="_____fce1" localSheetId="31">#REF!</definedName>
    <definedName name="_____fce1">#REF!</definedName>
    <definedName name="_____fce2" localSheetId="31">#REF!</definedName>
    <definedName name="_____fce2">#REF!</definedName>
    <definedName name="_____fce3" localSheetId="31">#REF!</definedName>
    <definedName name="_____fce3">#REF!</definedName>
    <definedName name="_____fce4" localSheetId="31">#REF!</definedName>
    <definedName name="_____fce4">#REF!</definedName>
    <definedName name="_____fce5" localSheetId="31">#REF!</definedName>
    <definedName name="_____fce5">#REF!</definedName>
    <definedName name="_____fce6" localSheetId="31">#REF!</definedName>
    <definedName name="_____fce6">#REF!</definedName>
    <definedName name="_____fce7" localSheetId="31">#REF!</definedName>
    <definedName name="_____fce7">#REF!</definedName>
    <definedName name="_____fce8" localSheetId="31">#REF!</definedName>
    <definedName name="_____fce8">#REF!</definedName>
    <definedName name="_____GAS4" localSheetId="31">#REF!</definedName>
    <definedName name="_____GAS4">#REF!</definedName>
    <definedName name="_____GAS5" localSheetId="31">#REF!</definedName>
    <definedName name="_____GAS5">#REF!</definedName>
    <definedName name="_____III1">#REF!</definedName>
    <definedName name="_____IW1" localSheetId="31">#REF!</definedName>
    <definedName name="_____IW1">#REF!</definedName>
    <definedName name="_____IW64" localSheetId="31">#REF!</definedName>
    <definedName name="_____IW64">#REF!</definedName>
    <definedName name="_____IZ65" localSheetId="31">#REF!</definedName>
    <definedName name="_____IZ65">#REF!</definedName>
    <definedName name="_____KD2" hidden="1">#REF!</definedName>
    <definedName name="_____KD3" hidden="1">#REF!</definedName>
    <definedName name="_____key2" hidden="1">#REF!</definedName>
    <definedName name="_____KHM111" hidden="1">{#N/A,#N/A,FALSE,"제목"}</definedName>
    <definedName name="_____KHM888" hidden="1">{#N/A,#N/A,FALSE,"제목"}</definedName>
    <definedName name="_____KK1" hidden="1">#REF!</definedName>
    <definedName name="_____KK2" hidden="1">#REF!</definedName>
    <definedName name="_____KK3" hidden="1">#REF!</definedName>
    <definedName name="_____LHY1">#REF!</definedName>
    <definedName name="_____LHY2">#REF!</definedName>
    <definedName name="_____LHY4">#REF!</definedName>
    <definedName name="_____LP1">#REF!</definedName>
    <definedName name="_____LP2">#REF!</definedName>
    <definedName name="_____LPB1">[4]부하계산서!#REF!</definedName>
    <definedName name="_____LPK1">[4]부하계산서!#REF!</definedName>
    <definedName name="_____LU1">'[5]부하(성남)'!#REF!</definedName>
    <definedName name="_____LU2">'[5]부하(성남)'!#REF!</definedName>
    <definedName name="_____LV01">'[5]부하(성남)'!#REF!</definedName>
    <definedName name="_____NEW1">ROUND([9]!_____NEW1*0.0254,3)</definedName>
    <definedName name="_____NEW2">ROUND([9]!_____NEW2*0.0254,3)</definedName>
    <definedName name="_____NEW3">ROUND([9]!_____NEW3*0.0254,3)</definedName>
    <definedName name="_____o12111" localSheetId="31">#REF!</definedName>
    <definedName name="_____o12111">#REF!</definedName>
    <definedName name="_____Q1">[8]Sheet5!#REF!</definedName>
    <definedName name="_____QQ1" hidden="1">{#N/A,#N/A,FALSE,"단가표지"}</definedName>
    <definedName name="_____QW1" hidden="1">{#N/A,#N/A,FALSE,"단가표지"}</definedName>
    <definedName name="_____RE100">#REF!</definedName>
    <definedName name="_____RE104">#REF!</definedName>
    <definedName name="_____RE112">#REF!</definedName>
    <definedName name="_____RE26">#REF!</definedName>
    <definedName name="_____RE28">#REF!</definedName>
    <definedName name="_____RE30">#REF!</definedName>
    <definedName name="_____RE32">#REF!</definedName>
    <definedName name="_____RE34">#REF!</definedName>
    <definedName name="_____RE36">#REF!</definedName>
    <definedName name="_____RE38">#REF!</definedName>
    <definedName name="_____RE40">#REF!</definedName>
    <definedName name="_____RE42">#REF!</definedName>
    <definedName name="_____RE44">#REF!</definedName>
    <definedName name="_____RE48">#REF!</definedName>
    <definedName name="_____RE52">#REF!</definedName>
    <definedName name="_____RE56">#REF!</definedName>
    <definedName name="_____RE60">#REF!</definedName>
    <definedName name="_____RE64">#REF!</definedName>
    <definedName name="_____RE68">#REF!</definedName>
    <definedName name="_____RE72">#REF!</definedName>
    <definedName name="_____RE76">#REF!</definedName>
    <definedName name="_____RE80">#REF!</definedName>
    <definedName name="_____RE88">#REF!</definedName>
    <definedName name="_____RE92">#REF!</definedName>
    <definedName name="_____RE96">#REF!</definedName>
    <definedName name="_____rev1">#REF!</definedName>
    <definedName name="_____rev3">#REF!</definedName>
    <definedName name="_____rev4">#REF!</definedName>
    <definedName name="_____rev5">#REF!</definedName>
    <definedName name="_____rev6">#REF!</definedName>
    <definedName name="_____RVD300">#REF!</definedName>
    <definedName name="_____sdf1" localSheetId="23" hidden="1">{"'보고서'!$A$1:$AK$218","'보고서'!$AU$10"}</definedName>
    <definedName name="_____sdf1" localSheetId="21" hidden="1">{"'보고서'!$A$1:$AK$218","'보고서'!$AU$10"}</definedName>
    <definedName name="_____sdf1" hidden="1">{"'보고서'!$A$1:$AK$218","'보고서'!$AU$10"}</definedName>
    <definedName name="_____SHT48">#REF!</definedName>
    <definedName name="_____sn0001" localSheetId="31">#REF!</definedName>
    <definedName name="_____sn0001">#REF!</definedName>
    <definedName name="____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SS1" hidden="1">{#N/A,#N/A,FALSE,"운반시간"}</definedName>
    <definedName name="_____st1">"Group 41"</definedName>
    <definedName name="_____t2">'[7]BEND LOSS'!#REF!</definedName>
    <definedName name="_____TBE1" hidden="1">{#N/A,#N/A,FALSE,"ENG'G(보호계전기)"}</definedName>
    <definedName name="_____UP1">[4]부하계산서!#REF!</definedName>
    <definedName name="_____UP2">[4]부하계산서!#REF!</definedName>
    <definedName name="_____W2">'[7]BEND LOSS'!#REF!</definedName>
    <definedName name="_____W4">'[6]BEND LOSS'!#REF!</definedName>
    <definedName name="_____ZK1">#REF!</definedName>
    <definedName name="____A1" localSheetId="31">BlankMacro1</definedName>
    <definedName name="____A1" localSheetId="23">BlankMacro1</definedName>
    <definedName name="____A1" localSheetId="21">BlankMacro1</definedName>
    <definedName name="____A1">#REF!</definedName>
    <definedName name="_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20000">#REF!</definedName>
    <definedName name="____A3" localSheetId="31">BlankMacro1</definedName>
    <definedName name="____A3" localSheetId="23">BlankMacro1</definedName>
    <definedName name="____A3" localSheetId="21">BlankMacro1</definedName>
    <definedName name="____A3" localSheetId="1">BlankMacro1</definedName>
    <definedName name="____A3" localSheetId="4">BlankMacro1</definedName>
    <definedName name="____A3">BlankMacro1</definedName>
    <definedName name="_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A70000" localSheetId="31">#REF!</definedName>
    <definedName name="____A70000">#REF!</definedName>
    <definedName name="____A70001" localSheetId="31">#REF!</definedName>
    <definedName name="____A70001">#REF!</definedName>
    <definedName name="____aaa01">#REF!</definedName>
    <definedName name="____aaa02">#REF!</definedName>
    <definedName name="____aaa03">#REF!</definedName>
    <definedName name="____aaa04">#REF!</definedName>
    <definedName name="____aaa97">#REF!</definedName>
    <definedName name="____aaa98">#REF!</definedName>
    <definedName name="____aaa99">#REF!</definedName>
    <definedName name="____D1">#REF!</definedName>
    <definedName name="____D2">#REF!</definedName>
    <definedName name="___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E1" hidden="1">{#N/A,#N/A,FALSE,"단가표지"}</definedName>
    <definedName name="____ELL45">#REF!</definedName>
    <definedName name="____ELL90">#REF!</definedName>
    <definedName name="____fce1" localSheetId="31">#REF!</definedName>
    <definedName name="____fce1">#REF!</definedName>
    <definedName name="____fce2" localSheetId="31">#REF!</definedName>
    <definedName name="____fce2">#REF!</definedName>
    <definedName name="____fce3" localSheetId="31">#REF!</definedName>
    <definedName name="____fce3">#REF!</definedName>
    <definedName name="____fce4" localSheetId="31">#REF!</definedName>
    <definedName name="____fce4">#REF!</definedName>
    <definedName name="____fce5" localSheetId="31">#REF!</definedName>
    <definedName name="____fce5">#REF!</definedName>
    <definedName name="____fce6" localSheetId="31">#REF!</definedName>
    <definedName name="____fce6">#REF!</definedName>
    <definedName name="____fce7" localSheetId="31">#REF!</definedName>
    <definedName name="____fce7">#REF!</definedName>
    <definedName name="____fce8" localSheetId="31">#REF!</definedName>
    <definedName name="____fce8">#REF!</definedName>
    <definedName name="____GAS4" localSheetId="31">#REF!</definedName>
    <definedName name="____GAS4">#REF!</definedName>
    <definedName name="____GAS5" localSheetId="31">#REF!</definedName>
    <definedName name="____GAS5">#REF!</definedName>
    <definedName name="____GH1">#REF!</definedName>
    <definedName name="____III1">#REF!</definedName>
    <definedName name="____IW1" localSheetId="31">#REF!</definedName>
    <definedName name="____IW1">#REF!</definedName>
    <definedName name="____IW64" localSheetId="31">#REF!</definedName>
    <definedName name="____IW64">#REF!</definedName>
    <definedName name="____IZ65" localSheetId="31">#REF!</definedName>
    <definedName name="____IZ65">#REF!</definedName>
    <definedName name="____KD2" hidden="1">#REF!</definedName>
    <definedName name="____KD3" hidden="1">#REF!</definedName>
    <definedName name="____key2" hidden="1">#REF!</definedName>
    <definedName name="____KHM111" hidden="1">{#N/A,#N/A,FALSE,"제목"}</definedName>
    <definedName name="____KHM888" hidden="1">{#N/A,#N/A,FALSE,"제목"}</definedName>
    <definedName name="____KK1" hidden="1">#REF!</definedName>
    <definedName name="____KK2" hidden="1">#REF!</definedName>
    <definedName name="____KK3" hidden="1">#REF!</definedName>
    <definedName name="____KLN1">#REF!</definedName>
    <definedName name="____LHY1">#REF!</definedName>
    <definedName name="____LHY2">#REF!</definedName>
    <definedName name="____LHY4">#REF!</definedName>
    <definedName name="____LP1">#REF!</definedName>
    <definedName name="____LP2">#REF!</definedName>
    <definedName name="____LPB1">[5]부하계산서!#REF!</definedName>
    <definedName name="____LPK1">[5]부하계산서!#REF!</definedName>
    <definedName name="____LSK1">#REF!</definedName>
    <definedName name="____LSK2">#REF!</definedName>
    <definedName name="____LSK3">#REF!</definedName>
    <definedName name="____LU1">'[10]부하(성남)'!#REF!</definedName>
    <definedName name="____LU2">'[10]부하(성남)'!#REF!</definedName>
    <definedName name="____LV01">'[10]부하(성남)'!#REF!</definedName>
    <definedName name="____NEW1">ROUND([9]!____NEW1*0.0254,3)</definedName>
    <definedName name="____NEW2">ROUND([9]!____NEW2*0.0254,3)</definedName>
    <definedName name="____NEW3">ROUND([9]!____NEW3*0.0254,3)</definedName>
    <definedName name="____NMB96">#REF!</definedName>
    <definedName name="____No3">#REF!</definedName>
    <definedName name="____o12111" localSheetId="31">#REF!</definedName>
    <definedName name="____o12111">#REF!</definedName>
    <definedName name="____PH1">#REF!</definedName>
    <definedName name="____Q1">#REF!</definedName>
    <definedName name="____QQ1" localSheetId="31">#REF!</definedName>
    <definedName name="____QQ1">#REF!</definedName>
    <definedName name="____QTY1">#REF!</definedName>
    <definedName name="____QTY2">#REF!</definedName>
    <definedName name="____QW1" hidden="1">{#N/A,#N/A,FALSE,"단가표지"}</definedName>
    <definedName name="____RE100">#REF!</definedName>
    <definedName name="____RE104">#REF!</definedName>
    <definedName name="____RE112">#REF!</definedName>
    <definedName name="____RE26">#REF!</definedName>
    <definedName name="____RE28">#REF!</definedName>
    <definedName name="____RE30">#REF!</definedName>
    <definedName name="____RE32">#REF!</definedName>
    <definedName name="____RE34">#REF!</definedName>
    <definedName name="____RE36">#REF!</definedName>
    <definedName name="____RE38">#REF!</definedName>
    <definedName name="____RE40">#REF!</definedName>
    <definedName name="____RE42">#REF!</definedName>
    <definedName name="____RE44">#REF!</definedName>
    <definedName name="____RE48">#REF!</definedName>
    <definedName name="____RE52">#REF!</definedName>
    <definedName name="____RE56">#REF!</definedName>
    <definedName name="____RE60">#REF!</definedName>
    <definedName name="____RE64">#REF!</definedName>
    <definedName name="____RE68">#REF!</definedName>
    <definedName name="____RE72">#REF!</definedName>
    <definedName name="____RE76">#REF!</definedName>
    <definedName name="____RE80">#REF!</definedName>
    <definedName name="____RE88">#REF!</definedName>
    <definedName name="____RE92">#REF!</definedName>
    <definedName name="____RE96">#REF!</definedName>
    <definedName name="____rev1">#REF!</definedName>
    <definedName name="____rev3">#REF!</definedName>
    <definedName name="____rev4">#REF!</definedName>
    <definedName name="____rev5">#REF!</definedName>
    <definedName name="____rev6">#REF!</definedName>
    <definedName name="____RVD100">#REF!</definedName>
    <definedName name="____RVD150">#REF!</definedName>
    <definedName name="____RVD200">#REF!</definedName>
    <definedName name="____RVD250">#REF!</definedName>
    <definedName name="____RVD300">#REF!</definedName>
    <definedName name="____RVD50">#REF!</definedName>
    <definedName name="____SBB1">#REF!</definedName>
    <definedName name="____SBB2">#REF!</definedName>
    <definedName name="____SBB3">#REF!</definedName>
    <definedName name="____SBB4">#REF!</definedName>
    <definedName name="____SBB5">#REF!</definedName>
    <definedName name="____sdf1" localSheetId="23" hidden="1">{"'보고서'!$A$1:$AK$218","'보고서'!$AU$10"}</definedName>
    <definedName name="____sdf1" localSheetId="21" hidden="1">{"'보고서'!$A$1:$AK$218","'보고서'!$AU$10"}</definedName>
    <definedName name="____sdf1" hidden="1">{"'보고서'!$A$1:$AK$218","'보고서'!$AU$10"}</definedName>
    <definedName name="____SG1">#REF!</definedName>
    <definedName name="____SG2">#REF!</definedName>
    <definedName name="____SHH1">#REF!</definedName>
    <definedName name="____SHH2">#REF!</definedName>
    <definedName name="____SHH3">#REF!</definedName>
    <definedName name="____SHT48">#REF!</definedName>
    <definedName name="____SHT481">#REF!</definedName>
    <definedName name="____sn0001" localSheetId="31">#REF!</definedName>
    <definedName name="____sn0001">#REF!</definedName>
    <definedName name="___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SS1" hidden="1">{#N/A,#N/A,FALSE,"운반시간"}</definedName>
    <definedName name="____st1">"Group 41"</definedName>
    <definedName name="____SUB1">#REF!</definedName>
    <definedName name="____SUB2">#REF!</definedName>
    <definedName name="____SUB3">#REF!</definedName>
    <definedName name="____t2">#REF!</definedName>
    <definedName name="____TBE1" hidden="1">{#N/A,#N/A,FALSE,"ENG'G(보호계전기)"}</definedName>
    <definedName name="____tr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tr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UP1">[5]부하계산서!#REF!</definedName>
    <definedName name="____UP2">[5]부하계산서!#REF!</definedName>
    <definedName name="____W2">#REF!</definedName>
    <definedName name="____W4">#REF!</definedName>
    <definedName name="____WW1">#REF!</definedName>
    <definedName name="____WW2">#REF!</definedName>
    <definedName name="____ZK1">#REF!</definedName>
    <definedName name="____ZZ1">#REF!</definedName>
    <definedName name="___A1" localSheetId="31">BlankMacro1</definedName>
    <definedName name="___A1" localSheetId="23">BlankMacro1</definedName>
    <definedName name="___A1" localSheetId="21">BlankMacro1</definedName>
    <definedName name="___A1">#REF!</definedName>
    <definedName name="___a11" hidden="1">{"'장비'!$A$3:$M$12"}</definedName>
    <definedName name="___a14">#REF!</definedName>
    <definedName name="___A146432">#REF!</definedName>
    <definedName name="___A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20000">#REF!</definedName>
    <definedName name="___A3" localSheetId="31">BlankMacro1</definedName>
    <definedName name="___A3" localSheetId="23">BlankMacro1</definedName>
    <definedName name="___A3" localSheetId="21">BlankMacro1</definedName>
    <definedName name="___A3" localSheetId="1">BlankMacro1</definedName>
    <definedName name="___A3" localSheetId="4">BlankMacro1</definedName>
    <definedName name="___A3">BlankMacro1</definedName>
    <definedName name="___A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A69999">#REF!</definedName>
    <definedName name="___A70000" localSheetId="31">#REF!</definedName>
    <definedName name="___A70000">#REF!</definedName>
    <definedName name="___A70001" localSheetId="31">#REF!</definedName>
    <definedName name="___A70001">#REF!</definedName>
    <definedName name="___A70013">#REF!</definedName>
    <definedName name="___A946432">#REF!</definedName>
    <definedName name="___aaa01">#REF!</definedName>
    <definedName name="___aaa02">#REF!</definedName>
    <definedName name="___aaa03">#REF!</definedName>
    <definedName name="___aaa04">#REF!</definedName>
    <definedName name="___aaa97">#REF!</definedName>
    <definedName name="___aaa98">#REF!</definedName>
    <definedName name="___aaa99">#REF!</definedName>
    <definedName name="___AT1" hidden="1">{#N/A,#N/A,FALSE,"인원";#N/A,#N/A,FALSE,"비용2";#N/A,#N/A,FALSE,"비용1";#N/A,#N/A,FALSE,"비용";#N/A,#N/A,FALSE,"보증2";#N/A,#N/A,FALSE,"보증1";#N/A,#N/A,FALSE,"보증";#N/A,#N/A,FALSE,"손익1";#N/A,#N/A,FALSE,"손익";#N/A,#N/A,FALSE,"부서별매출";#N/A,#N/A,FALSE,"매출"}</definedName>
    <definedName name="___AT100"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v1">'[11]공사비예산서(토목분)'!#REF!</definedName>
    <definedName name="__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B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AD25">[12]단가비교!$L$19</definedName>
    <definedName name="___CDT2">#REF!</definedName>
    <definedName name="___cv1">#REF!</definedName>
    <definedName name="___D1">#REF!</definedName>
    <definedName name="___D2">#REF!</definedName>
    <definedName name="___DB11">#REF!</definedName>
    <definedName name="___DB12">#REF!</definedName>
    <definedName name="___DB13">#REF!</definedName>
    <definedName name="___DB14">#REF!</definedName>
    <definedName name="___dB2">#REF!</definedName>
    <definedName name="___dB3">#REF!</definedName>
    <definedName name="___dB4">#REF!</definedName>
    <definedName name="___DCS2">{"Book1","eng_週報_00上.xls"}</definedName>
    <definedName name="__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T1" localSheetId="31">#REF!,#REF!,#REF!,#REF!,#REF!,#REF!,#REF!,#REF!,#REF!,#REF!,#REF!,#REF!,#REF!,#REF!,#REF!,#REF!,#REF!,#REF!,#REF!,#REF!,#REF!,#REF!,#REF!,#REF!,#REF!,#REF!,#REF!</definedName>
    <definedName name="___ECT1" localSheetId="23">#REF!,#REF!,#REF!,#REF!,#REF!,#REF!,#REF!,#REF!,#REF!,#REF!,#REF!,#REF!,#REF!,#REF!,#REF!,#REF!,#REF!,#REF!,#REF!,#REF!,#REF!,#REF!,#REF!,#REF!,#REF!,#REF!,#REF!</definedName>
    <definedName name="___ECT1" localSheetId="21">#REF!,#REF!,#REF!,#REF!,#REF!,#REF!,#REF!,#REF!,#REF!,#REF!,#REF!,#REF!,#REF!,#REF!,#REF!,#REF!,#REF!,#REF!,#REF!,#REF!,#REF!,#REF!,#REF!,#REF!,#REF!,#REF!,#REF!</definedName>
    <definedName name="___ECT1">#REF!,#REF!,#REF!,#REF!,#REF!,#REF!,#REF!,#REF!,#REF!,#REF!,#REF!,#REF!,#REF!,#REF!,#REF!,#REF!,#REF!,#REF!,#REF!,#REF!,#REF!,#REF!,#REF!,#REF!,#REF!,#REF!,#REF!</definedName>
    <definedName name="___EE1" hidden="1">{#N/A,#N/A,FALSE,"단가표지"}</definedName>
    <definedName name="___ELL45">#REF!</definedName>
    <definedName name="___ELL90">#REF!</definedName>
    <definedName name="___f2">#REF!</definedName>
    <definedName name="___fce1" localSheetId="31">#REF!</definedName>
    <definedName name="___fce1" localSheetId="23">#REF!</definedName>
    <definedName name="___fce1">#REF!</definedName>
    <definedName name="___fce2" localSheetId="31">#REF!</definedName>
    <definedName name="___fce2">#REF!</definedName>
    <definedName name="___fce3" localSheetId="31">#REF!</definedName>
    <definedName name="___fce3">#REF!</definedName>
    <definedName name="___fce4" localSheetId="31">#REF!</definedName>
    <definedName name="___fce4">#REF!</definedName>
    <definedName name="___fce5" localSheetId="31">#REF!</definedName>
    <definedName name="___fce5">#REF!</definedName>
    <definedName name="___fce6" localSheetId="31">#REF!</definedName>
    <definedName name="___fce6">#REF!</definedName>
    <definedName name="___fce7" localSheetId="31">#REF!</definedName>
    <definedName name="___fce7">#REF!</definedName>
    <definedName name="___fce8" localSheetId="31">#REF!</definedName>
    <definedName name="___fce8">#REF!</definedName>
    <definedName name="___FDN1">#REF!</definedName>
    <definedName name="___FDN2">#REF!</definedName>
    <definedName name="___GAS4" localSheetId="31">#REF!</definedName>
    <definedName name="___GAS4">#REF!</definedName>
    <definedName name="___GAS5" localSheetId="31">#REF!</definedName>
    <definedName name="___GAS5">#REF!</definedName>
    <definedName name="___GBH2311">#REF!</definedName>
    <definedName name="___GH1">#REF!</definedName>
    <definedName name="___GHH2">#REF!</definedName>
    <definedName name="___H3" hidden="1">{"'장비'!$A$3:$M$12"}</definedName>
    <definedName name="___Hew1">#REF!</definedName>
    <definedName name="___Hos1">#REF!</definedName>
    <definedName name="___Hsb1">#REF!</definedName>
    <definedName name="___Hsb2">#REF!</definedName>
    <definedName name="___HSB3">#REF!</definedName>
    <definedName name="___Hsb4">#REF!</definedName>
    <definedName name="___HSB5">#REF!</definedName>
    <definedName name="___hsb6">#REF!</definedName>
    <definedName name="___hsb7">#REF!</definedName>
    <definedName name="___hsb8">#REF!</definedName>
    <definedName name="___Hsp1">#REF!</definedName>
    <definedName name="___Hsp2">#REF!</definedName>
    <definedName name="___Hwb2">#REF!</definedName>
    <definedName name="___HWB3">#REF!</definedName>
    <definedName name="___Hwb4">#REF!</definedName>
    <definedName name="___hwb5">#REF!</definedName>
    <definedName name="___hwb6">#REF!</definedName>
    <definedName name="___hwb7">#REF!</definedName>
    <definedName name="___hwb8">#REF!</definedName>
    <definedName name="___III1">#REF!</definedName>
    <definedName name="___IW1" localSheetId="31">#REF!</definedName>
    <definedName name="___IW1" localSheetId="23">#REF!</definedName>
    <definedName name="___IW1">#REF!</definedName>
    <definedName name="___IW64" localSheetId="31">#REF!</definedName>
    <definedName name="___IW64" localSheetId="23">#REF!</definedName>
    <definedName name="___IW64">#REF!</definedName>
    <definedName name="___IZ65" localSheetId="31">#REF!</definedName>
    <definedName name="___IZ65" localSheetId="23">#REF!</definedName>
    <definedName name="___IZ65">#REF!</definedName>
    <definedName name="___JKS1" hidden="1">{#N/A,#N/A,TRUE,"일정"}</definedName>
    <definedName name="___k1">#REF!</definedName>
    <definedName name="___K115" hidden="1">{#N/A,#N/A,FALSE,"인원";#N/A,#N/A,FALSE,"비용2";#N/A,#N/A,FALSE,"비용1";#N/A,#N/A,FALSE,"비용";#N/A,#N/A,FALSE,"보증2";#N/A,#N/A,FALSE,"보증1";#N/A,#N/A,FALSE,"보증";#N/A,#N/A,FALSE,"손익1";#N/A,#N/A,FALSE,"손익";#N/A,#N/A,FALSE,"부서별매출";#N/A,#N/A,FALSE,"매출"}</definedName>
    <definedName name="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key2" localSheetId="31" hidden="1">#REF!</definedName>
    <definedName name="___key2" localSheetId="23" hidden="1">#REF!</definedName>
    <definedName name="___key2" hidden="1">#REF!</definedName>
    <definedName name="___KHM111" hidden="1">{#N/A,#N/A,FALSE,"제목"}</definedName>
    <definedName name="___KHM888" hidden="1">{#N/A,#N/A,FALSE,"제목"}</definedName>
    <definedName name="___KLN1">#REF!</definedName>
    <definedName name="___LHY1">#REF!</definedName>
    <definedName name="___LHY2">#REF!</definedName>
    <definedName name="___LHY4">#REF!</definedName>
    <definedName name="___LP1">#REF!</definedName>
    <definedName name="___LP2">#REF!</definedName>
    <definedName name="___LPB1">[5]부하계산서!#REF!</definedName>
    <definedName name="___LPK1">[5]부하계산서!#REF!</definedName>
    <definedName name="___LSK1">#REF!</definedName>
    <definedName name="___LSK2">#REF!</definedName>
    <definedName name="___LSK3">#REF!</definedName>
    <definedName name="___LU1">'[10]부하(성남)'!#REF!</definedName>
    <definedName name="___LU2">'[10]부하(성남)'!#REF!</definedName>
    <definedName name="___LV01">'[10]부하(성남)'!#REF!</definedName>
    <definedName name="___Lx1">#REF!</definedName>
    <definedName name="___Ly1">#REF!</definedName>
    <definedName name="___Lz1">#REF!</definedName>
    <definedName name="___Lz2">#REF!</definedName>
    <definedName name="___Mew1">#REF!</definedName>
    <definedName name="___Mey1">#REF!</definedName>
    <definedName name="___Mf1">#REF!</definedName>
    <definedName name="___Mf2">#REF!</definedName>
    <definedName name="___Mos1">#REF!</definedName>
    <definedName name="___Msb1">#REF!</definedName>
    <definedName name="___Msb2">#REF!</definedName>
    <definedName name="___MSB3">#REF!</definedName>
    <definedName name="___Msb4">#REF!</definedName>
    <definedName name="___msb5">#REF!</definedName>
    <definedName name="___msb6">#REF!</definedName>
    <definedName name="___msb7">#REF!</definedName>
    <definedName name="___msb8">#REF!</definedName>
    <definedName name="___Mwb2">#REF!</definedName>
    <definedName name="___MWB3">#REF!</definedName>
    <definedName name="___Mwb4">#REF!</definedName>
    <definedName name="___mwb5">#REF!</definedName>
    <definedName name="___mwb6">#REF!</definedName>
    <definedName name="___mwb7">#REF!</definedName>
    <definedName name="___mwb8">#REF!</definedName>
    <definedName name="___NEW1">ROUND(#REF!*0.0254,3)</definedName>
    <definedName name="___NEW2">ROUND(#REF!*0.0254,3)</definedName>
    <definedName name="___NEW3">ROUND(#REF!*0.0254,3)</definedName>
    <definedName name="___NMB96">#REF!</definedName>
    <definedName name="___No3">#REF!</definedName>
    <definedName name="___NPS2" hidden="1">{#N/A,#N/A,FALSE,"인원";#N/A,#N/A,FALSE,"비용2";#N/A,#N/A,FALSE,"비용1";#N/A,#N/A,FALSE,"비용";#N/A,#N/A,FALSE,"보증2";#N/A,#N/A,FALSE,"보증1";#N/A,#N/A,FALSE,"보증";#N/A,#N/A,FALSE,"손익1";#N/A,#N/A,FALSE,"손익";#N/A,#N/A,FALSE,"부서별매출";#N/A,#N/A,FALSE,"매출"}</definedName>
    <definedName name="___o12111" localSheetId="31">#REF!</definedName>
    <definedName name="___o12111">#REF!</definedName>
    <definedName name="___P1">#REF!</definedName>
    <definedName name="___P10">#REF!</definedName>
    <definedName name="___P11">#REF!</definedName>
    <definedName name="___P12">#REF!</definedName>
    <definedName name="___P13">#REF!</definedName>
    <definedName name="___P14">#REF!</definedName>
    <definedName name="___P15">#REF!</definedName>
    <definedName name="___P16">#REF!</definedName>
    <definedName name="___P17">#REF!</definedName>
    <definedName name="___P2">#REF!</definedName>
    <definedName name="___p290" localSheetId="31">#REF!</definedName>
    <definedName name="___p290">#REF!</definedName>
    <definedName name="___P3">#REF!</definedName>
    <definedName name="___P4">#REF!</definedName>
    <definedName name="___P5">#REF!</definedName>
    <definedName name="___P6">#REF!</definedName>
    <definedName name="___P7">#REF!</definedName>
    <definedName name="___P8">#REF!</definedName>
    <definedName name="___P9">#REF!</definedName>
    <definedName name="___pcd1">#REF!</definedName>
    <definedName name="___pcd2">#REF!</definedName>
    <definedName name="___ped1">#REF!</definedName>
    <definedName name="___ped2">#REF!</definedName>
    <definedName name="___ped3">#REF!</definedName>
    <definedName name="___ped4">#REF!</definedName>
    <definedName name="___ped6">#REF!</definedName>
    <definedName name="___ped7">#REF!</definedName>
    <definedName name="___PH1">#REF!</definedName>
    <definedName name="___PK2" hidden="1">{"'장비'!$A$3:$M$12"}</definedName>
    <definedName name="___PKG3" hidden="1">{"'장비'!$A$3:$M$12"}</definedName>
    <definedName name="___PVC28">[12]단가비교!$L$11</definedName>
    <definedName name="___PVC36">[12]단가비교!$L$10</definedName>
    <definedName name="___PVC82">[12]단가비교!$L$12</definedName>
    <definedName name="___Q1">#REF!</definedName>
    <definedName name="___QQ1" localSheetId="31">#REF!</definedName>
    <definedName name="___QQ1">#REF!</definedName>
    <definedName name="___qqq222" hidden="1">{"'장비'!$A$3:$M$12"}</definedName>
    <definedName name="___QTY1">#REF!</definedName>
    <definedName name="___QTY2">#REF!</definedName>
    <definedName name="___QW1" hidden="1">{#N/A,#N/A,FALSE,"단가표지"}</definedName>
    <definedName name="___QZ2">#REF!</definedName>
    <definedName name="___R69496">'[13]입출재고현황 (2)'!$R$62503</definedName>
    <definedName name="___R70000">'[13]입출재고현황 (2)'!$R$60007</definedName>
    <definedName name="___R80000">'[13]입출재고현황 (2)'!$R$20007</definedName>
    <definedName name="___R90000">'[13]입출재고현황 (2)'!$R$20007</definedName>
    <definedName name="___R99000">'[13]입출재고현황 (2)'!$R$11947</definedName>
    <definedName name="___RE100">#REF!</definedName>
    <definedName name="___RE104">#REF!</definedName>
    <definedName name="___RE112">#REF!</definedName>
    <definedName name="___RE26">#REF!</definedName>
    <definedName name="___RE28">#REF!</definedName>
    <definedName name="___RE30">#REF!</definedName>
    <definedName name="___RE32">#REF!</definedName>
    <definedName name="___RE34">#REF!</definedName>
    <definedName name="___RE36">#REF!</definedName>
    <definedName name="___RE38">#REF!</definedName>
    <definedName name="___RE40">#REF!</definedName>
    <definedName name="___RE42">#REF!</definedName>
    <definedName name="___RE44">#REF!</definedName>
    <definedName name="___RE48">#REF!</definedName>
    <definedName name="___RE52">#REF!</definedName>
    <definedName name="___RE56">#REF!</definedName>
    <definedName name="___RE60">#REF!</definedName>
    <definedName name="___RE64">#REF!</definedName>
    <definedName name="___RE68">#REF!</definedName>
    <definedName name="___RE72">#REF!</definedName>
    <definedName name="___RE76">#REF!</definedName>
    <definedName name="___RE80">#REF!</definedName>
    <definedName name="___RE88">#REF!</definedName>
    <definedName name="___RE92">#REF!</definedName>
    <definedName name="___RE96">#REF!</definedName>
    <definedName name="___rev1">#REF!</definedName>
    <definedName name="___rev3">#REF!</definedName>
    <definedName name="___rev4">#REF!</definedName>
    <definedName name="___rev5">#REF!</definedName>
    <definedName name="___rev6">#REF!</definedName>
    <definedName name="___REW1">#REF!</definedName>
    <definedName name="___REW2">#REF!</definedName>
    <definedName name="___ROS1">#REF!</definedName>
    <definedName name="___ROS2">#REF!</definedName>
    <definedName name="___ROW1">#REF!</definedName>
    <definedName name="___ROW2">#REF!</definedName>
    <definedName name="___RTW1">#REF!</definedName>
    <definedName name="___RTW2">#REF!</definedName>
    <definedName name="___RVD100">#REF!</definedName>
    <definedName name="___RVD150">#REF!</definedName>
    <definedName name="___RVD200">#REF!</definedName>
    <definedName name="___RVD250">#REF!</definedName>
    <definedName name="___RVD300">#REF!</definedName>
    <definedName name="___RVD50">#REF!</definedName>
    <definedName name="___SBB1">#REF!</definedName>
    <definedName name="___SBB2">#REF!</definedName>
    <definedName name="___SBB3">#REF!</definedName>
    <definedName name="___SBB4">#REF!</definedName>
    <definedName name="___SBB5">#REF!</definedName>
    <definedName name="___SG1">#REF!</definedName>
    <definedName name="___SG2">#REF!</definedName>
    <definedName name="___sh2">[14]SG!$A$1:$G$961</definedName>
    <definedName name="___SHH1">#REF!</definedName>
    <definedName name="___SHH2">#REF!</definedName>
    <definedName name="___SHH3">#REF!</definedName>
    <definedName name="___SHT48">#REF!</definedName>
    <definedName name="___SHT481">#REF!</definedName>
    <definedName name="___sn0001" localSheetId="31">#REF!</definedName>
    <definedName name="___sn0001" localSheetId="23">#REF!</definedName>
    <definedName name="___sn0001">#REF!</definedName>
    <definedName name="___sp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p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p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S1" hidden="1">{#N/A,#N/A,FALSE,"운반시간"}</definedName>
    <definedName name="___st1">"Group 41"</definedName>
    <definedName name="___ST28">[12]단가비교!$L$13</definedName>
    <definedName name="___SUB1">#REF!</definedName>
    <definedName name="___SUB2">#REF!</definedName>
    <definedName name="___SUB3">#REF!</definedName>
    <definedName name="___sum1">#REF!</definedName>
    <definedName name="___SUS25">[12]단가비교!$L$21</definedName>
    <definedName name="___SUS40">[12]단가비교!$L$20</definedName>
    <definedName name="___t2">#REF!</definedName>
    <definedName name="___TBE1" hidden="1">{#N/A,#N/A,FALSE,"ENG'G(보호계전기)"}</definedName>
    <definedName name="___tr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tr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UP1">[5]부하계산서!#REF!</definedName>
    <definedName name="___UP2">[5]부하계산서!#REF!</definedName>
    <definedName name="___v2">{"Book1","AP-37.xls"}</definedName>
    <definedName name="___Vew1">#REF!</definedName>
    <definedName name="___Vos1">#REF!</definedName>
    <definedName name="___Vu1">#REF!</definedName>
    <definedName name="__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W2">#REF!</definedName>
    <definedName name="___W4">#REF!</definedName>
    <definedName name="___We1">#REF!</definedName>
    <definedName name="___We2">#REF!</definedName>
    <definedName name="___WE3">#REF!</definedName>
    <definedName name="___We4">#REF!</definedName>
    <definedName name="___we5">#REF!</definedName>
    <definedName name="___we6">#REF!</definedName>
    <definedName name="___we7">#REF!</definedName>
    <definedName name="___we8">#REF!</definedName>
    <definedName name="___Wer1">#REF!</definedName>
    <definedName name="___Wer2">#REF!</definedName>
    <definedName name="___Wer3">#REF!</definedName>
    <definedName name="___Wer4">#REF!</definedName>
    <definedName name="___Wf1">#REF!</definedName>
    <definedName name="___Wf2">#REF!</definedName>
    <definedName name="___Wht1">#REF!</definedName>
    <definedName name="___Wht2">#REF!</definedName>
    <definedName name="___Wht3">#REF!</definedName>
    <definedName name="___Wht4">#REF!</definedName>
    <definedName name="___wht5">#REF!</definedName>
    <definedName name="___wht6">#REF!</definedName>
    <definedName name="___wht7">#REF!</definedName>
    <definedName name="___wht8">#REF!</definedName>
    <definedName name="___WO3">#REF!</definedName>
    <definedName name="___Wo4">#REF!</definedName>
    <definedName name="___wo5">#REF!</definedName>
    <definedName name="___wo6">#REF!</definedName>
    <definedName name="___wo7">#REF!</definedName>
    <definedName name="___wo8">#REF!</definedName>
    <definedName name="___Wp1">#REF!</definedName>
    <definedName name="___Wp2">#REF!</definedName>
    <definedName name="___wsb5">#REF!</definedName>
    <definedName name="___WW1">#REF!</definedName>
    <definedName name="___WW2">#REF!</definedName>
    <definedName name="___YO1">#N/A</definedName>
    <definedName name="___ZK1">#REF!</definedName>
    <definedName name="___ZZ1">#REF!</definedName>
    <definedName name="__11">{"Book1","부대-(표지판,데리,가드).xls","부대-(낙,차,중분대).xls"}</definedName>
    <definedName name="__123Graph_A" localSheetId="31" hidden="1">#REF!</definedName>
    <definedName name="__123Graph_A" hidden="1">#REF!</definedName>
    <definedName name="__123Graph_AA" localSheetId="31" hidden="1">#REF!</definedName>
    <definedName name="__123Graph_AA" hidden="1">#REF!</definedName>
    <definedName name="__123Graph_AB" localSheetId="31" hidden="1">#REF!</definedName>
    <definedName name="__123Graph_AB" hidden="1">#REF!</definedName>
    <definedName name="__123Graph_AC" localSheetId="31" hidden="1">#REF!</definedName>
    <definedName name="__123Graph_AC" hidden="1">#REF!</definedName>
    <definedName name="__123Graph_AChart1" localSheetId="31" hidden="1">#REF!</definedName>
    <definedName name="__123Graph_AChart1" hidden="1">#REF!</definedName>
    <definedName name="__123Graph_ACurrent" localSheetId="31" hidden="1">#REF!</definedName>
    <definedName name="__123Graph_ACurrent" hidden="1">#REF!</definedName>
    <definedName name="__123Graph_AD" localSheetId="31" hidden="1">#REF!</definedName>
    <definedName name="__123Graph_AD" hidden="1">#REF!</definedName>
    <definedName name="__123Graph_AE" localSheetId="31" hidden="1">#REF!</definedName>
    <definedName name="__123Graph_AE" hidden="1">#REF!</definedName>
    <definedName name="__123Graph_AF" localSheetId="31" hidden="1">#REF!</definedName>
    <definedName name="__123Graph_AF" hidden="1">#REF!</definedName>
    <definedName name="__123Graph_AG" localSheetId="31" hidden="1">#REF!</definedName>
    <definedName name="__123Graph_AG" hidden="1">#REF!</definedName>
    <definedName name="__123Graph_AGRAPH1" hidden="1">#REF!</definedName>
    <definedName name="__123Graph_APOWERSAV" hidden="1">#REF!</definedName>
    <definedName name="__123Graph_B" localSheetId="31" hidden="1">#REF!</definedName>
    <definedName name="__123Graph_B" hidden="1">#REF!</definedName>
    <definedName name="__123Graph_BChart1" localSheetId="31" hidden="1">#REF!</definedName>
    <definedName name="__123Graph_BChart1" hidden="1">#REF!</definedName>
    <definedName name="__123Graph_BCurrent" localSheetId="31" hidden="1">#REF!</definedName>
    <definedName name="__123Graph_BCurrent" hidden="1">#REF!</definedName>
    <definedName name="__123Graph_BPOWERSAV" hidden="1">#REF!</definedName>
    <definedName name="__123Graph_C" localSheetId="31" hidden="1">#REF!</definedName>
    <definedName name="__123Graph_C" hidden="1">#REF!</definedName>
    <definedName name="__123Graph_CPOWERSAV" hidden="1">#REF!</definedName>
    <definedName name="__123Graph_D" localSheetId="31" hidden="1">#REF!</definedName>
    <definedName name="__123Graph_D" hidden="1">#REF!</definedName>
    <definedName name="__123Graph_DPOWERSAV" hidden="1">#REF!</definedName>
    <definedName name="__123Graph_E" hidden="1">#REF!</definedName>
    <definedName name="__123Graph_F" hidden="1">#REF!</definedName>
    <definedName name="__123Graph_LBL_A" hidden="1">#REF!</definedName>
    <definedName name="__123Graph_LBL_APOWERSAV" hidden="1">#REF!</definedName>
    <definedName name="__123Graph_LBL_B" hidden="1">#REF!</definedName>
    <definedName name="__123Graph_LBL_BPOWERSAV" hidden="1">#REF!</definedName>
    <definedName name="__123Graph_LBL_C" hidden="1">#REF!</definedName>
    <definedName name="__123Graph_LBL_CPOWERSAV" hidden="1">#REF!</definedName>
    <definedName name="__123Graph_LBL_D" hidden="1">#REF!</definedName>
    <definedName name="__123Graph_LBL_DPOWERSAV" hidden="1">#REF!</definedName>
    <definedName name="__123Graph_LBL_E" hidden="1">#REF!</definedName>
    <definedName name="__123Graph_LBL_F" hidden="1">#REF!</definedName>
    <definedName name="__123Graph_X" localSheetId="31" hidden="1">#REF!</definedName>
    <definedName name="__123Graph_X" hidden="1">#REF!</definedName>
    <definedName name="__123Graph_XA" localSheetId="31" hidden="1">#REF!</definedName>
    <definedName name="__123Graph_XA" hidden="1">#REF!</definedName>
    <definedName name="__123Graph_XB" localSheetId="31" hidden="1">#REF!</definedName>
    <definedName name="__123Graph_XB" hidden="1">#REF!</definedName>
    <definedName name="__123Graph_XC" localSheetId="31" hidden="1">#REF!</definedName>
    <definedName name="__123Graph_XC" hidden="1">#REF!</definedName>
    <definedName name="__123Graph_XChart1" localSheetId="31" hidden="1">#REF!</definedName>
    <definedName name="__123Graph_XChart1" hidden="1">#REF!</definedName>
    <definedName name="__123Graph_XCurrent" localSheetId="31" hidden="1">#REF!</definedName>
    <definedName name="__123Graph_XCurrent" hidden="1">#REF!</definedName>
    <definedName name="__123Graph_XD" localSheetId="31" hidden="1">#REF!</definedName>
    <definedName name="__123Graph_XD" hidden="1">#REF!</definedName>
    <definedName name="__123Graph_XE" localSheetId="31" hidden="1">#REF!</definedName>
    <definedName name="__123Graph_XE" hidden="1">#REF!</definedName>
    <definedName name="__123Graph_XF" localSheetId="31" hidden="1">#REF!</definedName>
    <definedName name="__123Graph_XF" hidden="1">#REF!</definedName>
    <definedName name="__123Graph_XG" localSheetId="31" hidden="1">#REF!</definedName>
    <definedName name="__123Graph_XG" hidden="1">#REF!</definedName>
    <definedName name="__123Graph_XPOWERSAV" hidden="1">#REF!</definedName>
    <definedName name="__1D1_">'[6]BEND LOSS'!#REF!</definedName>
    <definedName name="__2D2_">'[7]BEND LOSS'!#REF!</definedName>
    <definedName name="__3Q1_">[8]Sheet5!#REF!</definedName>
    <definedName name="__4t2_">'[7]BEND LOSS'!#REF!</definedName>
    <definedName name="__5W2_">'[7]BEND LOSS'!#REF!</definedName>
    <definedName name="__6W4_">'[6]BEND LOSS'!#REF!</definedName>
    <definedName name="__A1" localSheetId="31">BlankMacro1</definedName>
    <definedName name="__A1" localSheetId="23">BlankMacro1</definedName>
    <definedName name="__A1" localSheetId="21">BlankMacro1</definedName>
    <definedName name="__A1">#REF!</definedName>
    <definedName name="__a14">#REF!</definedName>
    <definedName name="__A146432">#REF!</definedName>
    <definedName name="__A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20000">#REF!</definedName>
    <definedName name="__A3" localSheetId="31">BlankMacro1</definedName>
    <definedName name="__A3" localSheetId="23">BlankMacro1</definedName>
    <definedName name="__A3" localSheetId="21">BlankMacro1</definedName>
    <definedName name="__A3" localSheetId="1">BlankMacro1</definedName>
    <definedName name="__A3" localSheetId="4">BlankMacro1</definedName>
    <definedName name="__A3">BlankMacro1</definedName>
    <definedName name="__a332">#REF!</definedName>
    <definedName name="__A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A69999">#REF!</definedName>
    <definedName name="__A70000" localSheetId="31">#REF!</definedName>
    <definedName name="__A70000">#REF!</definedName>
    <definedName name="__A70001" localSheetId="31">#REF!</definedName>
    <definedName name="__A70001">#REF!</definedName>
    <definedName name="__A70013">#REF!</definedName>
    <definedName name="__A946432">#REF!</definedName>
    <definedName name="__aaa01">#REF!</definedName>
    <definedName name="__aaa02">#REF!</definedName>
    <definedName name="__aaa03">#REF!</definedName>
    <definedName name="__aaa04">#REF!</definedName>
    <definedName name="__aaa97">#REF!</definedName>
    <definedName name="__aaa98">#REF!</definedName>
    <definedName name="__aaa99">#REF!</definedName>
    <definedName name="__AHU1">#REF!</definedName>
    <definedName name="__AT1" hidden="1">{#N/A,#N/A,FALSE,"인원";#N/A,#N/A,FALSE,"비용2";#N/A,#N/A,FALSE,"비용1";#N/A,#N/A,FALSE,"비용";#N/A,#N/A,FALSE,"보증2";#N/A,#N/A,FALSE,"보증1";#N/A,#N/A,FALSE,"보증";#N/A,#N/A,FALSE,"손익1";#N/A,#N/A,FALSE,"손익";#N/A,#N/A,FALSE,"부서별매출";#N/A,#N/A,FALSE,"매출"}</definedName>
    <definedName name="__AT100"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B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BAF2" localSheetId="23" hidden="1">{#N/A,#N/A,FALSE,"ENG'G(보호계전기)"}</definedName>
    <definedName name="__BAF2" localSheetId="21" hidden="1">{#N/A,#N/A,FALSE,"ENG'G(보호계전기)"}</definedName>
    <definedName name="__BAF2" hidden="1">{#N/A,#N/A,FALSE,"ENG'G(보호계전기)"}</definedName>
    <definedName name="__CAD15">#REF!</definedName>
    <definedName name="__CAD25">#REF!</definedName>
    <definedName name="__CDT2">#REF!</definedName>
    <definedName name="__cv1">#REF!</definedName>
    <definedName name="__D1">#REF!</definedName>
    <definedName name="__D2">#REF!</definedName>
    <definedName name="__d500000">#REF!</definedName>
    <definedName name="__DB11">#REF!</definedName>
    <definedName name="__DB12">#REF!</definedName>
    <definedName name="__DB13">#REF!</definedName>
    <definedName name="__DB14">#REF!</definedName>
    <definedName name="__dB2">#REF!</definedName>
    <definedName name="__dB3">#REF!</definedName>
    <definedName name="__dB4">#REF!</definedName>
    <definedName name="__DCS2">{"Book1","eng_週報_00上.xls"}</definedName>
    <definedName name="__DemandLoad">TRUE</definedName>
    <definedName name="__e1">{"Book1","부대-(표지판,데리,가드).xls","부대-(낙,차,중분대).xls"}</definedName>
    <definedName name="_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T1" localSheetId="31">#REF!,#REF!,#REF!,#REF!,#REF!,#REF!,#REF!,#REF!,#REF!,#REF!,#REF!,#REF!,#REF!,#REF!,#REF!,#REF!,#REF!,#REF!,#REF!,#REF!,#REF!,#REF!,#REF!,#REF!,#REF!,#REF!,#REF!</definedName>
    <definedName name="__ECT1" localSheetId="23">#REF!,#REF!,#REF!,#REF!,#REF!,#REF!,#REF!,#REF!,#REF!,#REF!,#REF!,#REF!,#REF!,#REF!,#REF!,#REF!,#REF!,#REF!,#REF!,#REF!,#REF!,#REF!,#REF!,#REF!,#REF!,#REF!,#REF!</definedName>
    <definedName name="__ECT1" localSheetId="21">#REF!,#REF!,#REF!,#REF!,#REF!,#REF!,#REF!,#REF!,#REF!,#REF!,#REF!,#REF!,#REF!,#REF!,#REF!,#REF!,#REF!,#REF!,#REF!,#REF!,#REF!,#REF!,#REF!,#REF!,#REF!,#REF!,#REF!</definedName>
    <definedName name="__ECT1">#REF!,#REF!,#REF!,#REF!,#REF!,#REF!,#REF!,#REF!,#REF!,#REF!,#REF!,#REF!,#REF!,#REF!,#REF!,#REF!,#REF!,#REF!,#REF!,#REF!,#REF!,#REF!,#REF!,#REF!,#REF!,#REF!,#REF!</definedName>
    <definedName name="__ECT2" localSheetId="31">#REF!,#REF!,#REF!</definedName>
    <definedName name="__ECT2" localSheetId="23">#REF!,#REF!,#REF!</definedName>
    <definedName name="__ECT2" localSheetId="21">#REF!,#REF!,#REF!</definedName>
    <definedName name="__ECT2">#REF!,#REF!,#REF!</definedName>
    <definedName name="__EE1" hidden="1">{#N/A,#N/A,FALSE,"단가표지"}</definedName>
    <definedName name="__EE2" hidden="1">{#N/A,#N/A,FALSE,"단가표지"}</definedName>
    <definedName name="__ELL45">#REF!</definedName>
    <definedName name="__ELL90">#REF!</definedName>
    <definedName name="__f2">#REF!</definedName>
    <definedName name="__fce1" localSheetId="31">#REF!</definedName>
    <definedName name="__fce1" localSheetId="23">#REF!</definedName>
    <definedName name="__fce1">#REF!</definedName>
    <definedName name="__fce2" localSheetId="31">#REF!</definedName>
    <definedName name="__fce2">#REF!</definedName>
    <definedName name="__fce3" localSheetId="31">#REF!</definedName>
    <definedName name="__fce3">#REF!</definedName>
    <definedName name="__fce4" localSheetId="31">#REF!</definedName>
    <definedName name="__fce4">#REF!</definedName>
    <definedName name="__fce5" localSheetId="31">#REF!</definedName>
    <definedName name="__fce5">#REF!</definedName>
    <definedName name="__fce6" localSheetId="31">#REF!</definedName>
    <definedName name="__fce6">#REF!</definedName>
    <definedName name="__fce7" localSheetId="31">#REF!</definedName>
    <definedName name="__fce7">#REF!</definedName>
    <definedName name="__fce8" localSheetId="31">#REF!</definedName>
    <definedName name="__fce8">#REF!</definedName>
    <definedName name="__ffy40">#REF!</definedName>
    <definedName name="__FLL2" hidden="1">#REF!</definedName>
    <definedName name="__GAS4" localSheetId="31">#REF!</definedName>
    <definedName name="__GAS4">#REF!</definedName>
    <definedName name="__GAS5" localSheetId="31">#REF!</definedName>
    <definedName name="__GAS5">#REF!</definedName>
    <definedName name="__GBH2311">#REF!</definedName>
    <definedName name="__GH1">#REF!</definedName>
    <definedName name="__HM11">#REF!</definedName>
    <definedName name="__HM13">#REF!</definedName>
    <definedName name="__HM14">#REF!</definedName>
    <definedName name="__HM15">#REF!</definedName>
    <definedName name="__HM16">#REF!</definedName>
    <definedName name="__HM17">#REF!</definedName>
    <definedName name="__HM18">#REF!</definedName>
    <definedName name="__HM19">#REF!</definedName>
    <definedName name="__HM20">#REF!</definedName>
    <definedName name="__HM21">#REF!</definedName>
    <definedName name="__HM22">#REF!</definedName>
    <definedName name="__HM23">#REF!</definedName>
    <definedName name="__HM24">#REF!</definedName>
    <definedName name="__HM25">#REF!</definedName>
    <definedName name="__HM26">#REF!</definedName>
    <definedName name="__HM27">#REF!</definedName>
    <definedName name="__HM28">#REF!</definedName>
    <definedName name="__HM29">#REF!</definedName>
    <definedName name="__HM30">#REF!</definedName>
    <definedName name="__HM31">#REF!</definedName>
    <definedName name="__HM32">#REF!</definedName>
    <definedName name="__HM33">#REF!</definedName>
    <definedName name="__HM34">#REF!</definedName>
    <definedName name="__HM35">#REF!</definedName>
    <definedName name="__HM36">#REF!</definedName>
    <definedName name="__HM37">#REF!</definedName>
    <definedName name="__HM38">#REF!</definedName>
    <definedName name="__HM39">#REF!</definedName>
    <definedName name="__HM40">#REF!</definedName>
    <definedName name="__HM41">#REF!</definedName>
    <definedName name="__HM42">#REF!</definedName>
    <definedName name="__HM43">#REF!</definedName>
    <definedName name="__HM44">#REF!</definedName>
    <definedName name="__HM45">#REF!</definedName>
    <definedName name="__HM46">#REF!</definedName>
    <definedName name="__HM47">#REF!</definedName>
    <definedName name="__HM48">#REF!</definedName>
    <definedName name="__HM49">#REF!</definedName>
    <definedName name="__HM50">#REF!</definedName>
    <definedName name="__HM51">#REF!</definedName>
    <definedName name="__HM52">#REF!</definedName>
    <definedName name="__HM53">#REF!</definedName>
    <definedName name="__HM54">#REF!</definedName>
    <definedName name="__HM55">#REF!</definedName>
    <definedName name="__HM56">#REF!</definedName>
    <definedName name="__HM57">#REF!</definedName>
    <definedName name="__HM58">#REF!</definedName>
    <definedName name="__HM59">#REF!</definedName>
    <definedName name="__HM60">#REF!</definedName>
    <definedName name="__HM61">#REF!</definedName>
    <definedName name="__HM62">#REF!</definedName>
    <definedName name="__HM63">#REF!</definedName>
    <definedName name="__HM64">#REF!</definedName>
    <definedName name="__HM65">#REF!</definedName>
    <definedName name="__HM66">#REF!</definedName>
    <definedName name="__HM67">#REF!</definedName>
    <definedName name="__HM68">#REF!</definedName>
    <definedName name="__hor1">#REF!</definedName>
    <definedName name="__HSH1">#REF!</definedName>
    <definedName name="__HSH2">#REF!</definedName>
    <definedName name="__Hwb1">#REF!</definedName>
    <definedName name="__IntlFixup" hidden="1">TRUE</definedName>
    <definedName name="__IW1" localSheetId="31">#REF!</definedName>
    <definedName name="__IW1">#REF!</definedName>
    <definedName name="__IW64" localSheetId="31">#REF!</definedName>
    <definedName name="__IW64">#REF!</definedName>
    <definedName name="__IZ65" localSheetId="31">#REF!</definedName>
    <definedName name="__IZ65">#REF!</definedName>
    <definedName name="__j1">{"Book1","부대-(표지판,데리,가드).xls","부대-(낙,차,중분대).xls"}</definedName>
    <definedName name="__jd13">#REF!</definedName>
    <definedName name="__jd16">#REF!</definedName>
    <definedName name="__jd19">#REF!</definedName>
    <definedName name="__jd22">#REF!</definedName>
    <definedName name="__jd25">#REF!</definedName>
    <definedName name="__JKS1" hidden="1">{#N/A,#N/A,TRUE,"일정"}</definedName>
    <definedName name="__k1">#REF!</definedName>
    <definedName name="__K115" hidden="1">{#N/A,#N/A,FALSE,"인원";#N/A,#N/A,FALSE,"비용2";#N/A,#N/A,FALSE,"비용1";#N/A,#N/A,FALSE,"비용";#N/A,#N/A,FALSE,"보증2";#N/A,#N/A,FALSE,"보증1";#N/A,#N/A,FALSE,"보증";#N/A,#N/A,FALSE,"손익1";#N/A,#N/A,FALSE,"손익";#N/A,#N/A,FALSE,"부서별매출";#N/A,#N/A,FALSE,"매출"}</definedName>
    <definedName name="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KD2" hidden="1">#REF!</definedName>
    <definedName name="__KD3" hidden="1">#REF!</definedName>
    <definedName name="__key2" localSheetId="31" hidden="1">#REF!</definedName>
    <definedName name="__key2" hidden="1">#REF!</definedName>
    <definedName name="__KHM1">#REF!</definedName>
    <definedName name="__KHM10">#REF!</definedName>
    <definedName name="__KHM111" hidden="1">{#N/A,#N/A,FALSE,"제목"}</definedName>
    <definedName name="__KHM2">#REF!</definedName>
    <definedName name="__KHM3">#REF!</definedName>
    <definedName name="__KHM4">#REF!</definedName>
    <definedName name="__KHM5">#REF!</definedName>
    <definedName name="__KHM6">#REF!</definedName>
    <definedName name="__KHM7">#REF!</definedName>
    <definedName name="__KHM8">#REF!</definedName>
    <definedName name="__KHM888" hidden="1">{#N/A,#N/A,FALSE,"제목"}</definedName>
    <definedName name="__KHM9">#REF!</definedName>
    <definedName name="__KK2" hidden="1">#REF!</definedName>
    <definedName name="__KK3" hidden="1">#REF!</definedName>
    <definedName name="__KLN1">#REF!</definedName>
    <definedName name="__LHY1">#N/A</definedName>
    <definedName name="__LHY2">#N/A</definedName>
    <definedName name="__LHY4">#N/A</definedName>
    <definedName name="__LL3">#REF!</definedName>
    <definedName name="__LP1">#REF!</definedName>
    <definedName name="__LP2">#REF!</definedName>
    <definedName name="__LPB1">#REF!</definedName>
    <definedName name="__LPK1">#REF!</definedName>
    <definedName name="__LSK1">#REF!</definedName>
    <definedName name="__LSK2">#REF!</definedName>
    <definedName name="__LSK3">#REF!</definedName>
    <definedName name="__LU1">#REF!</definedName>
    <definedName name="__LU2">#REF!</definedName>
    <definedName name="__LV01">#REF!</definedName>
    <definedName name="__m2" localSheetId="31">#REF!</definedName>
    <definedName name="__m2">#REF!</definedName>
    <definedName name="__m3" localSheetId="31">#REF!</definedName>
    <definedName name="__m3">#REF!</definedName>
    <definedName name="__m45" localSheetId="31">#REF!</definedName>
    <definedName name="__m45">#REF!</definedName>
    <definedName name="__m47" localSheetId="31">#REF!</definedName>
    <definedName name="__m47">#REF!</definedName>
    <definedName name="__m5" localSheetId="31">#REF!</definedName>
    <definedName name="__m5">#REF!</definedName>
    <definedName name="__m54" localSheetId="31">#REF!</definedName>
    <definedName name="__m54">#REF!</definedName>
    <definedName name="__m55" localSheetId="31">#REF!</definedName>
    <definedName name="__m55">#REF!</definedName>
    <definedName name="__m65" localSheetId="31">#REF!</definedName>
    <definedName name="__m65">#REF!</definedName>
    <definedName name="__m75" localSheetId="31">#REF!</definedName>
    <definedName name="__m75">#REF!</definedName>
    <definedName name="__m85" localSheetId="31">#REF!</definedName>
    <definedName name="__m85">#REF!</definedName>
    <definedName name="__m86" localSheetId="31">#REF!</definedName>
    <definedName name="__m86">#REF!</definedName>
    <definedName name="__m87" localSheetId="31">#REF!</definedName>
    <definedName name="__m87">#REF!</definedName>
    <definedName name="__MD1">#REF!</definedName>
    <definedName name="__MD2">#REF!</definedName>
    <definedName name="__moh1" localSheetId="31">#REF!</definedName>
    <definedName name="__moh1">#REF!</definedName>
    <definedName name="__mon5" localSheetId="31">#REF!</definedName>
    <definedName name="__mon5">#REF!</definedName>
    <definedName name="__mot4" localSheetId="31">#REF!</definedName>
    <definedName name="__mot4">#REF!</definedName>
    <definedName name="__Mwb1">#REF!</definedName>
    <definedName name="__N1" localSheetId="23" hidden="1">{#N/A,#N/A,TRUE,"Sheet4";"ww","시나리오1",TRUE,"Sheet4"}</definedName>
    <definedName name="__N1" localSheetId="21" hidden="1">{#N/A,#N/A,TRUE,"Sheet4";"ww","시나리오1",TRUE,"Sheet4"}</definedName>
    <definedName name="__N1" hidden="1">{#N/A,#N/A,TRUE,"Sheet4";"ww","시나리오1",TRUE,"Sheet4"}</definedName>
    <definedName name="__NEW1">ROUND([9]!__NEW1*0.0254,3)</definedName>
    <definedName name="__NEW2">ROUND([9]!__NEW2*0.0254,3)</definedName>
    <definedName name="__NEW3">ROUND([9]!__NEW3*0.0254,3)</definedName>
    <definedName name="__NMB96">#REF!</definedName>
    <definedName name="__No3">#REF!</definedName>
    <definedName name="__NP1">#REF!</definedName>
    <definedName name="__NP2">#REF!</definedName>
    <definedName name="__NPS2" hidden="1">{#N/A,#N/A,FALSE,"인원";#N/A,#N/A,FALSE,"비용2";#N/A,#N/A,FALSE,"비용1";#N/A,#N/A,FALSE,"비용";#N/A,#N/A,FALSE,"보증2";#N/A,#N/A,FALSE,"보증1";#N/A,#N/A,FALSE,"보증";#N/A,#N/A,FALSE,"손익1";#N/A,#N/A,FALSE,"손익";#N/A,#N/A,FALSE,"부서별매출";#N/A,#N/A,FALSE,"매출"}</definedName>
    <definedName name="__NSH1">#REF!</definedName>
    <definedName name="__NSH2">#REF!</definedName>
    <definedName name="__o12111" localSheetId="31">#REF!</definedName>
    <definedName name="__o12111">#REF!</definedName>
    <definedName name="__P1">#REF!</definedName>
    <definedName name="__P10">#REF!</definedName>
    <definedName name="__P11">#REF!</definedName>
    <definedName name="__P12">#REF!</definedName>
    <definedName name="__P13">#REF!</definedName>
    <definedName name="__P14">#REF!</definedName>
    <definedName name="__P15">#REF!</definedName>
    <definedName name="__P16">#REF!</definedName>
    <definedName name="__P17">#REF!</definedName>
    <definedName name="__P2">#REF!</definedName>
    <definedName name="__p290" localSheetId="31">#REF!</definedName>
    <definedName name="__p290">#REF!</definedName>
    <definedName name="__P3" localSheetId="23" hidden="1">{#N/A,#N/A,FALSE,"배수1"}</definedName>
    <definedName name="__P3" localSheetId="21" hidden="1">{#N/A,#N/A,FALSE,"배수1"}</definedName>
    <definedName name="__P3" hidden="1">{#N/A,#N/A,FALSE,"배수1"}</definedName>
    <definedName name="__P4" localSheetId="23" hidden="1">{#N/A,#N/A,FALSE,"혼합골재"}</definedName>
    <definedName name="__P4" localSheetId="21" hidden="1">{#N/A,#N/A,FALSE,"혼합골재"}</definedName>
    <definedName name="__P4" hidden="1">{#N/A,#N/A,FALSE,"혼합골재"}</definedName>
    <definedName name="__P5" localSheetId="23" hidden="1">{#N/A,#N/A,FALSE,"배수1"}</definedName>
    <definedName name="__P5" localSheetId="21" hidden="1">{#N/A,#N/A,FALSE,"배수1"}</definedName>
    <definedName name="__P5" hidden="1">{#N/A,#N/A,FALSE,"배수1"}</definedName>
    <definedName name="__P6" localSheetId="23" hidden="1">{#N/A,#N/A,FALSE,"2~8번"}</definedName>
    <definedName name="__P6" localSheetId="21" hidden="1">{#N/A,#N/A,FALSE,"2~8번"}</definedName>
    <definedName name="__P6" hidden="1">{#N/A,#N/A,FALSE,"2~8번"}</definedName>
    <definedName name="__P7">#REF!</definedName>
    <definedName name="__P8">#REF!</definedName>
    <definedName name="__P9">#REF!</definedName>
    <definedName name="__pa1">#REF!</definedName>
    <definedName name="__PH1">#REF!</definedName>
    <definedName name="__PK2" hidden="1">{"'장비'!$A$3:$M$12"}</definedName>
    <definedName name="__PKG3" hidden="1">{"'장비'!$A$3:$M$12"}</definedName>
    <definedName name="__pl1">#REF!</definedName>
    <definedName name="__PL2">#REF!</definedName>
    <definedName name="__PL3">#REF!</definedName>
    <definedName name="__POS1">#REF!</definedName>
    <definedName name="__pos10">#REF!</definedName>
    <definedName name="__pos100">#REF!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19">#REF!</definedName>
    <definedName name="__POS2">#REF!</definedName>
    <definedName name="__pos20">#REF!</definedName>
    <definedName name="__pos21">#REF!</definedName>
    <definedName name="__pos22">#REF!</definedName>
    <definedName name="__pos23">#REF!</definedName>
    <definedName name="__pos24">#REF!</definedName>
    <definedName name="__pos25">#REF!</definedName>
    <definedName name="__pos26">#REF!</definedName>
    <definedName name="__pos27">#REF!</definedName>
    <definedName name="__pos28">#REF!</definedName>
    <definedName name="__pos29">#REF!</definedName>
    <definedName name="__POS3">#REF!</definedName>
    <definedName name="__pos30">#REF!</definedName>
    <definedName name="__pos31">#REF!</definedName>
    <definedName name="__pos32">#REF!</definedName>
    <definedName name="__pos33">#REF!</definedName>
    <definedName name="__pos34">#REF!</definedName>
    <definedName name="__pos35">#REF!</definedName>
    <definedName name="__pos36">#REF!</definedName>
    <definedName name="__pos37">#REF!</definedName>
    <definedName name="__pos38">#REF!</definedName>
    <definedName name="__pos39">#REF!</definedName>
    <definedName name="__POS4">#REF!</definedName>
    <definedName name="__pos40">#REF!</definedName>
    <definedName name="__pos41">#REF!</definedName>
    <definedName name="__POS5">#REF!</definedName>
    <definedName name="__POS6">#REF!</definedName>
    <definedName name="__POS7">#REF!</definedName>
    <definedName name="__POS8">#REF!</definedName>
    <definedName name="__pos9">#REF!</definedName>
    <definedName name="__PVC200">#REF!</definedName>
    <definedName name="__PVC250">#REF!</definedName>
    <definedName name="__PVC28">[12]단가비교!$L$11</definedName>
    <definedName name="__PVC36">#REF!</definedName>
    <definedName name="__PVC82">[12]단가비교!$L$12</definedName>
    <definedName name="__Q1">#REF!</definedName>
    <definedName name="__q45" hidden="1">{"'용역비'!$A$4:$C$8"}</definedName>
    <definedName name="__QQ1" localSheetId="31">#REF!</definedName>
    <definedName name="__QQ1">#REF!</definedName>
    <definedName name="__qqq222" hidden="1">{"'장비'!$A$3:$M$12"}</definedName>
    <definedName name="__qty1">#REF!</definedName>
    <definedName name="__qty2">#REF!</definedName>
    <definedName name="__qu1">#REF!</definedName>
    <definedName name="__qu2">#REF!</definedName>
    <definedName name="__QW1" hidden="1">{#N/A,#N/A,FALSE,"단가표지"}</definedName>
    <definedName name="__R69496">'[13]입출재고현황 (2)'!$R$62503</definedName>
    <definedName name="__R70000">'[13]입출재고현황 (2)'!$R$60007</definedName>
    <definedName name="__R80000">'[13]입출재고현황 (2)'!$R$20007</definedName>
    <definedName name="__R90000">'[13]입출재고현황 (2)'!$R$20007</definedName>
    <definedName name="__R99000">'[13]입출재고현황 (2)'!$R$11947</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v1">#REF!</definedName>
    <definedName name="__rev3">#REF!</definedName>
    <definedName name="__rev4">#REF!</definedName>
    <definedName name="__rev5">#REF!</definedName>
    <definedName name="__rev6">#REF!</definedName>
    <definedName name="__RN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RN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RN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RVD100">#REF!</definedName>
    <definedName name="__RVD150">#REF!</definedName>
    <definedName name="__RVD200">#REF!</definedName>
    <definedName name="__RVD250">#REF!</definedName>
    <definedName name="__RVD50">#REF!</definedName>
    <definedName name="__S3" localSheetId="23" hidden="1">{#N/A,#N/A,FALSE,"포장2"}</definedName>
    <definedName name="__S3" localSheetId="21" hidden="1">{#N/A,#N/A,FALSE,"포장2"}</definedName>
    <definedName name="__S3" hidden="1">{#N/A,#N/A,FALSE,"포장2"}</definedName>
    <definedName name="__SBB1">#REF!</definedName>
    <definedName name="__SBB2">#REF!</definedName>
    <definedName name="__SBB3">#REF!</definedName>
    <definedName name="__SBB4">#REF!</definedName>
    <definedName name="__SBB5">#REF!</definedName>
    <definedName name="__SG1">#REF!</definedName>
    <definedName name="__SG2">#REF!</definedName>
    <definedName name="__sh2">[14]SG!$A$1:$G$961</definedName>
    <definedName name="__SHH1">#REF!</definedName>
    <definedName name="__SHH2">#REF!</definedName>
    <definedName name="__SHH3">#REF!</definedName>
    <definedName name="__SHT2">#N/A</definedName>
    <definedName name="__SHT3">#N/A</definedName>
    <definedName name="__SHT48">#REF!</definedName>
    <definedName name="__SHT481">#REF!</definedName>
    <definedName name="__si2">#REF!</definedName>
    <definedName name="__sn0001" localSheetId="31">#REF!</definedName>
    <definedName name="__sn0001">#REF!</definedName>
    <definedName name="__sn0002">[15]도!#REF!</definedName>
    <definedName name="__sp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p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p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PP125">#REF!</definedName>
    <definedName name="__SS1" hidden="1">{#N/A,#N/A,FALSE,"운반시간"}</definedName>
    <definedName name="__sss1">#REF!</definedName>
    <definedName name="__sss10">#REF!</definedName>
    <definedName name="__sss11">#REF!</definedName>
    <definedName name="__sss12">#REF!</definedName>
    <definedName name="__sss13">#REF!</definedName>
    <definedName name="__sss14">#REF!</definedName>
    <definedName name="__sss15">#REF!</definedName>
    <definedName name="__sss16">#REF!</definedName>
    <definedName name="__sss17">#REF!</definedName>
    <definedName name="__sss18">#REF!</definedName>
    <definedName name="__sss19">#REF!</definedName>
    <definedName name="__sss2">#REF!</definedName>
    <definedName name="__sss20">#REF!</definedName>
    <definedName name="__sss21">#REF!</definedName>
    <definedName name="__sss22">#REF!</definedName>
    <definedName name="__sss23">#REF!</definedName>
    <definedName name="__sss24">#REF!</definedName>
    <definedName name="__sss25">#REF!</definedName>
    <definedName name="__sss26">#REF!</definedName>
    <definedName name="__sss27">#REF!</definedName>
    <definedName name="__sss28">#REF!</definedName>
    <definedName name="__sss29">#REF!</definedName>
    <definedName name="__sss3">#REF!</definedName>
    <definedName name="__sss30">#REF!</definedName>
    <definedName name="__sss31">#REF!</definedName>
    <definedName name="__sss32">#REF!</definedName>
    <definedName name="__sss33">#REF!</definedName>
    <definedName name="__sss34">#REF!</definedName>
    <definedName name="__sss35">#REF!</definedName>
    <definedName name="__sss36">#REF!</definedName>
    <definedName name="__sss37">#REF!</definedName>
    <definedName name="__sss38">#REF!</definedName>
    <definedName name="__sss39">#REF!</definedName>
    <definedName name="__sss4">#REF!</definedName>
    <definedName name="__sss40">#REF!</definedName>
    <definedName name="__sss41">#REF!</definedName>
    <definedName name="__sss42">#REF!</definedName>
    <definedName name="__sss43">#REF!</definedName>
    <definedName name="__sss44">#REF!</definedName>
    <definedName name="__sss45">#REF!</definedName>
    <definedName name="__sss46">#REF!</definedName>
    <definedName name="__sss47">#REF!</definedName>
    <definedName name="__sss48">#REF!</definedName>
    <definedName name="__sss49">#REF!</definedName>
    <definedName name="__sss5">#REF!</definedName>
    <definedName name="__sss50">#REF!</definedName>
    <definedName name="__sss6">#REF!</definedName>
    <definedName name="__sss7">#REF!</definedName>
    <definedName name="__sss8">#REF!</definedName>
    <definedName name="__sss9">#REF!</definedName>
    <definedName name="__st1">"Group 41"</definedName>
    <definedName name="__ST28">[12]단가비교!$L$13</definedName>
    <definedName name="__SUB1">#REF!</definedName>
    <definedName name="__SUB2">#REF!</definedName>
    <definedName name="__SUB3">#REF!</definedName>
    <definedName name="__sum1">#REF!</definedName>
    <definedName name="__SUS25">[12]단가비교!$L$21</definedName>
    <definedName name="__SUS40">[12]단가비교!$L$20</definedName>
    <definedName name="__t2">#REF!</definedName>
    <definedName name="__THK1">IF(#REF!+2*#REF!&gt;=750,"0.8t","0.6t")</definedName>
    <definedName name="__tr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tr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tr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tr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tr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tr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TT1">#REF!</definedName>
    <definedName name="__TT2">#REF!</definedName>
    <definedName name="__TT3">#REF!</definedName>
    <definedName name="__UP1">#REF!</definedName>
    <definedName name="__UP2">#REF!</definedName>
    <definedName name="__v2">{"Book1","AP-37.xls"}</definedName>
    <definedName name="__ver1">#REF!</definedName>
    <definedName name="__ver3">#REF!</definedName>
    <definedName name="_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2">#REF!</definedName>
    <definedName name="__W4">#REF!</definedName>
    <definedName name="__WW1">#REF!</definedName>
    <definedName name="__WW2">#REF!</definedName>
    <definedName name="__YO1">#N/A</definedName>
    <definedName name="__ZZ1">#REF!</definedName>
    <definedName name="_\Z">[16]결과조달!$GU$5658:$IV$7860</definedName>
    <definedName name="_0.026__1_0.15">#REF!</definedName>
    <definedName name="_00_00" hidden="1">#REF!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 localSheetId="31">#REF!</definedName>
    <definedName name="_1">#N/A</definedName>
    <definedName name="_1._PANEL_BD.__LP___1" localSheetId="31">#REF!</definedName>
    <definedName name="_1._PANEL_BD.__LP___1">#REF!</definedName>
    <definedName name="_1.용기_분사형" localSheetId="31">#REF!</definedName>
    <definedName name="_1.용기_분사형">#REF!</definedName>
    <definedName name="_1_" localSheetId="31">#REF!</definedName>
    <definedName name="_1_">#REF!</definedName>
    <definedName name="_1_0" hidden="1">#REF!</definedName>
    <definedName name="_1_0__123Grap" hidden="1">#REF!</definedName>
    <definedName name="_1_0Print_A">#REF!</definedName>
    <definedName name="_1_1">#REF!</definedName>
    <definedName name="_1_1_1">#REF!</definedName>
    <definedName name="_1_1_2">#REF!</definedName>
    <definedName name="_1_1_3">#REF!</definedName>
    <definedName name="_1_10">#REF!</definedName>
    <definedName name="_1_10_1">#REF!</definedName>
    <definedName name="_1_10_2">#REF!</definedName>
    <definedName name="_1_10_3">#REF!</definedName>
    <definedName name="_1_11">#REF!</definedName>
    <definedName name="_1_11_1">#REF!</definedName>
    <definedName name="_1_11_2">#REF!</definedName>
    <definedName name="_1_11_3">#REF!</definedName>
    <definedName name="_1_11_4">#REF!</definedName>
    <definedName name="_1_12">#REF!</definedName>
    <definedName name="_1_12_1">#REF!</definedName>
    <definedName name="_1_12_2">#REF!</definedName>
    <definedName name="_1_12_3">#REF!</definedName>
    <definedName name="_1_13">#REF!</definedName>
    <definedName name="_1_13_1">#REF!</definedName>
    <definedName name="_1_13_2">#REF!</definedName>
    <definedName name="_1_13_3">#REF!</definedName>
    <definedName name="_1_13_4">#REF!</definedName>
    <definedName name="_1_14">#REF!</definedName>
    <definedName name="_1_14_1">#REF!</definedName>
    <definedName name="_1_14_2">#REF!</definedName>
    <definedName name="_1_14_3">#REF!</definedName>
    <definedName name="_1_14_4">#REF!</definedName>
    <definedName name="_1_15">#REF!</definedName>
    <definedName name="_1_15_1">#REF!</definedName>
    <definedName name="_1_15_2">#REF!</definedName>
    <definedName name="_1_15_3">#REF!</definedName>
    <definedName name="_1_16">#REF!</definedName>
    <definedName name="_1_16_1">#REF!</definedName>
    <definedName name="_1_16_2">#REF!</definedName>
    <definedName name="_1_16_3">#REF!</definedName>
    <definedName name="_1_17">#REF!</definedName>
    <definedName name="_1_17_1">#REF!</definedName>
    <definedName name="_1_17_2">#REF!</definedName>
    <definedName name="_1_17_3">#REF!</definedName>
    <definedName name="_1_18">#REF!</definedName>
    <definedName name="_1_18_1">#REF!</definedName>
    <definedName name="_1_18_2">#REF!</definedName>
    <definedName name="_1_18_3">#REF!</definedName>
    <definedName name="_1_18_4">#REF!</definedName>
    <definedName name="_1_19">#REF!</definedName>
    <definedName name="_1_19_1">#REF!</definedName>
    <definedName name="_1_19_2">#REF!</definedName>
    <definedName name="_1_19_3">#REF!</definedName>
    <definedName name="_1_19_4">#REF!</definedName>
    <definedName name="_1_2">#REF!</definedName>
    <definedName name="_1_2_1">#REF!</definedName>
    <definedName name="_1_2_2">#REF!</definedName>
    <definedName name="_1_2_3">#REF!</definedName>
    <definedName name="_1_20">#REF!</definedName>
    <definedName name="_1_20_1">#REF!</definedName>
    <definedName name="_1_20_2">#REF!</definedName>
    <definedName name="_1_20_3">#REF!</definedName>
    <definedName name="_1_21">#REF!</definedName>
    <definedName name="_1_21_1">#REF!</definedName>
    <definedName name="_1_21_2">#REF!</definedName>
    <definedName name="_1_21_3">#REF!</definedName>
    <definedName name="_1_22">#REF!</definedName>
    <definedName name="_1_22_1">#REF!</definedName>
    <definedName name="_1_22_2">#REF!</definedName>
    <definedName name="_1_22_3">#REF!</definedName>
    <definedName name="_1_22_4">#REF!</definedName>
    <definedName name="_1_23">#REF!</definedName>
    <definedName name="_1_23_1">#REF!</definedName>
    <definedName name="_1_23_2">#REF!</definedName>
    <definedName name="_1_23_3">#REF!</definedName>
    <definedName name="_1_23_4">#REF!</definedName>
    <definedName name="_1_24">#REF!</definedName>
    <definedName name="_1_24_1">#REF!</definedName>
    <definedName name="_1_24_2">#REF!</definedName>
    <definedName name="_1_24_3">#REF!</definedName>
    <definedName name="_1_25">#REF!</definedName>
    <definedName name="_1_25_1">#REF!</definedName>
    <definedName name="_1_25_2">#REF!</definedName>
    <definedName name="_1_26">#REF!</definedName>
    <definedName name="_1_26_1">#REF!</definedName>
    <definedName name="_1_26_2">#REF!</definedName>
    <definedName name="_1_26_3">#REF!</definedName>
    <definedName name="_1_27">#REF!</definedName>
    <definedName name="_1_27_1">#REF!</definedName>
    <definedName name="_1_27_2">#REF!</definedName>
    <definedName name="_1_27_3">#REF!</definedName>
    <definedName name="_1_27_4">#REF!</definedName>
    <definedName name="_1_28">#REF!</definedName>
    <definedName name="_1_28_1">#REF!</definedName>
    <definedName name="_1_28_2">#REF!</definedName>
    <definedName name="_1_28_3">#REF!</definedName>
    <definedName name="_1_28_4">#REF!</definedName>
    <definedName name="_1_29">#REF!</definedName>
    <definedName name="_1_29_1">#REF!</definedName>
    <definedName name="_1_29_2">#REF!</definedName>
    <definedName name="_1_29_3">#REF!</definedName>
    <definedName name="_1_29_4">#REF!</definedName>
    <definedName name="_1_3">#REF!</definedName>
    <definedName name="_1_3_0Crite">#REF!</definedName>
    <definedName name="_1_3_1">#REF!</definedName>
    <definedName name="_1_3_2">#REF!</definedName>
    <definedName name="_1_3_3">#REF!</definedName>
    <definedName name="_1_3_4">#REF!</definedName>
    <definedName name="_1_30">#REF!</definedName>
    <definedName name="_1_31">#REF!</definedName>
    <definedName name="_1_31_1">#REF!</definedName>
    <definedName name="_1_31_2">#REF!</definedName>
    <definedName name="_1_32">#REF!</definedName>
    <definedName name="_1_32_1">#REF!</definedName>
    <definedName name="_1_32_2">#REF!</definedName>
    <definedName name="_1_33">#REF!</definedName>
    <definedName name="_1_33_1">#REF!</definedName>
    <definedName name="_1_33_2">#REF!</definedName>
    <definedName name="_1_33_3">#REF!</definedName>
    <definedName name="_1_33_4">#REF!</definedName>
    <definedName name="_1_34">#REF!</definedName>
    <definedName name="_1_34_1">#REF!</definedName>
    <definedName name="_1_34_2">#REF!</definedName>
    <definedName name="_1_35">#REF!</definedName>
    <definedName name="_1_35_1">#REF!</definedName>
    <definedName name="_1_35_2">#REF!</definedName>
    <definedName name="_1_36">#REF!</definedName>
    <definedName name="_1_36_1">#REF!</definedName>
    <definedName name="_1_36_2">#REF!</definedName>
    <definedName name="_1_37">#REF!</definedName>
    <definedName name="_1_37_1">#REF!</definedName>
    <definedName name="_1_37_2">#REF!</definedName>
    <definedName name="_1_37_3">#REF!</definedName>
    <definedName name="_1_37_4">#REF!</definedName>
    <definedName name="_1_38">#REF!</definedName>
    <definedName name="_1_38_1">#REF!</definedName>
    <definedName name="_1_38_2">#REF!</definedName>
    <definedName name="_1_4">#REF!</definedName>
    <definedName name="_1_4_1">#REF!</definedName>
    <definedName name="_1_4_2">#REF!</definedName>
    <definedName name="_1_4_3">#REF!</definedName>
    <definedName name="_1_4_4">#REF!</definedName>
    <definedName name="_1_5">#REF!</definedName>
    <definedName name="_1_5_1">#REF!</definedName>
    <definedName name="_1_5_2">#REF!</definedName>
    <definedName name="_1_5_3">#REF!</definedName>
    <definedName name="_1_5_4">#REF!</definedName>
    <definedName name="_1_6">#REF!</definedName>
    <definedName name="_1_6_1">#REF!</definedName>
    <definedName name="_1_6_2">#REF!</definedName>
    <definedName name="_1_6_3">#REF!</definedName>
    <definedName name="_1_6_4">#REF!</definedName>
    <definedName name="_1_7">#REF!</definedName>
    <definedName name="_1_7_1">#REF!</definedName>
    <definedName name="_1_7_2">#REF!</definedName>
    <definedName name="_1_7_3">#REF!</definedName>
    <definedName name="_1_8">#REF!</definedName>
    <definedName name="_1_8_1">#REF!</definedName>
    <definedName name="_1_8_2">#REF!</definedName>
    <definedName name="_1_8_3">#REF!</definedName>
    <definedName name="_1_8_4">#REF!</definedName>
    <definedName name="_1_9">#REF!</definedName>
    <definedName name="_1_9_1">#REF!</definedName>
    <definedName name="_1_9_2">#REF!</definedName>
    <definedName name="_1_9_3">#REF!</definedName>
    <definedName name="_10">#REF!</definedName>
    <definedName name="_10_">#REF!</definedName>
    <definedName name="_10_0\SM">'[17]#REF'!#REF!</definedName>
    <definedName name="_10_0Datab">#REF!</definedName>
    <definedName name="_10_0ME">#REF!</definedName>
    <definedName name="_10_1">#REF!</definedName>
    <definedName name="_10_1_2">#REF!</definedName>
    <definedName name="_10_2">#REF!</definedName>
    <definedName name="_100_____________________________________________________________________________________123Grap" hidden="1">#REF!</definedName>
    <definedName name="_1000A01">#N/A</definedName>
    <definedName name="_1006_________________________F" hidden="1">#REF!</definedName>
    <definedName name="_1018_____________________0_0_F" hidden="1">#REF!</definedName>
    <definedName name="_101G_0Extr">#REF!</definedName>
    <definedName name="_1020________________________123Grap" hidden="1">#REF!</definedName>
    <definedName name="_1030________________________F" hidden="1">#REF!</definedName>
    <definedName name="_104_________________________________________________________________________________0_0_F" hidden="1">#REF!</definedName>
    <definedName name="_1042____________________0_0_F" hidden="1">#REF!</definedName>
    <definedName name="_1044_______________________123Grap" hidden="1">#REF!</definedName>
    <definedName name="_1054_______________________F" hidden="1">#REF!</definedName>
    <definedName name="_106____________________________________________________________________________________123Grap" hidden="1">#REF!</definedName>
    <definedName name="_1066___________________0_0_F" hidden="1">#REF!</definedName>
    <definedName name="_1068______________________123Grap" hidden="1">#REF!</definedName>
    <definedName name="_1078______________________F" hidden="1">#REF!</definedName>
    <definedName name="_107K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90__________________0_0_F" hidden="1">#REF!</definedName>
    <definedName name="_1092_____________________123Grap" hidden="1">#REF!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a14_">#REF!</definedName>
    <definedName name="_10A4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0A4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0A4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0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m65_">#REF!</definedName>
    <definedName name="_10m85_">#REF!</definedName>
    <definedName name="_10W2_">'[7]BEND LOSS'!#REF!</definedName>
    <definedName name="_10W4_">#REF!</definedName>
    <definedName name="_11">#REF!</definedName>
    <definedName name="_11_0_0">[18]도면자료제출일정!#REF!</definedName>
    <definedName name="_11_1">#REF!</definedName>
    <definedName name="_11_2">#REF!</definedName>
    <definedName name="_11_3_0Crite">#REF!</definedName>
    <definedName name="_11_3_0Criteria">#REF!</definedName>
    <definedName name="_110________________________________________________________________________________0_0_F" hidden="1">#REF!</definedName>
    <definedName name="_1102_____________________F" hidden="1">#REF!</definedName>
    <definedName name="_1114_________________0_0_F" hidden="1">#REF!</definedName>
    <definedName name="_1116____________________123Grap" hidden="1">#REF!</definedName>
    <definedName name="_111G_0Extract">#REF!</definedName>
    <definedName name="_112___________________________________________________________________________________123Grap" hidden="1">#REF!</definedName>
    <definedName name="_1126____________________F" hidden="1">#REF!</definedName>
    <definedName name="_1138________________0_0_F" hidden="1">#REF!</definedName>
    <definedName name="_1140___________________123Grap" hidden="1">#REF!</definedName>
    <definedName name="_1150___________________F" hidden="1">#REF!</definedName>
    <definedName name="_116_______________________________________________________________________________0_0_F" hidden="1">#REF!</definedName>
    <definedName name="_1162_______________0_0_F" hidden="1">#REF!</definedName>
    <definedName name="_1164__________________123Grap" hidden="1">#REF!</definedName>
    <definedName name="_1174__________________F" hidden="1">#REF!</definedName>
    <definedName name="_118__________________________________________________________________________________123Grap" hidden="1">#REF!</definedName>
    <definedName name="_1186______________0_0_F" hidden="1">#REF!</definedName>
    <definedName name="_1188_________________123Grap" hidden="1">#REF!</definedName>
    <definedName name="_1198_________________F" hidden="1">#REF!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A1_">#REF!</definedName>
    <definedName name="_11A20000_">#REF!</definedName>
    <definedName name="_11A3_" localSheetId="31">BlankMacro1</definedName>
    <definedName name="_11A3_" localSheetId="23">BlankMacro1</definedName>
    <definedName name="_11A3_" localSheetId="21">BlankMacro1</definedName>
    <definedName name="_11A3_" localSheetId="1">BlankMacro1</definedName>
    <definedName name="_11A3_" localSheetId="4">BlankMacro1</definedName>
    <definedName name="_11A3_">BlankMacro1</definedName>
    <definedName name="_11A4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1A4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1A4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1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D2_">#REF!</definedName>
    <definedName name="_11Datab">[19]도!#REF!</definedName>
    <definedName name="_11G_0Extr" localSheetId="31">#REF!</definedName>
    <definedName name="_11G_0Extr">#REF!</definedName>
    <definedName name="_11m75_">#REF!</definedName>
    <definedName name="_11m86_">#REF!</definedName>
    <definedName name="_12_0_0_F" localSheetId="31" hidden="1">#REF!</definedName>
    <definedName name="_12_0_0_F" hidden="1">#REF!</definedName>
    <definedName name="_12_0_0두">[18]도면자료제출일정!#REF!</definedName>
    <definedName name="_12_1">#REF!</definedName>
    <definedName name="_12_1_1">#REF!</definedName>
    <definedName name="_12_1_2">#REF!</definedName>
    <definedName name="_12_123Grap" hidden="1">#REF!</definedName>
    <definedName name="_12_2">#REF!</definedName>
    <definedName name="_12_2_1">#REF!</definedName>
    <definedName name="_12_2_2">#REF!</definedName>
    <definedName name="_12_3">#REF!</definedName>
    <definedName name="_12_3_0Criteria">#REF!</definedName>
    <definedName name="_12_3_1">#REF!</definedName>
    <definedName name="_12_3_2">#REF!</definedName>
    <definedName name="_12_4">#REF!</definedName>
    <definedName name="_12_4_1">#REF!</definedName>
    <definedName name="_12_4_2">#REF!</definedName>
    <definedName name="_12_5">#REF!</definedName>
    <definedName name="_12_5_1">#REF!</definedName>
    <definedName name="_12_5_2">#REF!</definedName>
    <definedName name="_12_6">#REF!</definedName>
    <definedName name="_12_6_1">#REF!</definedName>
    <definedName name="_12_6_2">#REF!</definedName>
    <definedName name="_1210_____________0_0_F" hidden="1">#REF!</definedName>
    <definedName name="_1212________________123Grap" hidden="1">#REF!</definedName>
    <definedName name="_121G__Extr">#REF!</definedName>
    <definedName name="_122______________________________________________________________________________0_0_F" hidden="1">#REF!</definedName>
    <definedName name="_1222________________F" hidden="1">#REF!</definedName>
    <definedName name="_1234____________0_0_F" hidden="1">#REF!</definedName>
    <definedName name="_124_________________________________________________________________________________123Grap" hidden="1">#REF!</definedName>
    <definedName name="_1244_______________F" hidden="1">#REF!</definedName>
    <definedName name="_1256___________0_0_F" hidden="1">#REF!</definedName>
    <definedName name="_1258______________123Grap" hidden="1">#REF!</definedName>
    <definedName name="_1268______________F" hidden="1">#REF!</definedName>
    <definedName name="_128_____________________________________________________________________________0_0_F" hidden="1">#REF!</definedName>
    <definedName name="_1280__________0_0_F" hidden="1">#REF!</definedName>
    <definedName name="_1290_____________F" hidden="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14_">#REF!</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G_0Extr" localSheetId="31">#REF!</definedName>
    <definedName name="_12G_0Extr">#REF!</definedName>
    <definedName name="_12k1_" localSheetId="31">#REF!</definedName>
    <definedName name="_12k1_">#REF!</definedName>
    <definedName name="_12m85_">#REF!</definedName>
    <definedName name="_12m87_">#REF!</definedName>
    <definedName name="_12o12111_">'[3]#REF'!#REF!</definedName>
    <definedName name="_12W4_">'[6]BEND LOSS'!#REF!</definedName>
    <definedName name="_13_0Datab">[20]도!#REF!</definedName>
    <definedName name="_13_1">#REF!</definedName>
    <definedName name="_13_1_2">#REF!</definedName>
    <definedName name="_13_10">#REF!</definedName>
    <definedName name="_13_10_1">#REF!</definedName>
    <definedName name="_13_10_2">#REF!</definedName>
    <definedName name="_13_11">#REF!</definedName>
    <definedName name="_13_11_1">#REF!</definedName>
    <definedName name="_13_11_2">#REF!</definedName>
    <definedName name="_13_12">#REF!</definedName>
    <definedName name="_13_12_1">#REF!</definedName>
    <definedName name="_13_12_2">#REF!</definedName>
    <definedName name="_13_2">#REF!</definedName>
    <definedName name="_13_2_1">#REF!</definedName>
    <definedName name="_13_2_2">#REF!</definedName>
    <definedName name="_13_3">#REF!</definedName>
    <definedName name="_13_3_1">#REF!</definedName>
    <definedName name="_13_3_2">#REF!</definedName>
    <definedName name="_13_4">#REF!</definedName>
    <definedName name="_13_4_1">#REF!</definedName>
    <definedName name="_13_4_2">#REF!</definedName>
    <definedName name="_13_5">#REF!</definedName>
    <definedName name="_13_5_1">#REF!</definedName>
    <definedName name="_13_5_2">#REF!</definedName>
    <definedName name="_13_6">#REF!</definedName>
    <definedName name="_13_6_1">#REF!</definedName>
    <definedName name="_13_6_2">#REF!</definedName>
    <definedName name="_13_7">#REF!</definedName>
    <definedName name="_13_7_1">#REF!</definedName>
    <definedName name="_13_7_2">#REF!</definedName>
    <definedName name="_13_8">#REF!</definedName>
    <definedName name="_13_8_1">#REF!</definedName>
    <definedName name="_13_8_2">#REF!</definedName>
    <definedName name="_13_9">#REF!</definedName>
    <definedName name="_13_9_1">#REF!</definedName>
    <definedName name="_13_9_2">#REF!</definedName>
    <definedName name="_130________________________________________________________________________________123Grap" hidden="1">#REF!</definedName>
    <definedName name="_1302_________0_0_F" hidden="1">#REF!</definedName>
    <definedName name="_1304____________123Grap" hidden="1">#REF!</definedName>
    <definedName name="_1314____________F" hidden="1">#REF!</definedName>
    <definedName name="_131G__Extract">#REF!</definedName>
    <definedName name="_1324___________123Grap" hidden="1">#REF!</definedName>
    <definedName name="_132k1_">#REF!</definedName>
    <definedName name="_1334___________F" hidden="1">#REF!</definedName>
    <definedName name="_134____________________________________________________________________________0_0_F" hidden="1">#REF!</definedName>
    <definedName name="_1344__________123Grap" hidden="1">#REF!</definedName>
    <definedName name="_136_______________________________________________________________________________123Grap" hidden="1">#REF!</definedName>
    <definedName name="_1362_________123Grap" hidden="1">#REF!</definedName>
    <definedName name="_1380________123Grap" hidden="1">#REF!</definedName>
    <definedName name="_1398_______123Grap" hidden="1">#REF!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A20000_">#REF!</definedName>
    <definedName name="_13A4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3A4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3A4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3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D1_">#REF!</definedName>
    <definedName name="_13G_0Extr">#REF!</definedName>
    <definedName name="_13m86_">#REF!</definedName>
    <definedName name="_13o12111_">#REF!</definedName>
    <definedName name="_14_0ME">'[17]#REF'!#REF!</definedName>
    <definedName name="_14_1">#REF!</definedName>
    <definedName name="_14_1_1">#REF!</definedName>
    <definedName name="_14_1_2">#REF!</definedName>
    <definedName name="_14_10">#REF!</definedName>
    <definedName name="_14_10_1">#REF!</definedName>
    <definedName name="_14_10_2">#REF!</definedName>
    <definedName name="_14_11">#REF!</definedName>
    <definedName name="_14_11_1">#REF!</definedName>
    <definedName name="_14_11_2">#REF!</definedName>
    <definedName name="_14_12">#REF!</definedName>
    <definedName name="_14_12_1">#REF!</definedName>
    <definedName name="_14_12_2">#REF!</definedName>
    <definedName name="_14_13">#REF!</definedName>
    <definedName name="_14_13_1">#REF!</definedName>
    <definedName name="_14_13_2">#REF!</definedName>
    <definedName name="_14_14">#REF!</definedName>
    <definedName name="_14_14_1">#REF!</definedName>
    <definedName name="_14_14_2">#REF!</definedName>
    <definedName name="_14_15">#REF!</definedName>
    <definedName name="_14_15_1">#REF!</definedName>
    <definedName name="_14_15_2">#REF!</definedName>
    <definedName name="_14_16">#REF!</definedName>
    <definedName name="_14_16_1">#REF!</definedName>
    <definedName name="_14_16_2">#REF!</definedName>
    <definedName name="_14_17">#REF!</definedName>
    <definedName name="_14_17_1">#REF!</definedName>
    <definedName name="_14_17_2">#REF!</definedName>
    <definedName name="_14_17_3">#REF!</definedName>
    <definedName name="_14_18">#REF!</definedName>
    <definedName name="_14_18_1">#REF!</definedName>
    <definedName name="_14_18_2">#REF!</definedName>
    <definedName name="_14_2">#REF!</definedName>
    <definedName name="_14_2_1">#REF!</definedName>
    <definedName name="_14_2_2">#REF!</definedName>
    <definedName name="_14_2_3">#REF!</definedName>
    <definedName name="_14_3">#REF!</definedName>
    <definedName name="_14_3_1">#REF!</definedName>
    <definedName name="_14_3_2">#REF!</definedName>
    <definedName name="_14_4">#REF!</definedName>
    <definedName name="_14_4_1">#REF!</definedName>
    <definedName name="_14_4_2">#REF!</definedName>
    <definedName name="_14_5_1">#REF!</definedName>
    <definedName name="_14_5_2">#REF!</definedName>
    <definedName name="_14_6">#REF!</definedName>
    <definedName name="_14_6_1">#REF!</definedName>
    <definedName name="_14_6_2">#REF!</definedName>
    <definedName name="_14_7">#REF!</definedName>
    <definedName name="_14_7_1">#REF!</definedName>
    <definedName name="_14_7_2">#REF!</definedName>
    <definedName name="_14_8">#REF!</definedName>
    <definedName name="_14_8_1">#REF!</definedName>
    <definedName name="_14_8_2">#REF!</definedName>
    <definedName name="_14_9">#REF!</definedName>
    <definedName name="_14_9_1">#REF!</definedName>
    <definedName name="_14_9_2">#REF!</definedName>
    <definedName name="_140___________________________________________________________________________0_0_F" hidden="1">#REF!</definedName>
    <definedName name="_1416______123Grap" hidden="1">#REF!</definedName>
    <definedName name="_142______________________________________________________________________________123Grap" hidden="1">#REF!</definedName>
    <definedName name="_142두">#REF!</definedName>
    <definedName name="_1434_123Grap" hidden="1">#REF!</definedName>
    <definedName name="_146__________________________________________________________________________0_0_F" hidden="1">#REF!</definedName>
    <definedName name="_1460F" hidden="1">#REF!</definedName>
    <definedName name="_1470_0_0_F" hidden="1">#REF!</definedName>
    <definedName name="_148_____________________________________________________________________________123Grap" hidden="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G_0Extract">#REF!</definedName>
    <definedName name="_14GH1_">#REF!</definedName>
    <definedName name="_14m87_">#REF!</definedName>
    <definedName name="_15_0ME">'[17]#REF'!#REF!</definedName>
    <definedName name="_15_1">#REF!</definedName>
    <definedName name="_15_1_1">#REF!</definedName>
    <definedName name="_15_1_2">#REF!</definedName>
    <definedName name="_15_2">#REF!</definedName>
    <definedName name="_15_2_1">#REF!</definedName>
    <definedName name="_15_2_2">#REF!</definedName>
    <definedName name="_152_________________________________________________________________________0_0_F" hidden="1">#REF!</definedName>
    <definedName name="_154____________________________________________________________________________123Grap" hidden="1">#REF!</definedName>
    <definedName name="_158________________________________________________________________________0_0_F" hidden="1">#REF!</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D2_">#REF!</definedName>
    <definedName name="_15F" hidden="1">#REF!</definedName>
    <definedName name="_15G_0Extract" localSheetId="31">#REF!</definedName>
    <definedName name="_15G_0Extract">#REF!</definedName>
    <definedName name="_15P1_">#REF!</definedName>
    <definedName name="_15Q1_">#REF!</definedName>
    <definedName name="_15단">#REF!</definedName>
    <definedName name="_15두">#REF!</definedName>
    <definedName name="_16_1_1">#REF!</definedName>
    <definedName name="_16_1_2">#REF!</definedName>
    <definedName name="_16_3_0Crite">#REF!</definedName>
    <definedName name="_160___________________________________________________________________________123Grap" hidden="1">#REF!</definedName>
    <definedName name="_164_______________________________________________________________________0_0_F" hidden="1">#REF!</definedName>
    <definedName name="_166__________________________________________________________________________123Grap" hidden="1">#REF!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a14_">#REF!</definedName>
    <definedName name="_16A2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6A2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6A2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6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16av1_">'[21]공사비예산서(토목분)'!#REF!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G_0Extract" localSheetId="31">#REF!</definedName>
    <definedName name="_16G_0Extract">#REF!</definedName>
    <definedName name="_16k1_" localSheetId="31">#REF!</definedName>
    <definedName name="_16k1_">#REF!</definedName>
    <definedName name="_16P10_">#REF!</definedName>
    <definedName name="_17_1">#REF!</definedName>
    <definedName name="_17_1_1">#REF!</definedName>
    <definedName name="_17_1_2">#REF!</definedName>
    <definedName name="_17_2">#REF!</definedName>
    <definedName name="_17_2_1">#REF!</definedName>
    <definedName name="_17_2_2">#REF!</definedName>
    <definedName name="_17_3_0Crite">#REF!</definedName>
    <definedName name="_170______________________________________________________________________0_0_F" hidden="1">#REF!</definedName>
    <definedName name="_172_________________________________________________________________________123Grap" hidden="1">#REF!</definedName>
    <definedName name="_176_____________________________________________________________________0_0_F" hidden="1">#REF!</definedName>
    <definedName name="_178________________________________________________________________________123Grap" hidden="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cv1_">[22]TOTAL!#REF!</definedName>
    <definedName name="_17Datab">#REF!</definedName>
    <definedName name="_17G_0Extr">#REF!</definedName>
    <definedName name="_17GH1_">#REF!</definedName>
    <definedName name="_17P11_">#REF!</definedName>
    <definedName name="_17t2_">#REF!</definedName>
    <definedName name="_18_1">#REF!</definedName>
    <definedName name="_18_1_2">#REF!</definedName>
    <definedName name="_18_2">#REF!</definedName>
    <definedName name="_181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82____________________________________________________________________0_0_F" hidden="1">#REF!</definedName>
    <definedName name="_184_______________________________________________________________________123Grap" hidden="1">#REF!</definedName>
    <definedName name="_186wrn.Ã¶°ñÁý°èÇ_._.5Ä­." hidden="1">{#N/A,#N/A,FALSE,"Sheet1"}</definedName>
    <definedName name="_188___________________________________________________________________0_0_F"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A20000_">#REF!</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D1_">'[7]BEND LOSS'!#REF!</definedName>
    <definedName name="_18G_0Extr">#REF!</definedName>
    <definedName name="_18HY3_">#REF!</definedName>
    <definedName name="_18P1_">#REF!</definedName>
    <definedName name="_18P12_">#REF!</definedName>
    <definedName name="_18p290_" localSheetId="31">#REF!</definedName>
    <definedName name="_18p290_">#REF!</definedName>
    <definedName name="_19_1">#REF!</definedName>
    <definedName name="_19_1_1">#REF!</definedName>
    <definedName name="_19_1_2">#REF!</definedName>
    <definedName name="_19_2">#REF!</definedName>
    <definedName name="_19_2_2">#REF!</definedName>
    <definedName name="_19_3">#REF!</definedName>
    <definedName name="_19_3_1">#REF!</definedName>
    <definedName name="_19_3_2">#REF!</definedName>
    <definedName name="_190______________________________________________________________________123Grap" hidden="1">#REF!</definedName>
    <definedName name="_194__________________________________________________________________0_0_F" hidden="1">#REF!</definedName>
    <definedName name="_196_____________________________________________________________________123Grap" hidden="1">#REF!</definedName>
    <definedName name="_19D2_">'[8]BEND LOSS'!#REF!</definedName>
    <definedName name="_19e1_">{"Book1","부대-(표지판,데리,가드).xls","부대-(낙,차,중분대).xls"}</definedName>
    <definedName name="_19P10_">#REF!</definedName>
    <definedName name="_19P13_">#REF!</definedName>
    <definedName name="_19W2_">#REF!</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A1_">#REF!</definedName>
    <definedName name="_1AA1_">#REF!</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D1_">#REF!</definedName>
    <definedName name="_1m2_">#REF!</definedName>
    <definedName name="_1o12111_">#REF!</definedName>
    <definedName name="_1R">#REF!</definedName>
    <definedName name="_1X">#REF!</definedName>
    <definedName name="_1공장">#REF!</definedName>
    <definedName name="_1단">#REF!</definedName>
    <definedName name="_1단계사업명">#REF!</definedName>
    <definedName name="_2">#N/A</definedName>
    <definedName name="_2.용기_확산형" localSheetId="31">#REF!</definedName>
    <definedName name="_2.용기_확산형">#REF!</definedName>
    <definedName name="_2_" localSheetId="31">#REF!</definedName>
    <definedName name="_2_">#REF!</definedName>
    <definedName name="_2_0__123Grap" hidden="1">#REF!</definedName>
    <definedName name="_2_0도급">#REF!</definedName>
    <definedName name="_2_1">#REF!</definedName>
    <definedName name="_2_1_1">#REF!</definedName>
    <definedName name="_2_1_2">#REF!</definedName>
    <definedName name="_2_1_3">#REF!</definedName>
    <definedName name="_2_10">#REF!</definedName>
    <definedName name="_2_10_1">#REF!</definedName>
    <definedName name="_2_10_2">#REF!</definedName>
    <definedName name="_2_10_3">#REF!</definedName>
    <definedName name="_2_11">#REF!</definedName>
    <definedName name="_2_11_1">#REF!</definedName>
    <definedName name="_2_11_2">#REF!</definedName>
    <definedName name="_2_11_3">#REF!</definedName>
    <definedName name="_2_12">#REF!</definedName>
    <definedName name="_2_12_1">#REF!</definedName>
    <definedName name="_2_12_2">#REF!</definedName>
    <definedName name="_2_12_3">#REF!</definedName>
    <definedName name="_2_13">#REF!</definedName>
    <definedName name="_2_13_1">#REF!</definedName>
    <definedName name="_2_13_2">#REF!</definedName>
    <definedName name="_2_13_3">#REF!</definedName>
    <definedName name="_2_14">#REF!</definedName>
    <definedName name="_2_14_1">#REF!</definedName>
    <definedName name="_2_14_2">#REF!</definedName>
    <definedName name="_2_14_3">#REF!</definedName>
    <definedName name="_2_15">#REF!</definedName>
    <definedName name="_2_15_1">#REF!</definedName>
    <definedName name="_2_15_2">#REF!</definedName>
    <definedName name="_2_15_3">#REF!</definedName>
    <definedName name="_2_16">#REF!</definedName>
    <definedName name="_2_16_1">#REF!</definedName>
    <definedName name="_2_16_2">#REF!</definedName>
    <definedName name="_2_16_3">#REF!</definedName>
    <definedName name="_2_17">#REF!</definedName>
    <definedName name="_2_18">#REF!</definedName>
    <definedName name="_2_19">#REF!</definedName>
    <definedName name="_2_2">#REF!</definedName>
    <definedName name="_2_2_1">#REF!</definedName>
    <definedName name="_2_2_2">#REF!</definedName>
    <definedName name="_2_2_3">#REF!</definedName>
    <definedName name="_2_3">#REF!</definedName>
    <definedName name="_2_3_0Criteria">#REF!</definedName>
    <definedName name="_2_3_1">#REF!</definedName>
    <definedName name="_2_3_2">#REF!</definedName>
    <definedName name="_2_3_3">#REF!</definedName>
    <definedName name="_2_4">#REF!</definedName>
    <definedName name="_2_4_0Pag">#REF!</definedName>
    <definedName name="_2_4_1">#REF!</definedName>
    <definedName name="_2_4_2">#REF!</definedName>
    <definedName name="_2_4_3">#REF!</definedName>
    <definedName name="_2_5">#REF!</definedName>
    <definedName name="_2_5_1">#REF!</definedName>
    <definedName name="_2_5_2">#REF!</definedName>
    <definedName name="_2_5_3">#REF!</definedName>
    <definedName name="_2_6">#REF!</definedName>
    <definedName name="_2_6_1">#REF!</definedName>
    <definedName name="_2_6_2">#REF!</definedName>
    <definedName name="_2_6_3">#REF!</definedName>
    <definedName name="_2_7">#REF!</definedName>
    <definedName name="_2_7_1">#REF!</definedName>
    <definedName name="_2_7_2">#REF!</definedName>
    <definedName name="_2_7_3">#REF!</definedName>
    <definedName name="_2_8">#REF!</definedName>
    <definedName name="_2_8_1">#REF!</definedName>
    <definedName name="_2_8_2">#REF!</definedName>
    <definedName name="_2_8_3">#REF!</definedName>
    <definedName name="_2_9">#REF!</definedName>
    <definedName name="_2_9_1">#REF!</definedName>
    <definedName name="_2_9_2">#REF!</definedName>
    <definedName name="_2_9_3">#REF!</definedName>
    <definedName name="_20_">#REF!</definedName>
    <definedName name="_20_1">#REF!</definedName>
    <definedName name="_20_2">#REF!</definedName>
    <definedName name="_20_3">#REF!</definedName>
    <definedName name="_200_________________________________________________________________0_0_F" hidden="1">#REF!</definedName>
    <definedName name="_202____________________________________________________________________123Grap" hidden="1">#REF!</definedName>
    <definedName name="_206________________________________________________________________0_0_F" hidden="1">#REF!</definedName>
    <definedName name="_208___________________________________________________________________123Grap" hidden="1">#REF!</definedName>
    <definedName name="_20P11_">#REF!</definedName>
    <definedName name="_20P14_">#REF!</definedName>
    <definedName name="_20Q1_">#REF!</definedName>
    <definedName name="_21_1">#REF!</definedName>
    <definedName name="_21_1_1">#REF!</definedName>
    <definedName name="_21_1_2">#REF!</definedName>
    <definedName name="_21_2">#REF!</definedName>
    <definedName name="_210___________________________________________________________________F" hidden="1">#REF!</definedName>
    <definedName name="_214_______________________________________________________________0_0_F" hidden="1">#REF!</definedName>
    <definedName name="_216__________________________________________________________________123Grap" hidden="1">#REF!</definedName>
    <definedName name="_218__________________________________________________________________F" hidden="1">#REF!</definedName>
    <definedName name="_21A3_">BlankMacro1</definedName>
    <definedName name="_21ME">'[17]#REF'!#REF!</definedName>
    <definedName name="_21P12_">#REF!</definedName>
    <definedName name="_21P15_">#REF!</definedName>
    <definedName name="_21W4_">#REF!</definedName>
    <definedName name="_22">#REF!</definedName>
    <definedName name="_22_1">#REF!</definedName>
    <definedName name="_22_2">#REF!</definedName>
    <definedName name="_222______________________________________________________________0_0_F" hidden="1">#REF!</definedName>
    <definedName name="_224_________________________________________________________________123Grap" hidden="1">#REF!</definedName>
    <definedName name="_226_________________________________________________________________F" hidden="1">#REF!</definedName>
    <definedName name="_22a14_">#REF!</definedName>
    <definedName name="_22GH1_">#REF!</definedName>
    <definedName name="_22ME">'[17]#REF'!#REF!</definedName>
    <definedName name="_22P13_">#REF!</definedName>
    <definedName name="_22P16_">#REF!</definedName>
    <definedName name="_22t2_">#REF!</definedName>
    <definedName name="_23_1">#REF!</definedName>
    <definedName name="_23_2">#REF!</definedName>
    <definedName name="_23¤§¤_¤¡" hidden="1">{#N/A,#N/A,FALSE,"Sheet1"}</definedName>
    <definedName name="_230_____________________________________________________________0_0_F" hidden="1">#REF!</definedName>
    <definedName name="_232________________________________________________________________123Grap" hidden="1">#REF!</definedName>
    <definedName name="_234________________________________________________________________F" hidden="1">#REF!</definedName>
    <definedName name="_238____________________________________________________________0_0_F" hidden="1">#REF!</definedName>
    <definedName name="_23A2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3A2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3A2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3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3G_0Extract">#REF!</definedName>
    <definedName name="_23o12111_">'[3]#REF'!#REF!</definedName>
    <definedName name="_23P1_">#REF!</definedName>
    <definedName name="_23P14_">#REF!</definedName>
    <definedName name="_23P17_">#REF!</definedName>
    <definedName name="_24_1">#REF!</definedName>
    <definedName name="_24_1_1">#REF!</definedName>
    <definedName name="_24_1_2">#REF!</definedName>
    <definedName name="_24_2">#REF!</definedName>
    <definedName name="_24_2_1">#REF!</definedName>
    <definedName name="_24_2_2">#REF!</definedName>
    <definedName name="_240_______________________________________________________________123Grap" hidden="1">#REF!</definedName>
    <definedName name="_242_______________________________________________________________F" hidden="1">#REF!</definedName>
    <definedName name="_246___________________________________________________________0_0_F" hidden="1">#REF!</definedName>
    <definedName name="_248______________________________________________________________123Grap" hidden="1">#REF!</definedName>
    <definedName name="_24G_0Extract">#REF!</definedName>
    <definedName name="_24P10_">#REF!</definedName>
    <definedName name="_24P15_">#REF!</definedName>
    <definedName name="_24P2_">#REF!</definedName>
    <definedName name="_24Q1_">[23]Sheet5!#REF!</definedName>
    <definedName name="_24W2_">#REF!</definedName>
    <definedName name="_25_1_2">#REF!</definedName>
    <definedName name="_25_1_3">#REF!</definedName>
    <definedName name="_250______________________________________________________________F" hidden="1">#REF!</definedName>
    <definedName name="_254__________________________________________________________0_0_F" hidden="1">#REF!</definedName>
    <definedName name="_256_____________________________________________________________F" hidden="1">#REF!</definedName>
    <definedName name="_25A20000_">#REF!</definedName>
    <definedName name="_25A4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5A4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5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5P11_">#REF!</definedName>
    <definedName name="_25P16_">#REF!</definedName>
    <definedName name="_25P3_">#REF!</definedName>
    <definedName name="_25t2_">'[8]BEND LOSS'!#REF!</definedName>
    <definedName name="_260_________________________________________________________0_0_F" hidden="1">#REF!</definedName>
    <definedName name="_262____________________________________________________________123Grap" hidden="1">#REF!</definedName>
    <definedName name="_264____________________________________________________________F" hidden="1">#REF!</definedName>
    <definedName name="_268________________________________________________________0_0_F" hidden="1">#REF!</definedName>
    <definedName name="_26A4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6A4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6A4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6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26P12_">#REF!</definedName>
    <definedName name="_26P17_">#REF!</definedName>
    <definedName name="_26p290_" localSheetId="31">#REF!</definedName>
    <definedName name="_26p290_">#REF!</definedName>
    <definedName name="_26P4_">#REF!</definedName>
    <definedName name="_26W2_">'[8]BEND LOSS'!#REF!</definedName>
    <definedName name="_26W4_">#REF!</definedName>
    <definedName name="_270___________________________________________________________F" hidden="1">#REF!</definedName>
    <definedName name="_274_______________________________________________________0_0_F" hidden="1">#REF!</definedName>
    <definedName name="_276__________________________________________________________123Grap" hidden="1">#REF!</definedName>
    <definedName name="_27Datab">[24]도!#REF!</definedName>
    <definedName name="_27j1_">{"Book1","부대-(표지판,데리,가드).xls","부대-(낙,차,중분대).xls"}</definedName>
    <definedName name="_27P13_">#REF!</definedName>
    <definedName name="_27P2_">#REF!</definedName>
    <definedName name="_27P5_">#REF!</definedName>
    <definedName name="_27W4_">'[7]BEND LOSS'!#REF!</definedName>
    <definedName name="_28_2">#REF!</definedName>
    <definedName name="_286__________________________________________________________F" hidden="1">#REF!</definedName>
    <definedName name="_28a14_">#REF!</definedName>
    <definedName name="_28GH1_">#REF!</definedName>
    <definedName name="_28o12111_">'[3]#REF'!#REF!</definedName>
    <definedName name="_28P14_">#REF!</definedName>
    <definedName name="_28P3_">#REF!</definedName>
    <definedName name="_28P6_">#REF!</definedName>
    <definedName name="_28두">#REF!</definedName>
    <definedName name="_298______________________________________________________0_0_F" hidden="1">#REF!</definedName>
    <definedName name="_29P1_">#REF!</definedName>
    <definedName name="_29P15_">#REF!</definedName>
    <definedName name="_29P4_">#REF!</definedName>
    <definedName name="_29P7_">#REF!</definedName>
    <definedName name="_29q12_" localSheetId="1">BLCH</definedName>
    <definedName name="_29q12_" localSheetId="4">BLCH</definedName>
    <definedName name="_29q12_">BLCH</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D1_" localSheetId="31">#REF!</definedName>
    <definedName name="_2D1_">#REF!</definedName>
    <definedName name="_2D2_">#REF!</definedName>
    <definedName name="_2F" hidden="1">#REF!</definedName>
    <definedName name="_2m3_">#REF!</definedName>
    <definedName name="_2공장">#REF!</definedName>
    <definedName name="_3">#N/A</definedName>
    <definedName name="_3.스티커형" localSheetId="31">#REF!</definedName>
    <definedName name="_3.스티커형">#REF!</definedName>
    <definedName name="_3_">[18]도면자료제출일정!#REF!</definedName>
    <definedName name="_3_??±?????³?¿ª">#REF!</definedName>
    <definedName name="_3_0_0" localSheetId="31">#REF!</definedName>
    <definedName name="_3_0_0">#REF!</definedName>
    <definedName name="_3_0_0_F" hidden="1">#REF!</definedName>
    <definedName name="_3_0_F" hidden="1">#REF!</definedName>
    <definedName name="_3_1">#REF!</definedName>
    <definedName name="_3_1_1">#REF!</definedName>
    <definedName name="_3_1_2">#REF!</definedName>
    <definedName name="_3_2">#REF!</definedName>
    <definedName name="_3_2_1">#REF!</definedName>
    <definedName name="_3_2_2">#REF!</definedName>
    <definedName name="_3_3">#REF!</definedName>
    <definedName name="_3_3__Crite">#REF!</definedName>
    <definedName name="_3_3_0Crite" localSheetId="31">#REF!</definedName>
    <definedName name="_3_3_0Crite">#REF!</definedName>
    <definedName name="_3_3_1">#REF!</definedName>
    <definedName name="_3_3_2">#REF!</definedName>
    <definedName name="_3_4">#REF!</definedName>
    <definedName name="_3_4_1">#REF!</definedName>
    <definedName name="_3_4_2">#REF!</definedName>
    <definedName name="_3_5">#REF!</definedName>
    <definedName name="_3_5_1">#REF!</definedName>
    <definedName name="_3_5_2">#REF!</definedName>
    <definedName name="_3_6">#REF!</definedName>
    <definedName name="_30_0_0__123Grap" hidden="1">#REF!</definedName>
    <definedName name="_30_3_0Criteria">#REF!</definedName>
    <definedName name="_308_________________________________________________________F" hidden="1">#REF!</definedName>
    <definedName name="_30P10_">#REF!</definedName>
    <definedName name="_30P16_">#REF!</definedName>
    <definedName name="_30P5_">#REF!</definedName>
    <definedName name="_30P8_">#REF!</definedName>
    <definedName name="_31_3_0Criteria">#REF!</definedName>
    <definedName name="_31P11_">#REF!</definedName>
    <definedName name="_31P17_">#REF!</definedName>
    <definedName name="_31P6_">#REF!</definedName>
    <definedName name="_31P9_">#REF!</definedName>
    <definedName name="_320_____________________________________________________0_0_F" hidden="1">#REF!</definedName>
    <definedName name="_322________________________________________________________123Grap" hidden="1">#REF!</definedName>
    <definedName name="_32A20000_">#REF!</definedName>
    <definedName name="_32P12_">#REF!</definedName>
    <definedName name="_32P2_">#REF!</definedName>
    <definedName name="_32P7_">#REF!</definedName>
    <definedName name="_33">#REF!</definedName>
    <definedName name="_332________________________________________________________F" hidden="1">#REF!</definedName>
    <definedName name="_33P13_">#REF!</definedName>
    <definedName name="_33P3_">#REF!</definedName>
    <definedName name="_33P8_">#REF!</definedName>
    <definedName name="_34P14_">#REF!</definedName>
    <definedName name="_34P4_">#REF!</definedName>
    <definedName name="_34P9_">#REF!</definedName>
    <definedName name="_350_______________________________________________________F" hidden="1">#REF!</definedName>
    <definedName name="_35P15_">#REF!</definedName>
    <definedName name="_35P5_">#REF!</definedName>
    <definedName name="_362___________________________________________________0_0_F" hidden="1">#REF!</definedName>
    <definedName name="_364______________________________________________________123Grap" hidden="1">#REF!</definedName>
    <definedName name="_36P16_">#REF!</definedName>
    <definedName name="_36P6_">#REF!</definedName>
    <definedName name="_374______________________________________________________F" hidden="1">#REF!</definedName>
    <definedName name="_37P17_">#REF!</definedName>
    <definedName name="_37P7_">#REF!</definedName>
    <definedName name="_38P2_">#REF!</definedName>
    <definedName name="_38P8_">#REF!</definedName>
    <definedName name="_392_____________________________________________________F" hidden="1">#REF!</definedName>
    <definedName name="_39GH1_">#REF!</definedName>
    <definedName name="_39P3_">#REF!</definedName>
    <definedName name="_39P9_">#REF!</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D2_" localSheetId="31">#REF!</definedName>
    <definedName name="_3D2_">#REF!</definedName>
    <definedName name="_3m2_">#REF!</definedName>
    <definedName name="_3m45_">#REF!</definedName>
    <definedName name="_3o12111_">#REF!</definedName>
    <definedName name="_3Q1_">[8]Sheet5!#REF!</definedName>
    <definedName name="_3R">#REF!</definedName>
    <definedName name="_3X">#REF!</definedName>
    <definedName name="_3공장">#REF!</definedName>
    <definedName name="_4">#N/A</definedName>
    <definedName name="_４._설___비____공___사">#REF!</definedName>
    <definedName name="_4.튜브형" localSheetId="31">#REF!</definedName>
    <definedName name="_4.튜브형">#REF!</definedName>
    <definedName name="_4_">#REF!</definedName>
    <definedName name="_4_0__123Grap" hidden="1">#REF!</definedName>
    <definedName name="_4_0_0__123Grap" hidden="1">#REF!</definedName>
    <definedName name="_4_0_0두" localSheetId="31">#REF!</definedName>
    <definedName name="_4_0_0두">#REF!</definedName>
    <definedName name="_4_1">#REF!</definedName>
    <definedName name="_4_2">#REF!</definedName>
    <definedName name="_4_2_1">#REF!</definedName>
    <definedName name="_4_2_2">#REF!</definedName>
    <definedName name="_4_2_3">#REF!</definedName>
    <definedName name="_4_3__Criteria">#REF!</definedName>
    <definedName name="_4_3_0Crite" localSheetId="31">#REF!</definedName>
    <definedName name="_4_3_0Crite">#REF!</definedName>
    <definedName name="_4\LA">'[17]#REF'!#REF!</definedName>
    <definedName name="_404_________________________________________________0_0_F" hidden="1">#REF!</definedName>
    <definedName name="_406____________________________________________________123Grap" hidden="1">#REF!</definedName>
    <definedName name="_40A4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40A4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40A4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40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40GH1_">#REF!</definedName>
    <definedName name="_40P1_">#REF!</definedName>
    <definedName name="_40P4_">#REF!</definedName>
    <definedName name="_41_3_0Crite">#REF!</definedName>
    <definedName name="_416____________________________________________________F" hidden="1">#REF!</definedName>
    <definedName name="_41G_0Extr">#REF!</definedName>
    <definedName name="_41P1_">#REF!</definedName>
    <definedName name="_41P10_">#REF!</definedName>
    <definedName name="_41P5_">#REF!</definedName>
    <definedName name="_426___________________________________________________123Grap" hidden="1">#REF!</definedName>
    <definedName name="_42EE2_" hidden="1">{#N/A,#N/A,FALSE,"단가표지"}</definedName>
    <definedName name="_42G_0Extr">#REF!</definedName>
    <definedName name="_42P10_">#REF!</definedName>
    <definedName name="_42P11_">#REF!</definedName>
    <definedName name="_42P6_">#REF!</definedName>
    <definedName name="_436___________________________________________________F" hidden="1">#REF!</definedName>
    <definedName name="_43P11_">#REF!</definedName>
    <definedName name="_43P12_">#REF!</definedName>
    <definedName name="_43P7_">#REF!</definedName>
    <definedName name="_44">#REF!</definedName>
    <definedName name="_445" hidden="1">#REF!</definedName>
    <definedName name="_448_______________________________________________0_0_F" hidden="1">#REF!</definedName>
    <definedName name="_44P12_">#REF!</definedName>
    <definedName name="_44P13_">#REF!</definedName>
    <definedName name="_44P8_">#REF!</definedName>
    <definedName name="_450__________________________________________________123Grap" hidden="1">#REF!</definedName>
    <definedName name="_45P13_">#REF!</definedName>
    <definedName name="_45P14_">#REF!</definedName>
    <definedName name="_45P9_">#REF!</definedName>
    <definedName name="_460__________________________________________________F" hidden="1">#REF!</definedName>
    <definedName name="_46P14_">#REF!</definedName>
    <definedName name="_46P15_">#REF!</definedName>
    <definedName name="_470_________________________________________________123Grap" hidden="1">#REF!</definedName>
    <definedName name="_47P15_">#REF!</definedName>
    <definedName name="_47P16_">#REF!</definedName>
    <definedName name="_480_________________________________________________F" hidden="1">#REF!</definedName>
    <definedName name="_48P16_">#REF!</definedName>
    <definedName name="_48P17_">#REF!</definedName>
    <definedName name="_492_____________________________________________0_0_F" hidden="1">#REF!</definedName>
    <definedName name="_494________________________________________________123Grap" hidden="1">#REF!</definedName>
    <definedName name="_49P17_">#REF!</definedName>
    <definedName name="_49P2_">#REF!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D2_">'[7]BEND LOSS'!#REF!</definedName>
    <definedName name="_4F" hidden="1">#REF!</definedName>
    <definedName name="_4m3_">#REF!</definedName>
    <definedName name="_4m47_">#REF!</definedName>
    <definedName name="_4o12111_" localSheetId="31">#REF!</definedName>
    <definedName name="_4o12111_">#REF!</definedName>
    <definedName name="_4Q1_">#REF!</definedName>
    <definedName name="_4t2_">'[7]BEND LOSS'!#REF!</definedName>
    <definedName name="_5">#REF!</definedName>
    <definedName name="_5.1_수변전설비공사">#REF!</definedName>
    <definedName name="_5.10_CCTV_설비공사">#REF!</definedName>
    <definedName name="_5.11_방송설비공사">#REF!</definedName>
    <definedName name="_5.12_자탐설비공사">#REF!</definedName>
    <definedName name="_5.2_전력간선설비공사">#REF!</definedName>
    <definedName name="_5.3_CABLE_TRAY설비공사">#REF!</definedName>
    <definedName name="_5.4_동력설비공사">#REF!</definedName>
    <definedName name="_5.5_조명설비공사">#REF!</definedName>
    <definedName name="_5.6_전열설비공사">#REF!</definedName>
    <definedName name="_5.7_피뢰침설비공사">#REF!</definedName>
    <definedName name="_5.8_전화설비공사">#REF!</definedName>
    <definedName name="_5.9_TV_설비공사">#REF!</definedName>
    <definedName name="_5_0\LA">#REF!</definedName>
    <definedName name="_5_0Datab" localSheetId="31">#REF!</definedName>
    <definedName name="_5_0Datab">#REF!</definedName>
    <definedName name="_5_1">#REF!</definedName>
    <definedName name="_5_1_1">#REF!</definedName>
    <definedName name="_5_1_2">#REF!</definedName>
    <definedName name="_5_1_3">#REF!</definedName>
    <definedName name="_5_1_4">#REF!</definedName>
    <definedName name="_5_3_0Crite">#REF!</definedName>
    <definedName name="_5\MID">'[17]#REF'!#REF!</definedName>
    <definedName name="_504________________________________________________F" hidden="1">#REF!</definedName>
    <definedName name="_50GH1_">#REF!</definedName>
    <definedName name="_50P2_">#REF!</definedName>
    <definedName name="_50P3_">#REF!</definedName>
    <definedName name="_516____________________________________________0_0_F" hidden="1">#REF!</definedName>
    <definedName name="_518_______________________________________________123Grap" hidden="1">#REF!</definedName>
    <definedName name="_51P1_">#REF!</definedName>
    <definedName name="_51P3_">#REF!</definedName>
    <definedName name="_51P4_">#REF!</definedName>
    <definedName name="_52_3_0Criteria">#REF!</definedName>
    <definedName name="_528_______________________________________________F" hidden="1">#REF!</definedName>
    <definedName name="_52G_0Extract">#REF!</definedName>
    <definedName name="_52P4_">#REF!</definedName>
    <definedName name="_52P5_">#REF!</definedName>
    <definedName name="_53G_0Extract">#REF!</definedName>
    <definedName name="_53P10_">#REF!</definedName>
    <definedName name="_53P5_">#REF!</definedName>
    <definedName name="_53P6_">#REF!</definedName>
    <definedName name="_540___________________________________________0_0_F" hidden="1">#REF!</definedName>
    <definedName name="_542______________________________________________123Grap" hidden="1">#REF!</definedName>
    <definedName name="_54P6_">#REF!</definedName>
    <definedName name="_54P7_">#REF!</definedName>
    <definedName name="_552______________________________________________F" hidden="1">#REF!</definedName>
    <definedName name="_55P11_">#REF!</definedName>
    <definedName name="_55P7_">#REF!</definedName>
    <definedName name="_55P8_">#REF!</definedName>
    <definedName name="_564__________________________________________0_0_F" hidden="1">#REF!</definedName>
    <definedName name="_566_____________________________________________123Grap" hidden="1">#REF!</definedName>
    <definedName name="_56A3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56P8_">#REF!</definedName>
    <definedName name="_56P9_">#REF!</definedName>
    <definedName name="_576_____________________________________________F" hidden="1">#REF!</definedName>
    <definedName name="_57P12_">#REF!</definedName>
    <definedName name="_57P9_">#REF!</definedName>
    <definedName name="_588_________________________________________0_0_F" hidden="1">#REF!</definedName>
    <definedName name="_590____________________________________________123Grap" hidden="1">#REF!</definedName>
    <definedName name="_593P3_" localSheetId="23" hidden="1">{#N/A,#N/A,FALSE,"배수1"}</definedName>
    <definedName name="_593P3_" localSheetId="21" hidden="1">{#N/A,#N/A,FALSE,"배수1"}</definedName>
    <definedName name="_593P3_" hidden="1">{#N/A,#N/A,FALSE,"배수1"}</definedName>
    <definedName name="_59AT1_" hidden="1">{#N/A,#N/A,FALSE,"인원";#N/A,#N/A,FALSE,"비용2";#N/A,#N/A,FALSE,"비용1";#N/A,#N/A,FALSE,"비용";#N/A,#N/A,FALSE,"보증2";#N/A,#N/A,FALSE,"보증1";#N/A,#N/A,FALSE,"보증";#N/A,#N/A,FALSE,"손익1";#N/A,#N/A,FALSE,"손익";#N/A,#N/A,FALSE,"부서별매출";#N/A,#N/A,FALSE,"매출"}</definedName>
    <definedName name="_59P13_">#REF!</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G_0Extr">#REF!</definedName>
    <definedName name="_5m45_">#REF!</definedName>
    <definedName name="_5m5_">#REF!</definedName>
    <definedName name="_5o12111_" localSheetId="31">#REF!</definedName>
    <definedName name="_5o12111_">#REF!</definedName>
    <definedName name="_5Q1_" localSheetId="31">#REF!</definedName>
    <definedName name="_5Q1_">#REF!</definedName>
    <definedName name="_5t2_">#REF!</definedName>
    <definedName name="_5W2_">'[7]BEND LOSS'!#REF!</definedName>
    <definedName name="_6">#REF!</definedName>
    <definedName name="_6_0__123Grap" hidden="1">#REF!</definedName>
    <definedName name="_6_0_0">#REF!</definedName>
    <definedName name="_6_0\MID">#REF!</definedName>
    <definedName name="_6_1">#REF!</definedName>
    <definedName name="_6_2">#REF!</definedName>
    <definedName name="_6_3_0Crite">#REF!</definedName>
    <definedName name="_6\SM">'[17]#REF'!#REF!</definedName>
    <definedName name="_600V_CV_FR_3Cx5.5㎟">#REF!</definedName>
    <definedName name="_606P4_" localSheetId="23" hidden="1">{#N/A,#N/A,FALSE,"혼합골재"}</definedName>
    <definedName name="_606P4_" localSheetId="21" hidden="1">{#N/A,#N/A,FALSE,"혼합골재"}</definedName>
    <definedName name="_606P4_" hidden="1">{#N/A,#N/A,FALSE,"혼합골재"}</definedName>
    <definedName name="_610________________________________________0_0_F" hidden="1">#REF!</definedName>
    <definedName name="_612___________________________________________123Grap" hidden="1">#REF!</definedName>
    <definedName name="_619P5_" localSheetId="23" hidden="1">{#N/A,#N/A,FALSE,"배수1"}</definedName>
    <definedName name="_619P5_" localSheetId="21" hidden="1">{#N/A,#N/A,FALSE,"배수1"}</definedName>
    <definedName name="_619P5_" hidden="1">{#N/A,#N/A,FALSE,"배수1"}</definedName>
    <definedName name="_61P14_">#REF!</definedName>
    <definedName name="_62_3__Crite">#REF!</definedName>
    <definedName name="_622___________________________________________F" hidden="1">#REF!</definedName>
    <definedName name="_62AT100_" hidden="1">{#N/A,#N/A,FALSE,"인원";#N/A,#N/A,FALSE,"비용2";#N/A,#N/A,FALSE,"비용1";#N/A,#N/A,FALSE,"비용";#N/A,#N/A,FALSE,"보증2";#N/A,#N/A,FALSE,"보증1";#N/A,#N/A,FALSE,"보증";#N/A,#N/A,FALSE,"손익1";#N/A,#N/A,FALSE,"손익";#N/A,#N/A,FALSE,"부서별매출";#N/A,#N/A,FALSE,"매출"}</definedName>
    <definedName name="_632P6_" localSheetId="23" hidden="1">{#N/A,#N/A,FALSE,"2~8번"}</definedName>
    <definedName name="_632P6_" localSheetId="21" hidden="1">{#N/A,#N/A,FALSE,"2~8번"}</definedName>
    <definedName name="_632P6_" hidden="1">{#N/A,#N/A,FALSE,"2~8번"}</definedName>
    <definedName name="_634_______________________________________0_0_F" hidden="1">#REF!</definedName>
    <definedName name="_636__________________________________________123Grap" hidden="1">#REF!</definedName>
    <definedName name="_63P15_">#REF!</definedName>
    <definedName name="_656______________________________________0_0_F" hidden="1">#REF!</definedName>
    <definedName name="_658_________________________________________123Grap" hidden="1">#REF!</definedName>
    <definedName name="_6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5P16_">#REF!</definedName>
    <definedName name="_665S3_" localSheetId="23" hidden="1">{#N/A,#N/A,FALSE,"포장2"}</definedName>
    <definedName name="_665S3_" localSheetId="21" hidden="1">{#N/A,#N/A,FALSE,"포장2"}</definedName>
    <definedName name="_665S3_" hidden="1">{#N/A,#N/A,FALSE,"포장2"}</definedName>
    <definedName name="_668_________________________________________F" hidden="1">#REF!</definedName>
    <definedName name="_67EE1_" hidden="1">{#N/A,#N/A,FALSE,"단가표지"}</definedName>
    <definedName name="_67P17_">#REF!</definedName>
    <definedName name="_680_____________________________________0_0_F" hidden="1">#REF!</definedName>
    <definedName name="_682________________________________________123Grap" hidden="1">#REF!</definedName>
    <definedName name="_68AT3_" hidden="1">{#N/A,#N/A,FALSE,"인원";#N/A,#N/A,FALSE,"비용2";#N/A,#N/A,FALSE,"비용1";#N/A,#N/A,FALSE,"비용";#N/A,#N/A,FALSE,"보증2";#N/A,#N/A,FALSE,"보증1";#N/A,#N/A,FALSE,"보증";#N/A,#N/A,FALSE,"손익1";#N/A,#N/A,FALSE,"손익";#N/A,#N/A,FALSE,"부서별매출";#N/A,#N/A,FALSE,"매출"}</definedName>
    <definedName name="_68P2_">#REF!</definedName>
    <definedName name="_69P3_">#REF!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A1_" localSheetId="31">BlankMacro1</definedName>
    <definedName name="_6A1_" localSheetId="23">BlankMacro1</definedName>
    <definedName name="_6A1_" localSheetId="21">BlankMacro1</definedName>
    <definedName name="_6A1_" localSheetId="1">BlankMacro1</definedName>
    <definedName name="_6A1_" localSheetId="4">BlankMacro1</definedName>
    <definedName name="_6A1_">BlankMacro1</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G_0Extract">#REF!</definedName>
    <definedName name="_6m47_">#REF!</definedName>
    <definedName name="_6m54_">#REF!</definedName>
    <definedName name="_6Q1_" localSheetId="31">#REF!</definedName>
    <definedName name="_6Q1_">#REF!</definedName>
    <definedName name="_6t2_" localSheetId="31">#REF!</definedName>
    <definedName name="_6t2_">#REF!</definedName>
    <definedName name="_6W2_">'[7]BEND LOSS'!#REF!</definedName>
    <definedName name="_6W4_">'[6]BEND LOSS'!#REF!</definedName>
    <definedName name="_6두" localSheetId="31">#REF!</definedName>
    <definedName name="_6두">#REF!</definedName>
    <definedName name="_7">#N/A</definedName>
    <definedName name="_7_0">[25]예가표!#REF!</definedName>
    <definedName name="_7_0\SM">#REF!</definedName>
    <definedName name="_7_1">#REF!</definedName>
    <definedName name="_7_1_1">#REF!</definedName>
    <definedName name="_7_2">#REF!</definedName>
    <definedName name="_7_2_1">#REF!</definedName>
    <definedName name="_7_2_2">#REF!</definedName>
    <definedName name="_7_3_0Criteria" localSheetId="31">#REF!</definedName>
    <definedName name="_7_3_0Criteria">#REF!</definedName>
    <definedName name="_702____________________________________0_0_F" hidden="1">#REF!</definedName>
    <definedName name="_704_______________________________________123Grap" hidden="1">#REF!</definedName>
    <definedName name="_70P4_">#REF!</definedName>
    <definedName name="_714_______________________________________F" hidden="1">#REF!</definedName>
    <definedName name="_71b1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71P5_">#REF!</definedName>
    <definedName name="_72_3__Criteria">#REF!</definedName>
    <definedName name="_726___________________________________0_0_F" hidden="1">#REF!</definedName>
    <definedName name="_728______________________________________123Grap" hidden="1">#REF!</definedName>
    <definedName name="_72P6_">#REF!</definedName>
    <definedName name="_738______________________________________F" hidden="1">#REF!</definedName>
    <definedName name="_74P7_">#REF!</definedName>
    <definedName name="_750__________________________________0_0_F" hidden="1">#REF!</definedName>
    <definedName name="_752_____________________________________123Grap" hidden="1">#REF!</definedName>
    <definedName name="_754_____________________________________F" hidden="1">#REF!</definedName>
    <definedName name="_758_________________________________0_0_F" hidden="1">#REF!</definedName>
    <definedName name="_760____________________________________123Grap" hidden="1">#REF!</definedName>
    <definedName name="_76B4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76P8_">#REF!</definedName>
    <definedName name="_770____________________________________F" hidden="1">#REF!</definedName>
    <definedName name="_782________________________________0_0_F" hidden="1">#REF!</definedName>
    <definedName name="_784___________________________________123Grap" hidden="1">#REF!</definedName>
    <definedName name="_786___________________________________F" hidden="1">#REF!</definedName>
    <definedName name="_78P9_">#REF!</definedName>
    <definedName name="_790_______________________________0_0_F" hidden="1">#REF!</definedName>
    <definedName name="_792__________________________________123Grap" hidden="1">#REF!</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A1_" localSheetId="31">BlankMacro1</definedName>
    <definedName name="_7A1_" localSheetId="23">BlankMacro1</definedName>
    <definedName name="_7A1_" localSheetId="21">BlankMacro1</definedName>
    <definedName name="_7A1_" localSheetId="1">BlankMacro1</definedName>
    <definedName name="_7A1_" localSheetId="4">BlankMacro1</definedName>
    <definedName name="_7A1_">BlankMacro1</definedName>
    <definedName name="_7A2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7A2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7A2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7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G__Extr">#REF!</definedName>
    <definedName name="_7m5_">#REF!</definedName>
    <definedName name="_7m55_">#REF!</definedName>
    <definedName name="_7o12111_" localSheetId="31">#REF!</definedName>
    <definedName name="_7o12111_">#REF!</definedName>
    <definedName name="_7t2_" localSheetId="31">#REF!</definedName>
    <definedName name="_7t2_">#REF!</definedName>
    <definedName name="_7W2_" localSheetId="31">#REF!</definedName>
    <definedName name="_7W2_">#REF!</definedName>
    <definedName name="_7W4_">'[6]BEND LOSS'!#REF!</definedName>
    <definedName name="_8_0__123Grap" hidden="1">#REF!</definedName>
    <definedName name="_8_0_0_F" hidden="1">#REF!</definedName>
    <definedName name="_8_0_0두">#REF!</definedName>
    <definedName name="_8_0\LA">'[17]#REF'!#REF!</definedName>
    <definedName name="_8_1">#REF!</definedName>
    <definedName name="_8_1_1">#REF!</definedName>
    <definedName name="_8_1_2">#REF!</definedName>
    <definedName name="_8_1_3">#REF!</definedName>
    <definedName name="_8_2">#REF!</definedName>
    <definedName name="_8_2_1">#REF!</definedName>
    <definedName name="_8_2_2">#REF!</definedName>
    <definedName name="_8_2_3">#REF!</definedName>
    <definedName name="_8_3">#REF!</definedName>
    <definedName name="_8_3_0Criteria" localSheetId="31">#REF!</definedName>
    <definedName name="_8_3_0Criteria">#REF!</definedName>
    <definedName name="_8_3_1">#REF!</definedName>
    <definedName name="_8_3_2">#REF!</definedName>
    <definedName name="_8_3_3">#REF!</definedName>
    <definedName name="_8_4">#REF!</definedName>
    <definedName name="_8_4_1">#REF!</definedName>
    <definedName name="_8_4_2">#REF!</definedName>
    <definedName name="_8_4_3">#REF!</definedName>
    <definedName name="_802__________________________________F" hidden="1">#REF!</definedName>
    <definedName name="_814______________________________0_0_F" hidden="1">#REF!</definedName>
    <definedName name="_816_________________________________123Grap" hidden="1">#REF!</definedName>
    <definedName name="_822_________________________________F" hidden="1">#REF!</definedName>
    <definedName name="_826_____________________________0_0_F" hidden="1">#REF!</definedName>
    <definedName name="_828________________________________123Grap" hidden="1">#REF!</definedName>
    <definedName name="_838________________________________F" hidden="1">#REF!</definedName>
    <definedName name="_83cv1_">#REF!</definedName>
    <definedName name="_84DB11_">#REF!</definedName>
    <definedName name="_850____________________________0_0_F" hidden="1">#REF!</definedName>
    <definedName name="_852_______________________________123Grap" hidden="1">#REF!</definedName>
    <definedName name="_85DB12_">#REF!</definedName>
    <definedName name="_86________________________________________________________________________________________123Grap" hidden="1">#REF!</definedName>
    <definedName name="_862_______________________________F" hidden="1">#REF!</definedName>
    <definedName name="_86DB13_">#REF!</definedName>
    <definedName name="_874___________________________0_0_F" hidden="1">#REF!</definedName>
    <definedName name="_876______________________________123Grap" hidden="1">#REF!</definedName>
    <definedName name="_87DB14_">#REF!</definedName>
    <definedName name="_88_______________________________________________________________________________________123Grap" hidden="1">#REF!</definedName>
    <definedName name="_886______________________________F" hidden="1">#REF!</definedName>
    <definedName name="_88dB2_">#REF!</definedName>
    <definedName name="_898__________________________0_0_F" hidden="1">#REF!</definedName>
    <definedName name="_89dB3_">#REF!</definedName>
    <definedName name="_89K1_" hidden="1">{#N/A,#N/A,FALSE,"인원";#N/A,#N/A,FALSE,"비용2";#N/A,#N/A,FALSE,"비용1";#N/A,#N/A,FALSE,"비용";#N/A,#N/A,FALSE,"보증2";#N/A,#N/A,FALSE,"보증1";#N/A,#N/A,FALSE,"보증";#N/A,#N/A,FALSE,"손익1";#N/A,#N/A,FALSE,"손익";#N/A,#N/A,FALSE,"부서별매출";#N/A,#N/A,FALSE,"매출"}</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a14_">#REF!</definedName>
    <definedName name="_8A2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8A2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8A2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8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8A3_" localSheetId="31">BlankMacro1</definedName>
    <definedName name="_8A3_" localSheetId="23">BlankMacro1</definedName>
    <definedName name="_8A3_" localSheetId="21">BlankMacro1</definedName>
    <definedName name="_8A3_" localSheetId="1">BlankMacro1</definedName>
    <definedName name="_8A3_" localSheetId="4">BlankMacro1</definedName>
    <definedName name="_8A3_">BlankMacro1</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G__Extract">#REF!</definedName>
    <definedName name="_8m54_">#REF!</definedName>
    <definedName name="_8m65_">#REF!</definedName>
    <definedName name="_8p290_" localSheetId="31">#REF!</definedName>
    <definedName name="_8p290_">#REF!</definedName>
    <definedName name="_8t2_">'[7]BEND LOSS'!#REF!</definedName>
    <definedName name="_8v2_">{"Book1","AP-37.xls"}</definedName>
    <definedName name="_8W2_" localSheetId="31">#REF!</definedName>
    <definedName name="_8W2_">#REF!</definedName>
    <definedName name="_8W4_" localSheetId="31">#REF!</definedName>
    <definedName name="_8W4_">#REF!</definedName>
    <definedName name="_9_0\MID">'[17]#REF'!#REF!</definedName>
    <definedName name="_9_0ME">#REF!</definedName>
    <definedName name="_9_1">#REF!</definedName>
    <definedName name="_9_2">#REF!</definedName>
    <definedName name="_9_2_1">#REF!</definedName>
    <definedName name="_9_2_2">#REF!</definedName>
    <definedName name="_9_3">#REF!</definedName>
    <definedName name="_9_3_1">#REF!</definedName>
    <definedName name="_9_3_2">#REF!</definedName>
    <definedName name="_9_4">#REF!</definedName>
    <definedName name="_9_4_1">#REF!</definedName>
    <definedName name="_9_4_2">#REF!</definedName>
    <definedName name="_9_5">#REF!</definedName>
    <definedName name="_9_5_1">#REF!</definedName>
    <definedName name="_9_5_2">#REF!</definedName>
    <definedName name="_9_6">#REF!</definedName>
    <definedName name="_9_6_1">#REF!</definedName>
    <definedName name="_9_6_2">#REF!</definedName>
    <definedName name="_9_7">#REF!</definedName>
    <definedName name="_9_7_1">#REF!</definedName>
    <definedName name="_9_7_2">#REF!</definedName>
    <definedName name="_9_8">#REF!</definedName>
    <definedName name="_9_8_1">#REF!</definedName>
    <definedName name="_9_8_2">#REF!</definedName>
    <definedName name="_900_____________________________123Grap" hidden="1">#REF!</definedName>
    <definedName name="_90dB4_">#REF!</definedName>
    <definedName name="_910_____________________________F" hidden="1">#REF!</definedName>
    <definedName name="_91f2_">#REF!</definedName>
    <definedName name="_92___________________________________________________________________________________0_0_F" hidden="1">#REF!</definedName>
    <definedName name="_922_________________________0_0_F" hidden="1">#REF!</definedName>
    <definedName name="_924____________________________123Grap" hidden="1">#REF!</definedName>
    <definedName name="_934____________________________F" hidden="1">#REF!</definedName>
    <definedName name="_94______________________________________________________________________________________123Grap" hidden="1">#REF!</definedName>
    <definedName name="_946________________________0_0_F" hidden="1">#REF!</definedName>
    <definedName name="_948___________________________123Grap" hidden="1">#REF!</definedName>
    <definedName name="_958___________________________F" hidden="1">#REF!</definedName>
    <definedName name="_95K115_" hidden="1">{#N/A,#N/A,FALSE,"인원";#N/A,#N/A,FALSE,"비용2";#N/A,#N/A,FALSE,"비용1";#N/A,#N/A,FALSE,"비용";#N/A,#N/A,FALSE,"보증2";#N/A,#N/A,FALSE,"보증1";#N/A,#N/A,FALSE,"보증";#N/A,#N/A,FALSE,"손익1";#N/A,#N/A,FALSE,"손익";#N/A,#N/A,FALSE,"부서별매출";#N/A,#N/A,FALSE,"매출"}</definedName>
    <definedName name="_970_______________________0_0_F" hidden="1">#REF!</definedName>
    <definedName name="_972__________________________123Grap" hidden="1">#REF!</definedName>
    <definedName name="_98__________________________________________________________________________________0_0_F" hidden="1">#REF!</definedName>
    <definedName name="_982__________________________F" hidden="1">#REF!</definedName>
    <definedName name="_994______________________0_0_F" hidden="1">#REF!</definedName>
    <definedName name="_996_________________________123Grap" hidden="1">#REF!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A2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A2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A2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A20000_">#REF!</definedName>
    <definedName name="_9A3_">BlankMacro1</definedName>
    <definedName name="_9A4_"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A4_"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A4_"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D1_">#REF!</definedName>
    <definedName name="_9m55_">#REF!</definedName>
    <definedName name="_9m75_">#REF!</definedName>
    <definedName name="_9W2_">#REF!</definedName>
    <definedName name="_9W4_" localSheetId="31">#REF!</definedName>
    <definedName name="_9W4_">#REF!</definedName>
    <definedName name="_9단">#REF!</definedName>
    <definedName name="_9두" localSheetId="31">#REF!</definedName>
    <definedName name="_9두">#REF!</definedName>
    <definedName name="_A">#REF!</definedName>
    <definedName name="_A1" localSheetId="31">#REF!</definedName>
    <definedName name="_A1">#REF!</definedName>
    <definedName name="_a11" hidden="1">{"'장비'!$A$3:$M$12"}</definedName>
    <definedName name="_a14">#REF!</definedName>
    <definedName name="_A146432">#REF!</definedName>
    <definedName name="_A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A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A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A2">#REF!</definedName>
    <definedName name="_A20000">#REF!</definedName>
    <definedName name="_A21000">#REF!</definedName>
    <definedName name="_A3" localSheetId="26" hidden="1">{#N/A,#N/A,FALSE,"단축1";#N/A,#N/A,FALSE,"단축2";#N/A,#N/A,FALSE,"단축3";#N/A,#N/A,FALSE,"장축";#N/A,#N/A,FALSE,"4WD"}</definedName>
    <definedName name="_A3" localSheetId="31">#REF!</definedName>
    <definedName name="_A3" localSheetId="30" hidden="1">{#N/A,#N/A,FALSE,"단축1";#N/A,#N/A,FALSE,"단축2";#N/A,#N/A,FALSE,"단축3";#N/A,#N/A,FALSE,"장축";#N/A,#N/A,FALSE,"4WD"}</definedName>
    <definedName name="_A3" localSheetId="25" hidden="1">{#N/A,#N/A,FALSE,"단축1";#N/A,#N/A,FALSE,"단축2";#N/A,#N/A,FALSE,"단축3";#N/A,#N/A,FALSE,"장축";#N/A,#N/A,FALSE,"4WD"}</definedName>
    <definedName name="_A3" localSheetId="23" hidden="1">{#N/A,#N/A,FALSE,"단축1";#N/A,#N/A,FALSE,"단축2";#N/A,#N/A,FALSE,"단축3";#N/A,#N/A,FALSE,"장축";#N/A,#N/A,FALSE,"4WD"}</definedName>
    <definedName name="_A3" localSheetId="21" hidden="1">{#N/A,#N/A,FALSE,"단축1";#N/A,#N/A,FALSE,"단축2";#N/A,#N/A,FALSE,"단축3";#N/A,#N/A,FALSE,"장축";#N/A,#N/A,FALSE,"4WD"}</definedName>
    <definedName name="_A3">#REF!</definedName>
    <definedName name="_a332">#REF!</definedName>
    <definedName name="_A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A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A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A4">#REF!</definedName>
    <definedName name="_A5" localSheetId="31">#REF!</definedName>
    <definedName name="_A5">#REF!</definedName>
    <definedName name="_A6" localSheetId="31">#REF!</definedName>
    <definedName name="_A6">#REF!</definedName>
    <definedName name="_A69999">#REF!</definedName>
    <definedName name="_A7" localSheetId="31">#REF!</definedName>
    <definedName name="_A7">#REF!</definedName>
    <definedName name="_A70000" localSheetId="31">#REF!</definedName>
    <definedName name="_A70000">#REF!</definedName>
    <definedName name="_A70001" localSheetId="31">#REF!</definedName>
    <definedName name="_A70001">#REF!</definedName>
    <definedName name="_A70013">#REF!</definedName>
    <definedName name="_A8" localSheetId="31">#REF!</definedName>
    <definedName name="_A8">#REF!</definedName>
    <definedName name="_A946432">#REF!</definedName>
    <definedName name="_AA1">#REF!</definedName>
    <definedName name="_aaa01">#REF!</definedName>
    <definedName name="_aaa02">#REF!</definedName>
    <definedName name="_aaa03">#REF!</definedName>
    <definedName name="_aaa04">#REF!</definedName>
    <definedName name="_aaa97">#REF!</definedName>
    <definedName name="_aaa98">#REF!</definedName>
    <definedName name="_aaa99">#REF!</definedName>
    <definedName name="_AHU1">#REF!</definedName>
    <definedName name="_Am">#REF!</definedName>
    <definedName name="_AT1" localSheetId="26" hidden="1">{#N/A,#N/A,FALSE,"인원";#N/A,#N/A,FALSE,"비용2";#N/A,#N/A,FALSE,"비용1";#N/A,#N/A,FALSE,"비용";#N/A,#N/A,FALSE,"보증2";#N/A,#N/A,FALSE,"보증1";#N/A,#N/A,FALSE,"보증";#N/A,#N/A,FALSE,"손익1";#N/A,#N/A,FALSE,"손익";#N/A,#N/A,FALSE,"부서별매출";#N/A,#N/A,FALSE,"매출"}</definedName>
    <definedName name="_AT1" localSheetId="31" hidden="1">{#N/A,#N/A,FALSE,"인원";#N/A,#N/A,FALSE,"비용2";#N/A,#N/A,FALSE,"비용1";#N/A,#N/A,FALSE,"비용";#N/A,#N/A,FALSE,"보증2";#N/A,#N/A,FALSE,"보증1";#N/A,#N/A,FALSE,"보증";#N/A,#N/A,FALSE,"손익1";#N/A,#N/A,FALSE,"손익";#N/A,#N/A,FALSE,"부서별매출";#N/A,#N/A,FALSE,"매출"}</definedName>
    <definedName name="_AT1" localSheetId="30" hidden="1">{#N/A,#N/A,FALSE,"인원";#N/A,#N/A,FALSE,"비용2";#N/A,#N/A,FALSE,"비용1";#N/A,#N/A,FALSE,"비용";#N/A,#N/A,FALSE,"보증2";#N/A,#N/A,FALSE,"보증1";#N/A,#N/A,FALSE,"보증";#N/A,#N/A,FALSE,"손익1";#N/A,#N/A,FALSE,"손익";#N/A,#N/A,FALSE,"부서별매출";#N/A,#N/A,FALSE,"매출"}</definedName>
    <definedName name="_AT1" localSheetId="25" hidden="1">{#N/A,#N/A,FALSE,"인원";#N/A,#N/A,FALSE,"비용2";#N/A,#N/A,FALSE,"비용1";#N/A,#N/A,FALSE,"비용";#N/A,#N/A,FALSE,"보증2";#N/A,#N/A,FALSE,"보증1";#N/A,#N/A,FALSE,"보증";#N/A,#N/A,FALSE,"손익1";#N/A,#N/A,FALSE,"손익";#N/A,#N/A,FALSE,"부서별매출";#N/A,#N/A,FALSE,"매출"}</definedName>
    <definedName name="_AT1" localSheetId="23" hidden="1">{#N/A,#N/A,FALSE,"인원";#N/A,#N/A,FALSE,"비용2";#N/A,#N/A,FALSE,"비용1";#N/A,#N/A,FALSE,"비용";#N/A,#N/A,FALSE,"보증2";#N/A,#N/A,FALSE,"보증1";#N/A,#N/A,FALSE,"보증";#N/A,#N/A,FALSE,"손익1";#N/A,#N/A,FALSE,"손익";#N/A,#N/A,FALSE,"부서별매출";#N/A,#N/A,FALSE,"매출"}</definedName>
    <definedName name="_AT1" localSheetId="21"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3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3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2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26" hidden="1">{#N/A,#N/A,FALSE,"인원";#N/A,#N/A,FALSE,"비용2";#N/A,#N/A,FALSE,"비용1";#N/A,#N/A,FALSE,"비용";#N/A,#N/A,FALSE,"보증2";#N/A,#N/A,FALSE,"보증1";#N/A,#N/A,FALSE,"보증";#N/A,#N/A,FALSE,"손익1";#N/A,#N/A,FALSE,"손익";#N/A,#N/A,FALSE,"부서별매출";#N/A,#N/A,FALSE,"매출"}</definedName>
    <definedName name="_AT3" localSheetId="31" hidden="1">{#N/A,#N/A,FALSE,"인원";#N/A,#N/A,FALSE,"비용2";#N/A,#N/A,FALSE,"비용1";#N/A,#N/A,FALSE,"비용";#N/A,#N/A,FALSE,"보증2";#N/A,#N/A,FALSE,"보증1";#N/A,#N/A,FALSE,"보증";#N/A,#N/A,FALSE,"손익1";#N/A,#N/A,FALSE,"손익";#N/A,#N/A,FALSE,"부서별매출";#N/A,#N/A,FALSE,"매출"}</definedName>
    <definedName name="_AT3" localSheetId="30" hidden="1">{#N/A,#N/A,FALSE,"인원";#N/A,#N/A,FALSE,"비용2";#N/A,#N/A,FALSE,"비용1";#N/A,#N/A,FALSE,"비용";#N/A,#N/A,FALSE,"보증2";#N/A,#N/A,FALSE,"보증1";#N/A,#N/A,FALSE,"보증";#N/A,#N/A,FALSE,"손익1";#N/A,#N/A,FALSE,"손익";#N/A,#N/A,FALSE,"부서별매출";#N/A,#N/A,FALSE,"매출"}</definedName>
    <definedName name="_AT3" localSheetId="25" hidden="1">{#N/A,#N/A,FALSE,"인원";#N/A,#N/A,FALSE,"비용2";#N/A,#N/A,FALSE,"비용1";#N/A,#N/A,FALSE,"비용";#N/A,#N/A,FALSE,"보증2";#N/A,#N/A,FALSE,"보증1";#N/A,#N/A,FALSE,"보증";#N/A,#N/A,FALSE,"손익1";#N/A,#N/A,FALSE,"손익";#N/A,#N/A,FALSE,"부서별매출";#N/A,#N/A,FALSE,"매출"}</definedName>
    <definedName name="_AT3" localSheetId="23" hidden="1">{#N/A,#N/A,FALSE,"인원";#N/A,#N/A,FALSE,"비용2";#N/A,#N/A,FALSE,"비용1";#N/A,#N/A,FALSE,"비용";#N/A,#N/A,FALSE,"보증2";#N/A,#N/A,FALSE,"보증1";#N/A,#N/A,FALSE,"보증";#N/A,#N/A,FALSE,"손익1";#N/A,#N/A,FALSE,"손익";#N/A,#N/A,FALSE,"부서별매출";#N/A,#N/A,FALSE,"매출"}</definedName>
    <definedName name="_AT3" localSheetId="21"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v1">'[11]공사비예산서(토목분)'!#REF!</definedName>
    <definedName name="_Aw">#REF!</definedName>
    <definedName name="_b1"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1"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1"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1"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1"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1"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2">#REF!</definedName>
    <definedName name="_B22" localSheetId="31">#REF!=#REF!</definedName>
    <definedName name="_B22">#REF!=#REF!</definedName>
    <definedName name="_BAF2" localSheetId="26" hidden="1">{#N/A,#N/A,FALSE,"ENG'G(보호계전기)"}</definedName>
    <definedName name="_BAF2" localSheetId="31" hidden="1">{#N/A,#N/A,FALSE,"ENG'G(보호계전기)"}</definedName>
    <definedName name="_BAF2" localSheetId="30" hidden="1">{#N/A,#N/A,FALSE,"ENG'G(보호계전기)"}</definedName>
    <definedName name="_BAF2" localSheetId="25" hidden="1">{#N/A,#N/A,FALSE,"ENG'G(보호계전기)"}</definedName>
    <definedName name="_BAF2" localSheetId="23" hidden="1">{#N/A,#N/A,FALSE,"ENG'G(보호계전기)"}</definedName>
    <definedName name="_BAF2" localSheetId="21" hidden="1">{#N/A,#N/A,FALSE,"ENG'G(보호계전기)"}</definedName>
    <definedName name="_BAF2" hidden="1">{#N/A,#N/A,FALSE,"ENG'G(보호계전기)"}</definedName>
    <definedName name="_Bm">#REF!</definedName>
    <definedName name="_Builtin13" hidden="1">#REF!</definedName>
    <definedName name="_Bw">#REF!</definedName>
    <definedName name="_C">#REF!</definedName>
    <definedName name="_CAD15">#REF!</definedName>
    <definedName name="_CAD25">#REF!</definedName>
    <definedName name="_CDT2">#REF!</definedName>
    <definedName name="_cfu1">#REF!</definedName>
    <definedName name="_cv1">#REF!</definedName>
    <definedName name="_D1" localSheetId="31">#REF!</definedName>
    <definedName name="_D1">#REF!</definedName>
    <definedName name="_D2" localSheetId="31">#REF!</definedName>
    <definedName name="_D2">#REF!</definedName>
    <definedName name="_d500000">#REF!</definedName>
    <definedName name="_DB11">#REF!</definedName>
    <definedName name="_DB12">#REF!</definedName>
    <definedName name="_DB13">#REF!</definedName>
    <definedName name="_DB14">#REF!</definedName>
    <definedName name="_dB2">#REF!</definedName>
    <definedName name="_dB3">#REF!</definedName>
    <definedName name="_dB4">#REF!</definedName>
    <definedName name="_DCS2">{"Book1","eng_週報_00上.xls"}</definedName>
    <definedName name="_dd2">#REF!</definedName>
    <definedName name="_Dist_Bin" localSheetId="31" hidden="1">#REF!</definedName>
    <definedName name="_Dist_Bin" hidden="1">#REF!</definedName>
    <definedName name="_Dist_Values" localSheetId="31" hidden="1">#REF!</definedName>
    <definedName name="_Dist_Values" hidden="1">#REF!</definedName>
    <definedName name="_ECS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T2" localSheetId="31">#REF!,#REF!,#REF!</definedName>
    <definedName name="_ECT2" localSheetId="23">#REF!,#REF!,#REF!</definedName>
    <definedName name="_ECT2" localSheetId="21">#REF!,#REF!,#REF!</definedName>
    <definedName name="_ECT2">#REF!,#REF!,#REF!</definedName>
    <definedName name="_ee1" hidden="1">{#N/A,#N/A,FALSE,"단가표지"}</definedName>
    <definedName name="_EE2" hidden="1">{#N/A,#N/A,FALSE,"단가표지"}</definedName>
    <definedName name="_ELL45">#REF!</definedName>
    <definedName name="_ELL90">#REF!</definedName>
    <definedName name="_ext1">#REF!</definedName>
    <definedName name="_ext2">#REF!</definedName>
    <definedName name="_ext3">#REF!</definedName>
    <definedName name="_ext4">#REF!</definedName>
    <definedName name="_ext5">#REF!</definedName>
    <definedName name="_f2">#REF!</definedName>
    <definedName name="_fce1" localSheetId="31">#REF!</definedName>
    <definedName name="_fce1" localSheetId="23">#REF!</definedName>
    <definedName name="_fce1">#REF!</definedName>
    <definedName name="_fce2" localSheetId="31">#REF!</definedName>
    <definedName name="_fce2">#REF!</definedName>
    <definedName name="_fce3" localSheetId="31">#REF!</definedName>
    <definedName name="_fce3">#REF!</definedName>
    <definedName name="_fce4" localSheetId="31">#REF!</definedName>
    <definedName name="_fce4">#REF!</definedName>
    <definedName name="_fce5" localSheetId="31">#REF!</definedName>
    <definedName name="_fce5">#REF!</definedName>
    <definedName name="_fce6" localSheetId="31">#REF!</definedName>
    <definedName name="_fce6">#REF!</definedName>
    <definedName name="_fce7" localSheetId="31">#REF!</definedName>
    <definedName name="_fce7">#REF!</definedName>
    <definedName name="_fce8" localSheetId="31">#REF!</definedName>
    <definedName name="_fce8">#REF!</definedName>
    <definedName name="_FDN1">#REF!</definedName>
    <definedName name="_FDN2">#REF!</definedName>
    <definedName name="_ffy40">#REF!</definedName>
    <definedName name="_FILE" hidden="1">#REF!</definedName>
    <definedName name="_Fill" localSheetId="31" hidden="1">#REF!</definedName>
    <definedName name="_Fill" hidden="1">#REF!</definedName>
    <definedName name="_xlnm._FilterDatabase" localSheetId="31" hidden="1">#REF!</definedName>
    <definedName name="_xlnm._FilterDatabase" localSheetId="32" hidden="1">'배관 재료비'!$A$3:$F$204</definedName>
    <definedName name="_xlnm._FilterDatabase" localSheetId="17" hidden="1">'총괄LIST(토건_플랜텍)'!$A$3:$O$25</definedName>
    <definedName name="_xlnm._FilterDatabase" hidden="1">#REF!</definedName>
    <definedName name="_GAS4" localSheetId="31">#REF!</definedName>
    <definedName name="_GAS4">#REF!</definedName>
    <definedName name="_GAS5" localSheetId="31">#REF!</definedName>
    <definedName name="_GAS5">#REF!</definedName>
    <definedName name="_GBH2311">#REF!</definedName>
    <definedName name="_GHH2">#REF!</definedName>
    <definedName name="_H1">#REF!</definedName>
    <definedName name="_H2">{#N/A,#N/A,FALSE,"type1";#N/A,#N/A,FALSE,"지지력";#N/A,#N/A,FALSE,"PILE계산";#N/A,#N/A,FALSE,"PILE ";#N/A,#N/A,FALSE,"철근량";#N/A,#N/A,FALSE,"균열검토";#N/A,#N/A,FALSE,"날개벽";#N/A,#N/A,FALSE,"주철근조립도";#N/A,#N/A,FALSE,"교좌"}</definedName>
    <definedName name="_H3" hidden="1">{"'장비'!$A$3:$M$12"}</definedName>
    <definedName name="_H4">{#N/A,#N/A,FALSE,"type1";#N/A,#N/A,FALSE,"지지력";#N/A,#N/A,FALSE,"PILE계산";#N/A,#N/A,FALSE,"PILE ";#N/A,#N/A,FALSE,"철근량";#N/A,#N/A,FALSE,"균열검토";#N/A,#N/A,FALSE,"날개벽";#N/A,#N/A,FALSE,"주철근조립도";#N/A,#N/A,FALSE,"교좌"}</definedName>
    <definedName name="_Hew1">#REF!</definedName>
    <definedName name="_HM11">#REF!</definedName>
    <definedName name="_HM13">#REF!</definedName>
    <definedName name="_HM14">#REF!</definedName>
    <definedName name="_HM15">#REF!</definedName>
    <definedName name="_HM16">#REF!</definedName>
    <definedName name="_HM17">#REF!</definedName>
    <definedName name="_HM18">#REF!</definedName>
    <definedName name="_HM19">#REF!</definedName>
    <definedName name="_HM20">#REF!</definedName>
    <definedName name="_HM21">#REF!</definedName>
    <definedName name="_HM22">#REF!</definedName>
    <definedName name="_HM23">#REF!</definedName>
    <definedName name="_HM24">#REF!</definedName>
    <definedName name="_HM25">#REF!</definedName>
    <definedName name="_HM26">#REF!</definedName>
    <definedName name="_HM27">#REF!</definedName>
    <definedName name="_HM28">#REF!</definedName>
    <definedName name="_HM29">#REF!</definedName>
    <definedName name="_HM30">#REF!</definedName>
    <definedName name="_HM31">#REF!</definedName>
    <definedName name="_HM32">#REF!</definedName>
    <definedName name="_HM33">#REF!</definedName>
    <definedName name="_HM34">#REF!</definedName>
    <definedName name="_HM35">#REF!</definedName>
    <definedName name="_HM36">#REF!</definedName>
    <definedName name="_HM37">#REF!</definedName>
    <definedName name="_HM38">#REF!</definedName>
    <definedName name="_HM39">#REF!</definedName>
    <definedName name="_HM40">#REF!</definedName>
    <definedName name="_HM41">#REF!</definedName>
    <definedName name="_HM42">#REF!</definedName>
    <definedName name="_HM43">#REF!</definedName>
    <definedName name="_HM44">#REF!</definedName>
    <definedName name="_HM45">#REF!</definedName>
    <definedName name="_HM46">#REF!</definedName>
    <definedName name="_HM47">#REF!</definedName>
    <definedName name="_HM48">#REF!</definedName>
    <definedName name="_HM49">#REF!</definedName>
    <definedName name="_HM50">#REF!</definedName>
    <definedName name="_HM51">#REF!</definedName>
    <definedName name="_HM52">#REF!</definedName>
    <definedName name="_HM53">#REF!</definedName>
    <definedName name="_HM54">#REF!</definedName>
    <definedName name="_HM55">#REF!</definedName>
    <definedName name="_HM56">#REF!</definedName>
    <definedName name="_HM57">#REF!</definedName>
    <definedName name="_HM58">#REF!</definedName>
    <definedName name="_HM59">#REF!</definedName>
    <definedName name="_HM60">#REF!</definedName>
    <definedName name="_HM61">#REF!</definedName>
    <definedName name="_HM62">#REF!</definedName>
    <definedName name="_HM63">#REF!</definedName>
    <definedName name="_HM64">#REF!</definedName>
    <definedName name="_HM65">#REF!</definedName>
    <definedName name="_HM66">#REF!</definedName>
    <definedName name="_HM67">#REF!</definedName>
    <definedName name="_HM68">#REF!</definedName>
    <definedName name="_hor1">#REF!</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H1">#REF!</definedName>
    <definedName name="_HSH2">#REF!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2">#REF!</definedName>
    <definedName name="_III1">#REF!</definedName>
    <definedName name="_IW1" localSheetId="31">#REF!</definedName>
    <definedName name="_IW1" localSheetId="23">#REF!</definedName>
    <definedName name="_IW1">#REF!</definedName>
    <definedName name="_IW64" localSheetId="31">#REF!</definedName>
    <definedName name="_IW64" localSheetId="23">#REF!</definedName>
    <definedName name="_IW64">#REF!</definedName>
    <definedName name="_IZ65" localSheetId="31">#REF!</definedName>
    <definedName name="_IZ65" localSheetId="23">#REF!</definedName>
    <definedName name="_IZ65">#REF!</definedName>
    <definedName name="_jd13">#REF!</definedName>
    <definedName name="_jd16">#REF!</definedName>
    <definedName name="_jd19">#REF!</definedName>
    <definedName name="_jd22">#REF!</definedName>
    <definedName name="_jd25">#REF!</definedName>
    <definedName name="_JJ21">#REF!</definedName>
    <definedName name="_JK21">#REF!</definedName>
    <definedName name="_JKS1" localSheetId="26" hidden="1">{#N/A,#N/A,TRUE,"일정"}</definedName>
    <definedName name="_JKS1" localSheetId="31" hidden="1">{#N/A,#N/A,TRUE,"일정"}</definedName>
    <definedName name="_JKS1" localSheetId="30" hidden="1">{#N/A,#N/A,TRUE,"일정"}</definedName>
    <definedName name="_JKS1" localSheetId="25" hidden="1">{#N/A,#N/A,TRUE,"일정"}</definedName>
    <definedName name="_JKS1" localSheetId="23" hidden="1">{#N/A,#N/A,TRUE,"일정"}</definedName>
    <definedName name="_JKS1" localSheetId="21" hidden="1">{#N/A,#N/A,TRUE,"일정"}</definedName>
    <definedName name="_JKS1" hidden="1">{#N/A,#N/A,TRUE,"일정"}</definedName>
    <definedName name="_JN21">#REF!</definedName>
    <definedName name="_K02" localSheetId="31">#REF!=#REF!</definedName>
    <definedName name="_K02">#REF!=#REF!</definedName>
    <definedName name="_k1">#REF!</definedName>
    <definedName name="_K115" localSheetId="26" hidden="1">{#N/A,#N/A,FALSE,"인원";#N/A,#N/A,FALSE,"비용2";#N/A,#N/A,FALSE,"비용1";#N/A,#N/A,FALSE,"비용";#N/A,#N/A,FALSE,"보증2";#N/A,#N/A,FALSE,"보증1";#N/A,#N/A,FALSE,"보증";#N/A,#N/A,FALSE,"손익1";#N/A,#N/A,FALSE,"손익";#N/A,#N/A,FALSE,"부서별매출";#N/A,#N/A,FALSE,"매출"}</definedName>
    <definedName name="_K115" localSheetId="31" hidden="1">{#N/A,#N/A,FALSE,"인원";#N/A,#N/A,FALSE,"비용2";#N/A,#N/A,FALSE,"비용1";#N/A,#N/A,FALSE,"비용";#N/A,#N/A,FALSE,"보증2";#N/A,#N/A,FALSE,"보증1";#N/A,#N/A,FALSE,"보증";#N/A,#N/A,FALSE,"손익1";#N/A,#N/A,FALSE,"손익";#N/A,#N/A,FALSE,"부서별매출";#N/A,#N/A,FALSE,"매출"}</definedName>
    <definedName name="_K115" localSheetId="30" hidden="1">{#N/A,#N/A,FALSE,"인원";#N/A,#N/A,FALSE,"비용2";#N/A,#N/A,FALSE,"비용1";#N/A,#N/A,FALSE,"비용";#N/A,#N/A,FALSE,"보증2";#N/A,#N/A,FALSE,"보증1";#N/A,#N/A,FALSE,"보증";#N/A,#N/A,FALSE,"손익1";#N/A,#N/A,FALSE,"손익";#N/A,#N/A,FALSE,"부서별매출";#N/A,#N/A,FALSE,"매출"}</definedName>
    <definedName name="_K115" localSheetId="25" hidden="1">{#N/A,#N/A,FALSE,"인원";#N/A,#N/A,FALSE,"비용2";#N/A,#N/A,FALSE,"비용1";#N/A,#N/A,FALSE,"비용";#N/A,#N/A,FALSE,"보증2";#N/A,#N/A,FALSE,"보증1";#N/A,#N/A,FALSE,"보증";#N/A,#N/A,FALSE,"손익1";#N/A,#N/A,FALSE,"손익";#N/A,#N/A,FALSE,"부서별매출";#N/A,#N/A,FALSE,"매출"}</definedName>
    <definedName name="_K115" localSheetId="23" hidden="1">{#N/A,#N/A,FALSE,"인원";#N/A,#N/A,FALSE,"비용2";#N/A,#N/A,FALSE,"비용1";#N/A,#N/A,FALSE,"비용";#N/A,#N/A,FALSE,"보증2";#N/A,#N/A,FALSE,"보증1";#N/A,#N/A,FALSE,"보증";#N/A,#N/A,FALSE,"손익1";#N/A,#N/A,FALSE,"손익";#N/A,#N/A,FALSE,"부서별매출";#N/A,#N/A,FALSE,"매출"}</definedName>
    <definedName name="_K115" localSheetId="21"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123" hidden="1">{#N/A,#N/A,FALSE,"ENG'G(보호계전기)"}</definedName>
    <definedName name="_k124" hidden="1">{#N/A,#N/A,FALSE,"ENG'G(보호계전기)"}</definedName>
    <definedName name="_k125" hidden="1">{#N/A,#N/A,FALSE,"ENG'G(보호계전기)"}</definedName>
    <definedName name="_k126" hidden="1">{#N/A,#N/A,FALSE,"ENG'G(보호계전기)"}</definedName>
    <definedName name="_K2"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2"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2"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2"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2"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2"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7" localSheetId="26" hidden="1">{#N/A,#N/A,FALSE,"단축1";#N/A,#N/A,FALSE,"단축2";#N/A,#N/A,FALSE,"단축3";#N/A,#N/A,FALSE,"장축";#N/A,#N/A,FALSE,"4WD"}</definedName>
    <definedName name="_k7" localSheetId="31" hidden="1">{#N/A,#N/A,FALSE,"단축1";#N/A,#N/A,FALSE,"단축2";#N/A,#N/A,FALSE,"단축3";#N/A,#N/A,FALSE,"장축";#N/A,#N/A,FALSE,"4WD"}</definedName>
    <definedName name="_k7" localSheetId="30" hidden="1">{#N/A,#N/A,FALSE,"단축1";#N/A,#N/A,FALSE,"단축2";#N/A,#N/A,FALSE,"단축3";#N/A,#N/A,FALSE,"장축";#N/A,#N/A,FALSE,"4WD"}</definedName>
    <definedName name="_k7" localSheetId="25" hidden="1">{#N/A,#N/A,FALSE,"단축1";#N/A,#N/A,FALSE,"단축2";#N/A,#N/A,FALSE,"단축3";#N/A,#N/A,FALSE,"장축";#N/A,#N/A,FALSE,"4WD"}</definedName>
    <definedName name="_k7" localSheetId="23" hidden="1">{#N/A,#N/A,FALSE,"단축1";#N/A,#N/A,FALSE,"단축2";#N/A,#N/A,FALSE,"단축3";#N/A,#N/A,FALSE,"장축";#N/A,#N/A,FALSE,"4WD"}</definedName>
    <definedName name="_k7" localSheetId="21" hidden="1">{#N/A,#N/A,FALSE,"단축1";#N/A,#N/A,FALSE,"단축2";#N/A,#N/A,FALSE,"단축3";#N/A,#N/A,FALSE,"장축";#N/A,#N/A,FALSE,"4WD"}</definedName>
    <definedName name="_k7" hidden="1">{#N/A,#N/A,FALSE,"단축1";#N/A,#N/A,FALSE,"단축2";#N/A,#N/A,FALSE,"단축3";#N/A,#N/A,FALSE,"장축";#N/A,#N/A,FALSE,"4WD"}</definedName>
    <definedName name="_k8" localSheetId="26" hidden="1">{#N/A,#N/A,FALSE,"단축1";#N/A,#N/A,FALSE,"단축2";#N/A,#N/A,FALSE,"단축3";#N/A,#N/A,FALSE,"장축";#N/A,#N/A,FALSE,"4WD"}</definedName>
    <definedName name="_k8" localSheetId="31" hidden="1">{#N/A,#N/A,FALSE,"단축1";#N/A,#N/A,FALSE,"단축2";#N/A,#N/A,FALSE,"단축3";#N/A,#N/A,FALSE,"장축";#N/A,#N/A,FALSE,"4WD"}</definedName>
    <definedName name="_k8" localSheetId="30" hidden="1">{#N/A,#N/A,FALSE,"단축1";#N/A,#N/A,FALSE,"단축2";#N/A,#N/A,FALSE,"단축3";#N/A,#N/A,FALSE,"장축";#N/A,#N/A,FALSE,"4WD"}</definedName>
    <definedName name="_k8" localSheetId="25" hidden="1">{#N/A,#N/A,FALSE,"단축1";#N/A,#N/A,FALSE,"단축2";#N/A,#N/A,FALSE,"단축3";#N/A,#N/A,FALSE,"장축";#N/A,#N/A,FALSE,"4WD"}</definedName>
    <definedName name="_k8" localSheetId="23" hidden="1">{#N/A,#N/A,FALSE,"단축1";#N/A,#N/A,FALSE,"단축2";#N/A,#N/A,FALSE,"단축3";#N/A,#N/A,FALSE,"장축";#N/A,#N/A,FALSE,"4WD"}</definedName>
    <definedName name="_k8" localSheetId="21" hidden="1">{#N/A,#N/A,FALSE,"단축1";#N/A,#N/A,FALSE,"단축2";#N/A,#N/A,FALSE,"단축3";#N/A,#N/A,FALSE,"장축";#N/A,#N/A,FALSE,"4WD"}</definedName>
    <definedName name="_k8" hidden="1">{#N/A,#N/A,FALSE,"단축1";#N/A,#N/A,FALSE,"단축2";#N/A,#N/A,FALSE,"단축3";#N/A,#N/A,FALSE,"장축";#N/A,#N/A,FALSE,"4WD"}</definedName>
    <definedName name="_k9" localSheetId="26" hidden="1">{#N/A,#N/A,FALSE,"단축1";#N/A,#N/A,FALSE,"단축2";#N/A,#N/A,FALSE,"단축3";#N/A,#N/A,FALSE,"장축";#N/A,#N/A,FALSE,"4WD"}</definedName>
    <definedName name="_k9" localSheetId="31" hidden="1">{#N/A,#N/A,FALSE,"단축1";#N/A,#N/A,FALSE,"단축2";#N/A,#N/A,FALSE,"단축3";#N/A,#N/A,FALSE,"장축";#N/A,#N/A,FALSE,"4WD"}</definedName>
    <definedName name="_k9" localSheetId="30" hidden="1">{#N/A,#N/A,FALSE,"단축1";#N/A,#N/A,FALSE,"단축2";#N/A,#N/A,FALSE,"단축3";#N/A,#N/A,FALSE,"장축";#N/A,#N/A,FALSE,"4WD"}</definedName>
    <definedName name="_k9" localSheetId="25" hidden="1">{#N/A,#N/A,FALSE,"단축1";#N/A,#N/A,FALSE,"단축2";#N/A,#N/A,FALSE,"단축3";#N/A,#N/A,FALSE,"장축";#N/A,#N/A,FALSE,"4WD"}</definedName>
    <definedName name="_k9" localSheetId="23" hidden="1">{#N/A,#N/A,FALSE,"단축1";#N/A,#N/A,FALSE,"단축2";#N/A,#N/A,FALSE,"단축3";#N/A,#N/A,FALSE,"장축";#N/A,#N/A,FALSE,"4WD"}</definedName>
    <definedName name="_k9" localSheetId="21" hidden="1">{#N/A,#N/A,FALSE,"단축1";#N/A,#N/A,FALSE,"단축2";#N/A,#N/A,FALSE,"단축3";#N/A,#N/A,FALSE,"장축";#N/A,#N/A,FALSE,"4WD"}</definedName>
    <definedName name="_k9" hidden="1">{#N/A,#N/A,FALSE,"단축1";#N/A,#N/A,FALSE,"단축2";#N/A,#N/A,FALSE,"단축3";#N/A,#N/A,FALSE,"장축";#N/A,#N/A,FALSE,"4WD"}</definedName>
    <definedName name="_KD2" hidden="1">#REF!</definedName>
    <definedName name="_KD3" hidden="1">#REF!</definedName>
    <definedName name="_Key1" localSheetId="31" hidden="1">#REF!</definedName>
    <definedName name="_Key1" hidden="1">#REF!</definedName>
    <definedName name="_Key11" hidden="1">#REF!</definedName>
    <definedName name="_Key2" localSheetId="26" hidden="1">#REF!</definedName>
    <definedName name="_Key2" localSheetId="31" hidden="1">#REF!</definedName>
    <definedName name="_Key2" localSheetId="30" hidden="1">#REF!</definedName>
    <definedName name="_Key2" localSheetId="25" hidden="1">#REF!</definedName>
    <definedName name="_Key2" localSheetId="16" hidden="1">#REF!</definedName>
    <definedName name="_Key2" localSheetId="8" hidden="1">#REF!</definedName>
    <definedName name="_Key2" localSheetId="7" hidden="1">#REF!</definedName>
    <definedName name="_Key2" localSheetId="6" hidden="1">#REF!</definedName>
    <definedName name="_Key2" localSheetId="5" hidden="1">#REF!</definedName>
    <definedName name="_Key2" localSheetId="10" hidden="1">#REF!</definedName>
    <definedName name="_Key2" localSheetId="9" hidden="1">#REF!</definedName>
    <definedName name="_Key2" localSheetId="14" hidden="1">#REF!</definedName>
    <definedName name="_Key2" localSheetId="15" hidden="1">#REF!</definedName>
    <definedName name="_Key2" localSheetId="12" hidden="1">#REF!</definedName>
    <definedName name="_Key2" localSheetId="11" hidden="1">#REF!</definedName>
    <definedName name="_Key2" hidden="1">#REF!</definedName>
    <definedName name="_Key2." localSheetId="31" hidden="1">#REF!</definedName>
    <definedName name="_Key2." hidden="1">#REF!</definedName>
    <definedName name="_Key222" hidden="1">#REF!</definedName>
    <definedName name="_kfkf" hidden="1">#REF!</definedName>
    <definedName name="_KHM1">#REF!</definedName>
    <definedName name="_KHM10">#REF!</definedName>
    <definedName name="_KHM111" hidden="1">{#N/A,#N/A,FALSE,"제목"}</definedName>
    <definedName name="_KHM2">#REF!</definedName>
    <definedName name="_KHM3">#REF!</definedName>
    <definedName name="_KHM4">#REF!</definedName>
    <definedName name="_KHM5">#REF!</definedName>
    <definedName name="_KHM6">#REF!</definedName>
    <definedName name="_KHM7">#REF!</definedName>
    <definedName name="_KHM8">#REF!</definedName>
    <definedName name="_KHM888" hidden="1">{#N/A,#N/A,FALSE,"제목"}</definedName>
    <definedName name="_KHM9">#REF!</definedName>
    <definedName name="_KK1" hidden="1">#REF!</definedName>
    <definedName name="_KK2" hidden="1">#REF!</definedName>
    <definedName name="_KK3" hidden="1">#REF!</definedName>
    <definedName name="_KLN1">#REF!</definedName>
    <definedName name="_KWS1">#N/A</definedName>
    <definedName name="_KWS2">#N/A</definedName>
    <definedName name="_KWS3">#N/A</definedName>
    <definedName name="_kz2">#REF!</definedName>
    <definedName name="_L1">#REF!</definedName>
    <definedName name="_L2">#REF!</definedName>
    <definedName name="_L3">#REF!</definedName>
    <definedName name="_LHY1">#N/A</definedName>
    <definedName name="_LHY2">#N/A</definedName>
    <definedName name="_LHY4">#N/A</definedName>
    <definedName name="_LL3">#REF!</definedName>
    <definedName name="_LP1" localSheetId="31">#REF!</definedName>
    <definedName name="_LP1">#REF!</definedName>
    <definedName name="_LP2" localSheetId="31">#REF!</definedName>
    <definedName name="_LP2">#REF!</definedName>
    <definedName name="_LP3" localSheetId="31">#REF!</definedName>
    <definedName name="_LP3">#REF!</definedName>
    <definedName name="_LPB1" localSheetId="31">#REF!</definedName>
    <definedName name="_LPB1">#REF!</definedName>
    <definedName name="_LPK1" localSheetId="31">#REF!</definedName>
    <definedName name="_LPK1">#REF!</definedName>
    <definedName name="_LPS2" localSheetId="26" hidden="1">{#N/A,#N/A,FALSE,"단축1";#N/A,#N/A,FALSE,"단축2";#N/A,#N/A,FALSE,"단축3";#N/A,#N/A,FALSE,"장축";#N/A,#N/A,FALSE,"4WD"}</definedName>
    <definedName name="_LPS2" localSheetId="31" hidden="1">{#N/A,#N/A,FALSE,"단축1";#N/A,#N/A,FALSE,"단축2";#N/A,#N/A,FALSE,"단축3";#N/A,#N/A,FALSE,"장축";#N/A,#N/A,FALSE,"4WD"}</definedName>
    <definedName name="_LPS2" localSheetId="30" hidden="1">{#N/A,#N/A,FALSE,"단축1";#N/A,#N/A,FALSE,"단축2";#N/A,#N/A,FALSE,"단축3";#N/A,#N/A,FALSE,"장축";#N/A,#N/A,FALSE,"4WD"}</definedName>
    <definedName name="_LPS2" localSheetId="25" hidden="1">{#N/A,#N/A,FALSE,"단축1";#N/A,#N/A,FALSE,"단축2";#N/A,#N/A,FALSE,"단축3";#N/A,#N/A,FALSE,"장축";#N/A,#N/A,FALSE,"4WD"}</definedName>
    <definedName name="_LPS2" localSheetId="23" hidden="1">{#N/A,#N/A,FALSE,"단축1";#N/A,#N/A,FALSE,"단축2";#N/A,#N/A,FALSE,"단축3";#N/A,#N/A,FALSE,"장축";#N/A,#N/A,FALSE,"4WD"}</definedName>
    <definedName name="_LPS2" localSheetId="21" hidden="1">{#N/A,#N/A,FALSE,"단축1";#N/A,#N/A,FALSE,"단축2";#N/A,#N/A,FALSE,"단축3";#N/A,#N/A,FALSE,"장축";#N/A,#N/A,FALSE,"4WD"}</definedName>
    <definedName name="_LPS2" hidden="1">{#N/A,#N/A,FALSE,"단축1";#N/A,#N/A,FALSE,"단축2";#N/A,#N/A,FALSE,"단축3";#N/A,#N/A,FALSE,"장축";#N/A,#N/A,FALSE,"4WD"}</definedName>
    <definedName name="_LSK1">#REF!</definedName>
    <definedName name="_LSK2">#REF!</definedName>
    <definedName name="_LSK3">#REF!</definedName>
    <definedName name="_LTG2" localSheetId="23" hidden="1">{#N/A,#N/A,FALSE,"ENG'G(보호계전기)"}</definedName>
    <definedName name="_LTG2" localSheetId="21" hidden="1">{#N/A,#N/A,FALSE,"ENG'G(보호계전기)"}</definedName>
    <definedName name="_LTG2" hidden="1">{#N/A,#N/A,FALSE,"ENG'G(보호계전기)"}</definedName>
    <definedName name="_LU1" localSheetId="31">#REF!</definedName>
    <definedName name="_LU1">#REF!</definedName>
    <definedName name="_LU2" localSheetId="31">#REF!</definedName>
    <definedName name="_LU2">#REF!</definedName>
    <definedName name="_LV01" localSheetId="31">#REF!</definedName>
    <definedName name="_LV01">#REF!</definedName>
    <definedName name="_Lx1">#REF!</definedName>
    <definedName name="_Ly1">#REF!</definedName>
    <definedName name="_Lz1">#REF!</definedName>
    <definedName name="_Lz2">#REF!</definedName>
    <definedName name="_m2" localSheetId="31">#REF!</definedName>
    <definedName name="_m2">#REF!</definedName>
    <definedName name="_m3" localSheetId="31">#REF!</definedName>
    <definedName name="_m3">#REF!</definedName>
    <definedName name="_m45" localSheetId="31">#REF!</definedName>
    <definedName name="_m45">#REF!</definedName>
    <definedName name="_m47" localSheetId="31">#REF!</definedName>
    <definedName name="_m47">#REF!</definedName>
    <definedName name="_m5" localSheetId="31">#REF!</definedName>
    <definedName name="_m5">#REF!</definedName>
    <definedName name="_m54" localSheetId="31">#REF!</definedName>
    <definedName name="_m54">#REF!</definedName>
    <definedName name="_m55" localSheetId="31">#REF!</definedName>
    <definedName name="_m55">#REF!</definedName>
    <definedName name="_m65" localSheetId="31">#REF!</definedName>
    <definedName name="_m65">#REF!</definedName>
    <definedName name="_m75" localSheetId="31">#REF!</definedName>
    <definedName name="_m75">#REF!</definedName>
    <definedName name="_m85" localSheetId="31">#REF!</definedName>
    <definedName name="_m85">#REF!</definedName>
    <definedName name="_m86" localSheetId="31">#REF!</definedName>
    <definedName name="_m86">#REF!</definedName>
    <definedName name="_m87" localSheetId="31">#REF!</definedName>
    <definedName name="_m87">#REF!</definedName>
    <definedName name="_MARG1">#REF!</definedName>
    <definedName name="_MatInverse_In" localSheetId="31" hidden="1">#REF!</definedName>
    <definedName name="_MatInverse_In" hidden="1">#REF!</definedName>
    <definedName name="_MatMult_A" localSheetId="31" hidden="1">#REF!</definedName>
    <definedName name="_MatMult_A" hidden="1">#REF!</definedName>
    <definedName name="_MatMult_AxB" localSheetId="31" hidden="1">#REF!</definedName>
    <definedName name="_MatMult_AxB" hidden="1">#REF!</definedName>
    <definedName name="_MatMult_B" localSheetId="31" hidden="1">#REF!</definedName>
    <definedName name="_MatMult_B" hidden="1">#REF!</definedName>
    <definedName name="_MD1">#REF!</definedName>
    <definedName name="_MD2">#REF!</definedName>
    <definedName name="_mdf18">#REF!</definedName>
    <definedName name="_Mew1">#REF!</definedName>
    <definedName name="_Mey1">#REF!</definedName>
    <definedName name="_Mf1">#REF!</definedName>
    <definedName name="_Mf2">#REF!</definedName>
    <definedName name="_mhr1">#REF!</definedName>
    <definedName name="_mhr2">#REF!</definedName>
    <definedName name="_mhr3">#REF!</definedName>
    <definedName name="_mhr4">#REF!</definedName>
    <definedName name="_moh1" localSheetId="31">#REF!</definedName>
    <definedName name="_moh1">#REF!</definedName>
    <definedName name="_mon5" localSheetId="31">#REF!</definedName>
    <definedName name="_mon5">#REF!</definedName>
    <definedName name="_Mos1">#REF!</definedName>
    <definedName name="_mot4" localSheetId="31">#REF!</definedName>
    <definedName name="_mot4">#REF!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1" localSheetId="23" hidden="1">{#N/A,#N/A,TRUE,"Sheet4";"ww","시나리오1",TRUE,"Sheet4"}</definedName>
    <definedName name="_N1" localSheetId="21" hidden="1">{#N/A,#N/A,TRUE,"Sheet4";"ww","시나리오1",TRUE,"Sheet4"}</definedName>
    <definedName name="_N1" hidden="1">{#N/A,#N/A,TRUE,"Sheet4";"ww","시나리오1",TRUE,"Sheet4"}</definedName>
    <definedName name="_NE">#REF!</definedName>
    <definedName name="_NEW1">ROUND(#REF!*0.0254,3)</definedName>
    <definedName name="_NEW2">ROUND(#REF!*0.0254,3)</definedName>
    <definedName name="_NEW3">ROUND(#REF!*0.0254,3)</definedName>
    <definedName name="_NEW5">ROUND(#REF!*0.0254,3)</definedName>
    <definedName name="_ngl3">#REF!</definedName>
    <definedName name="_ngl4">#REF!</definedName>
    <definedName name="_NMB96">#REF!</definedName>
    <definedName name="_No3">#REF!</definedName>
    <definedName name="_NP1">#REF!</definedName>
    <definedName name="_NP2">#REF!</definedName>
    <definedName name="_NPS2" localSheetId="26" hidden="1">{#N/A,#N/A,FALSE,"인원";#N/A,#N/A,FALSE,"비용2";#N/A,#N/A,FALSE,"비용1";#N/A,#N/A,FALSE,"비용";#N/A,#N/A,FALSE,"보증2";#N/A,#N/A,FALSE,"보증1";#N/A,#N/A,FALSE,"보증";#N/A,#N/A,FALSE,"손익1";#N/A,#N/A,FALSE,"손익";#N/A,#N/A,FALSE,"부서별매출";#N/A,#N/A,FALSE,"매출"}</definedName>
    <definedName name="_NPS2" localSheetId="31" hidden="1">{#N/A,#N/A,FALSE,"인원";#N/A,#N/A,FALSE,"비용2";#N/A,#N/A,FALSE,"비용1";#N/A,#N/A,FALSE,"비용";#N/A,#N/A,FALSE,"보증2";#N/A,#N/A,FALSE,"보증1";#N/A,#N/A,FALSE,"보증";#N/A,#N/A,FALSE,"손익1";#N/A,#N/A,FALSE,"손익";#N/A,#N/A,FALSE,"부서별매출";#N/A,#N/A,FALSE,"매출"}</definedName>
    <definedName name="_NPS2" localSheetId="30" hidden="1">{#N/A,#N/A,FALSE,"인원";#N/A,#N/A,FALSE,"비용2";#N/A,#N/A,FALSE,"비용1";#N/A,#N/A,FALSE,"비용";#N/A,#N/A,FALSE,"보증2";#N/A,#N/A,FALSE,"보증1";#N/A,#N/A,FALSE,"보증";#N/A,#N/A,FALSE,"손익1";#N/A,#N/A,FALSE,"손익";#N/A,#N/A,FALSE,"부서별매출";#N/A,#N/A,FALSE,"매출"}</definedName>
    <definedName name="_NPS2" localSheetId="25" hidden="1">{#N/A,#N/A,FALSE,"인원";#N/A,#N/A,FALSE,"비용2";#N/A,#N/A,FALSE,"비용1";#N/A,#N/A,FALSE,"비용";#N/A,#N/A,FALSE,"보증2";#N/A,#N/A,FALSE,"보증1";#N/A,#N/A,FALSE,"보증";#N/A,#N/A,FALSE,"손익1";#N/A,#N/A,FALSE,"손익";#N/A,#N/A,FALSE,"부서별매출";#N/A,#N/A,FALSE,"매출"}</definedName>
    <definedName name="_NPS2" localSheetId="23" hidden="1">{#N/A,#N/A,FALSE,"인원";#N/A,#N/A,FALSE,"비용2";#N/A,#N/A,FALSE,"비용1";#N/A,#N/A,FALSE,"비용";#N/A,#N/A,FALSE,"보증2";#N/A,#N/A,FALSE,"보증1";#N/A,#N/A,FALSE,"보증";#N/A,#N/A,FALSE,"손익1";#N/A,#N/A,FALSE,"손익";#N/A,#N/A,FALSE,"부서별매출";#N/A,#N/A,FALSE,"매출"}</definedName>
    <definedName name="_NPS2" localSheetId="21"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SH1">#REF!</definedName>
    <definedName name="_NSH2">#REF!</definedName>
    <definedName name="_NUNIT">#REF!</definedName>
    <definedName name="_O03" localSheetId="31">#REF!=#REF!</definedName>
    <definedName name="_O03">#REF!=#REF!</definedName>
    <definedName name="_o12111" localSheetId="31">#REF!</definedName>
    <definedName name="_o12111">#REF!</definedName>
    <definedName name="_o3">#REF!</definedName>
    <definedName name="_o4">#REF!</definedName>
    <definedName name="_Order1" localSheetId="31" hidden="1">1</definedName>
    <definedName name="_Order1" hidden="1">255</definedName>
    <definedName name="_Order2" hidden="1">255</definedName>
    <definedName name="_ordr2" hidden="1">0</definedName>
    <definedName name="_ordwre2" hidden="1">0</definedName>
    <definedName name="_P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4m">#REF!</definedName>
    <definedName name="_P5">#REF!</definedName>
    <definedName name="_P6">#REF!</definedName>
    <definedName name="_P7">#REF!</definedName>
    <definedName name="_P8">#REF!</definedName>
    <definedName name="_P9">#REF!</definedName>
    <definedName name="_pa1">#REF!</definedName>
    <definedName name="_Parse_In" localSheetId="31" hidden="1">#REF!</definedName>
    <definedName name="_Parse_In" hidden="1">#REF!</definedName>
    <definedName name="_Parse_Out" localSheetId="31" hidden="1">#REF!</definedName>
    <definedName name="_Parse_Out" hidden="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H1">#REF!</definedName>
    <definedName name="_PK2" hidden="1">{"'장비'!$A$3:$M$12"}</definedName>
    <definedName name="_PKG3" hidden="1">{"'장비'!$A$3:$M$12"}</definedName>
    <definedName name="_pl1">#REF!</definedName>
    <definedName name="_PL2">#REF!</definedName>
    <definedName name="_PL3">#REF!</definedName>
    <definedName name="_plc1">#REF!</definedName>
    <definedName name="_Pm">#REF!</definedName>
    <definedName name="_POS1" localSheetId="26" hidden="1">{#N/A,#N/A,FALSE,"양식(을)"}</definedName>
    <definedName name="_POS1" localSheetId="31" hidden="1">{#N/A,#N/A,FALSE,"양식(을)"}</definedName>
    <definedName name="_POS1" localSheetId="30" hidden="1">{#N/A,#N/A,FALSE,"양식(을)"}</definedName>
    <definedName name="_POS1" localSheetId="25" hidden="1">{#N/A,#N/A,FALSE,"양식(을)"}</definedName>
    <definedName name="_POS1" localSheetId="23" hidden="1">{#N/A,#N/A,FALSE,"양식(을)"}</definedName>
    <definedName name="_POS1" localSheetId="21" hidden="1">{#N/A,#N/A,FALSE,"양식(을)"}</definedName>
    <definedName name="_POS1">#REF!</definedName>
    <definedName name="_pos10">#REF!</definedName>
    <definedName name="_pos100">#REF!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19">#REF!</definedName>
    <definedName name="_POS2">#REF!</definedName>
    <definedName name="_pos20">#REF!</definedName>
    <definedName name="_pos21">#REF!</definedName>
    <definedName name="_pos22">#REF!</definedName>
    <definedName name="_pos23">#REF!</definedName>
    <definedName name="_pos24">#REF!</definedName>
    <definedName name="_pos25">#REF!</definedName>
    <definedName name="_pos26">#REF!</definedName>
    <definedName name="_pos27">#REF!</definedName>
    <definedName name="_pos28">#REF!</definedName>
    <definedName name="_pos29">#REF!</definedName>
    <definedName name="_POS3">#REF!</definedName>
    <definedName name="_pos30">#REF!</definedName>
    <definedName name="_pos31">#REF!</definedName>
    <definedName name="_pos32">#REF!</definedName>
    <definedName name="_pos33">#REF!</definedName>
    <definedName name="_pos34">#REF!</definedName>
    <definedName name="_pos35">#REF!</definedName>
    <definedName name="_pos36">#REF!</definedName>
    <definedName name="_pos37">#REF!</definedName>
    <definedName name="_pos38">#REF!</definedName>
    <definedName name="_pos39">#REF!</definedName>
    <definedName name="_POS4">#REF!</definedName>
    <definedName name="_pos40">#REF!</definedName>
    <definedName name="_pos41">#REF!</definedName>
    <definedName name="_POS5">#REF!</definedName>
    <definedName name="_POS6">#REF!</definedName>
    <definedName name="_POS7">#REF!</definedName>
    <definedName name="_POS8">#REF!</definedName>
    <definedName name="_pos9">#REF!</definedName>
    <definedName name="_PVC200">#REF!</definedName>
    <definedName name="_PVC250">#REF!</definedName>
    <definedName name="_PVC28">[26]단가비교!$L$11</definedName>
    <definedName name="_PVC36">#REF!</definedName>
    <definedName name="_PVC82">[26]단가비교!$L$12</definedName>
    <definedName name="_Q">#REF!</definedName>
    <definedName name="_Q1" localSheetId="31">#REF!</definedName>
    <definedName name="_Q1">#REF!</definedName>
    <definedName name="_q12" localSheetId="1">BLCH</definedName>
    <definedName name="_q12" localSheetId="4">BLCH</definedName>
    <definedName name="_q12">BLCH</definedName>
    <definedName name="_q45" hidden="1">{"'용역비'!$A$4:$C$8"}</definedName>
    <definedName name="_QQ1" localSheetId="31">#REF!</definedName>
    <definedName name="_QQ1">#REF!</definedName>
    <definedName name="_qqq222" hidden="1">{"'장비'!$A$3:$M$12"}</definedName>
    <definedName name="_QTY1">#REF!</definedName>
    <definedName name="_QTY2">#REF!</definedName>
    <definedName name="_qty3">#REF!</definedName>
    <definedName name="_qty4">#REF!</definedName>
    <definedName name="_qu1">#REF!</definedName>
    <definedName name="_qu2">#REF!</definedName>
    <definedName name="_QW1" hidden="1">{#N/A,#N/A,FALSE,"단가표지"}</definedName>
    <definedName name="_qw2" hidden="1">{#N/A,#N/A,FALSE,"단가표지"}</definedName>
    <definedName name="_QZ2">#REF!</definedName>
    <definedName name="_R">#REF!</definedName>
    <definedName name="_R69496">'[27]입출재고현황 (2)'!$R$62503</definedName>
    <definedName name="_R70000">'[27]입출재고현황 (2)'!$R$60007</definedName>
    <definedName name="_R80000">'[27]입출재고현황 (2)'!$R$20007</definedName>
    <definedName name="_R90000">'[27]입출재고현황 (2)'!$R$20007</definedName>
    <definedName name="_R99000">'[27]입출재고현황 (2)'!$R$11947</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ev1">#REF!</definedName>
    <definedName name="_rev3">#REF!</definedName>
    <definedName name="_rev4">#REF!</definedName>
    <definedName name="_rev5">#REF!</definedName>
    <definedName name="_rev6">#REF!</definedName>
    <definedName name="_REW1">#REF!</definedName>
    <definedName name="_REW2">#REF!</definedName>
    <definedName name="_RN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ROS1">#REF!</definedName>
    <definedName name="_ROS2">#REF!</definedName>
    <definedName name="_ROW1">#REF!</definedName>
    <definedName name="_ROW2">#REF!</definedName>
    <definedName name="_RTW1">#REF!</definedName>
    <definedName name="_RTW2">#REF!</definedName>
    <definedName name="_RVD100">#REF!</definedName>
    <definedName name="_RVD150">#REF!</definedName>
    <definedName name="_RVD200">#REF!</definedName>
    <definedName name="_RVD250">#REF!</definedName>
    <definedName name="_RVD300">#REF!</definedName>
    <definedName name="_RVD50">#REF!</definedName>
    <definedName name="_s" hidden="1">#REF!</definedName>
    <definedName name="_S_KEY2" hidden="1">#REF!</definedName>
    <definedName name="_S4m">#REF!</definedName>
    <definedName name="_SBB1">#REF!</definedName>
    <definedName name="_SBB2">#REF!</definedName>
    <definedName name="_SBB3">#REF!</definedName>
    <definedName name="_SBB4">#REF!</definedName>
    <definedName name="_SBB5">#REF!</definedName>
    <definedName name="_sdf1" localSheetId="23" hidden="1">{"'보고서'!$A$1:$AK$218","'보고서'!$AU$10"}</definedName>
    <definedName name="_sdf1" localSheetId="21" hidden="1">{"'보고서'!$A$1:$AK$218","'보고서'!$AU$10"}</definedName>
    <definedName name="_sdf1" hidden="1">{"'보고서'!$A$1:$AK$218","'보고서'!$AU$10"}</definedName>
    <definedName name="_SF1">#REF!</definedName>
    <definedName name="_SF2">#REF!</definedName>
    <definedName name="_SF3">#REF!</definedName>
    <definedName name="_sf4">#REF!</definedName>
    <definedName name="_SF5">#REF!</definedName>
    <definedName name="_SF6">#REF!</definedName>
    <definedName name="_SFB1">#REF!</definedName>
    <definedName name="_SFB2">#REF!</definedName>
    <definedName name="_SFB3">#REF!</definedName>
    <definedName name="_SFB4">#REF!</definedName>
    <definedName name="_SFB5">#REF!</definedName>
    <definedName name="_SFB6">#REF!</definedName>
    <definedName name="_SFD1" localSheetId="23" hidden="1">{#N/A,#N/A,FALSE,"CCTV"}</definedName>
    <definedName name="_SFD1" localSheetId="21" hidden="1">{#N/A,#N/A,FALSE,"CCTV"}</definedName>
    <definedName name="_SFD1" hidden="1">{#N/A,#N/A,FALSE,"CCTV"}</definedName>
    <definedName name="_sfo1">#REF!</definedName>
    <definedName name="_sfo2">#REF!</definedName>
    <definedName name="_sfo3">#REF!</definedName>
    <definedName name="_sfo4">#REF!</definedName>
    <definedName name="_sfo5">#REF!</definedName>
    <definedName name="_sfo6">#REF!</definedName>
    <definedName name="_SFS1">#REF!</definedName>
    <definedName name="_sfs2">#REF!</definedName>
    <definedName name="_sfs3">#REF!</definedName>
    <definedName name="_sfs4">#REF!</definedName>
    <definedName name="_sfs5">#REF!</definedName>
    <definedName name="_sfs6">#REF!</definedName>
    <definedName name="_SG1">#REF!</definedName>
    <definedName name="_SG2">#REF!</definedName>
    <definedName name="_sh2">[28]SG!$A$1:$G$961</definedName>
    <definedName name="_SHH1">#REF!</definedName>
    <definedName name="_SHH2">#REF!</definedName>
    <definedName name="_SHH3">#REF!</definedName>
    <definedName name="_SHT1">#REF!</definedName>
    <definedName name="_SHT48">#REF!</definedName>
    <definedName name="_SHT481">#REF!</definedName>
    <definedName name="_si2">#REF!</definedName>
    <definedName name="_Sm">#REF!</definedName>
    <definedName name="_sn0001" localSheetId="31">#REF!</definedName>
    <definedName name="_sn0001">#REF!</definedName>
    <definedName name="_Sort" localSheetId="31" hidden="1">#REF!</definedName>
    <definedName name="_Sort" hidden="1">#REF!</definedName>
    <definedName name="_SORT1" hidden="1">#REF!</definedName>
    <definedName name="_sp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p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p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p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p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p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PP125">#REF!</definedName>
    <definedName name="_SS1">#REF!</definedName>
    <definedName name="_SS2">#REF!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t1">"Group 41"</definedName>
    <definedName name="_ST28">[26]단가비교!$L$13</definedName>
    <definedName name="_SUB1">#REF!</definedName>
    <definedName name="_SUB2">#REF!</definedName>
    <definedName name="_SUB3">#REF!</definedName>
    <definedName name="_sum1">#REF!</definedName>
    <definedName name="_SUN1">#N/A</definedName>
    <definedName name="_SUN2">#N/A</definedName>
    <definedName name="_SUS25">[26]단가비교!$L$21</definedName>
    <definedName name="_SUS40">[26]단가비교!$L$20</definedName>
    <definedName name="_t2" localSheetId="31">#REF!</definedName>
    <definedName name="_t2">#REF!</definedName>
    <definedName name="_Table1_In1" localSheetId="31" hidden="1">#REF!</definedName>
    <definedName name="_Table1_In1" hidden="1">#REF!</definedName>
    <definedName name="_Table1_Out" localSheetId="31" hidden="1">#REF!</definedName>
    <definedName name="_Table1_Out" hidden="1">#REF!</definedName>
    <definedName name="_TBE1" hidden="1">{#N/A,#N/A,FALSE,"ENG'G(보호계전기)"}</definedName>
    <definedName name="_TC1" hidden="1">{#N/A,#N/A,FALSE,"물량산출"}</definedName>
    <definedName name="_THK1">IF(#REF!+2*#REF!&gt;=750,"0.8t","0.6t")</definedName>
    <definedName name="_tr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tr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tr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tr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tr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tr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tr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TT1">#REF!</definedName>
    <definedName name="_TT2">#REF!</definedName>
    <definedName name="_TT3">#REF!</definedName>
    <definedName name="_U2">#REF!</definedName>
    <definedName name="_Ul1">#REF!</definedName>
    <definedName name="_ul2">#REF!</definedName>
    <definedName name="_unprice총괄표">#REF!</definedName>
    <definedName name="_UP1" localSheetId="31">#REF!</definedName>
    <definedName name="_UP1">#REF!</definedName>
    <definedName name="_UP2" localSheetId="31">#REF!</definedName>
    <definedName name="_UP2">#REF!</definedName>
    <definedName name="_V1" localSheetId="31">#REF!</definedName>
    <definedName name="_V1">#REF!</definedName>
    <definedName name="_V2" localSheetId="31">#REF!</definedName>
    <definedName name="_V2">#REF!</definedName>
    <definedName name="_V3" localSheetId="31">#REF!</definedName>
    <definedName name="_V3">#REF!</definedName>
    <definedName name="_V4" localSheetId="31">#REF!</definedName>
    <definedName name="_V4">#REF!</definedName>
    <definedName name="_ver1">#REF!</definedName>
    <definedName name="_ver3">#REF!</definedName>
    <definedName name="_Vew1">#REF!</definedName>
    <definedName name="_Vos1">#REF!</definedName>
    <definedName name="_Vu1">#REF!</definedName>
    <definedName name="_W150"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2" localSheetId="31">#REF!</definedName>
    <definedName name="_W2">#REF!</definedName>
    <definedName name="_W4" localSheetId="31">#REF!</definedName>
    <definedName name="_W4">#REF!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o1">#REF!</definedName>
    <definedName name="_Wo2">#REF!</definedName>
    <definedName name="_WO3">#REF!</definedName>
    <definedName name="_Wo4">#REF!</definedName>
    <definedName name="_wo5">#REF!</definedName>
    <definedName name="_wo6">#REF!</definedName>
    <definedName name="_wo7">#REF!</definedName>
    <definedName name="_wo8">#REF!</definedName>
    <definedName name="_woogi" hidden="1">#REF!</definedName>
    <definedName name="_woogi2" hidden="1">#REF!</definedName>
    <definedName name="_woogi24" hidden="1">#REF!</definedName>
    <definedName name="_woogi3" hidden="1">#REF!</definedName>
    <definedName name="_Wp1">#REF!</definedName>
    <definedName name="_Wp2">#REF!</definedName>
    <definedName name="_wsb5">#REF!</definedName>
    <definedName name="_WW1">#REF!</definedName>
    <definedName name="_WW2">#REF!</definedName>
    <definedName name="_YO1">#N/A</definedName>
    <definedName name="_ZK1">#REF!</definedName>
    <definedName name="_ZZ1">#REF!</definedName>
    <definedName name="_이름" localSheetId="31">#REF!</definedName>
    <definedName name="_이름">#REF!</definedName>
    <definedName name="_재ㅐ햐" hidden="1">#REF!</definedName>
    <definedName name="_전화" localSheetId="31">#REF!</definedName>
    <definedName name="_전화">#REF!</definedName>
    <definedName name="_짜증" localSheetId="31">#REF!</definedName>
    <definedName name="_짜증">#REF!</definedName>
    <definedName name="_ㅏㄹㄷㅈ" localSheetId="31" hidden="1">#REF!</definedName>
    <definedName name="_ㅏㄹㄷㅈ" hidden="1">#REF!</definedName>
    <definedName name="´??§°ø·?1">#REF!</definedName>
    <definedName name="´??§°ø·?10">#REF!</definedName>
    <definedName name="´??§°ø·?11">#REF!</definedName>
    <definedName name="´??§°ø·?12">#REF!</definedName>
    <definedName name="´??§°ø·?13">#REF!</definedName>
    <definedName name="´??§°ø·?14">#REF!</definedName>
    <definedName name="´??§°ø·?15">#REF!</definedName>
    <definedName name="´??§°ø·?16">#REF!</definedName>
    <definedName name="´??§°ø·?17">#REF!</definedName>
    <definedName name="´??§°ø·?2">#REF!</definedName>
    <definedName name="´??§°ø·?3">#REF!</definedName>
    <definedName name="´??§°ø·?4">#REF!</definedName>
    <definedName name="´??§°ø·?5">#REF!</definedName>
    <definedName name="´??§°ø·?6">#REF!</definedName>
    <definedName name="´??§°ø·?7">#REF!</definedName>
    <definedName name="´??§°ø·?8">#REF!</definedName>
    <definedName name="´??§°ø·?9">#REF!</definedName>
    <definedName name="´?_°¡">#REF!</definedName>
    <definedName name="´?_°¡2">#REF!</definedName>
    <definedName name="´?_°¡3">#REF!</definedName>
    <definedName name="´?_°¡4">#REF!</definedName>
    <definedName name="´?_°¡5">#REF!</definedName>
    <definedName name="´?_°¡6">#REF!</definedName>
    <definedName name="´?°">#REF!</definedName>
    <definedName name="´?°°">#N/A</definedName>
    <definedName name="´?°°1">#N/A</definedName>
    <definedName name="´?°°2">#N/A</definedName>
    <definedName name="´?°°3">#N/A</definedName>
    <definedName name="´?°°4">#N/A</definedName>
    <definedName name="´cAE°eE¹" hidden="1">#REF!</definedName>
    <definedName name="´Ü°¡1">#REF!</definedName>
    <definedName name="￠￥cAE¡ÆeEⓒo" hidden="1">#REF!</definedName>
    <definedName name="￡">#REF!</definedName>
    <definedName name="¤±392">#REF!</definedName>
    <definedName name="¤§¤?¤¡" hidden="1">{#N/A,#N/A,FALSE,"Sheet1"}</definedName>
    <definedName name="￥">#REF!</definedName>
    <definedName name="￦">#REF!</definedName>
    <definedName name="\\\\\\\" localSheetId="26" hidden="1">{#N/A,#N/A,FALSE,"인원";#N/A,#N/A,FALSE,"비용2";#N/A,#N/A,FALSE,"비용1";#N/A,#N/A,FALSE,"비용";#N/A,#N/A,FALSE,"보증2";#N/A,#N/A,FALSE,"보증1";#N/A,#N/A,FALSE,"보증";#N/A,#N/A,FALSE,"손익1";#N/A,#N/A,FALSE,"손익";#N/A,#N/A,FALSE,"부서별매출";#N/A,#N/A,FALSE,"매출"}</definedName>
    <definedName name="\\\\\\\" localSheetId="31" hidden="1">{#N/A,#N/A,FALSE,"인원";#N/A,#N/A,FALSE,"비용2";#N/A,#N/A,FALSE,"비용1";#N/A,#N/A,FALSE,"비용";#N/A,#N/A,FALSE,"보증2";#N/A,#N/A,FALSE,"보증1";#N/A,#N/A,FALSE,"보증";#N/A,#N/A,FALSE,"손익1";#N/A,#N/A,FALSE,"손익";#N/A,#N/A,FALSE,"부서별매출";#N/A,#N/A,FALSE,"매출"}</definedName>
    <definedName name="\\\\\\\" localSheetId="30" hidden="1">{#N/A,#N/A,FALSE,"인원";#N/A,#N/A,FALSE,"비용2";#N/A,#N/A,FALSE,"비용1";#N/A,#N/A,FALSE,"비용";#N/A,#N/A,FALSE,"보증2";#N/A,#N/A,FALSE,"보증1";#N/A,#N/A,FALSE,"보증";#N/A,#N/A,FALSE,"손익1";#N/A,#N/A,FALSE,"손익";#N/A,#N/A,FALSE,"부서별매출";#N/A,#N/A,FALSE,"매출"}</definedName>
    <definedName name="\\\\\\\" localSheetId="25" hidden="1">{#N/A,#N/A,FALSE,"인원";#N/A,#N/A,FALSE,"비용2";#N/A,#N/A,FALSE,"비용1";#N/A,#N/A,FALSE,"비용";#N/A,#N/A,FALSE,"보증2";#N/A,#N/A,FALSE,"보증1";#N/A,#N/A,FALSE,"보증";#N/A,#N/A,FALSE,"손익1";#N/A,#N/A,FALSE,"손익";#N/A,#N/A,FALSE,"부서별매출";#N/A,#N/A,FALSE,"매출"}</definedName>
    <definedName name="\\\\\\\" localSheetId="23" hidden="1">{#N/A,#N/A,FALSE,"인원";#N/A,#N/A,FALSE,"비용2";#N/A,#N/A,FALSE,"비용1";#N/A,#N/A,FALSE,"비용";#N/A,#N/A,FALSE,"보증2";#N/A,#N/A,FALSE,"보증1";#N/A,#N/A,FALSE,"보증";#N/A,#N/A,FALSE,"손익1";#N/A,#N/A,FALSE,"손익";#N/A,#N/A,FALSE,"부서별매출";#N/A,#N/A,FALSE,"매출"}</definedName>
    <definedName name="\\\\\\\" localSheetId="2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26" hidden="1">{#N/A,#N/A,FALSE,"인원";#N/A,#N/A,FALSE,"비용2";#N/A,#N/A,FALSE,"비용1";#N/A,#N/A,FALSE,"비용";#N/A,#N/A,FALSE,"보증2";#N/A,#N/A,FALSE,"보증1";#N/A,#N/A,FALSE,"보증";#N/A,#N/A,FALSE,"손익1";#N/A,#N/A,FALSE,"손익";#N/A,#N/A,FALSE,"부서별매출";#N/A,#N/A,FALSE,"매출"}</definedName>
    <definedName name="\\\\\\\\\\\\\\\\\\\\\\\\\\\\\\\\\" localSheetId="31" hidden="1">{#N/A,#N/A,FALSE,"인원";#N/A,#N/A,FALSE,"비용2";#N/A,#N/A,FALSE,"비용1";#N/A,#N/A,FALSE,"비용";#N/A,#N/A,FALSE,"보증2";#N/A,#N/A,FALSE,"보증1";#N/A,#N/A,FALSE,"보증";#N/A,#N/A,FALSE,"손익1";#N/A,#N/A,FALSE,"손익";#N/A,#N/A,FALSE,"부서별매출";#N/A,#N/A,FALSE,"매출"}</definedName>
    <definedName name="\\\\\\\\\\\\\\\\\\\\\\\\\\\\\\\\\" localSheetId="30" hidden="1">{#N/A,#N/A,FALSE,"인원";#N/A,#N/A,FALSE,"비용2";#N/A,#N/A,FALSE,"비용1";#N/A,#N/A,FALSE,"비용";#N/A,#N/A,FALSE,"보증2";#N/A,#N/A,FALSE,"보증1";#N/A,#N/A,FALSE,"보증";#N/A,#N/A,FALSE,"손익1";#N/A,#N/A,FALSE,"손익";#N/A,#N/A,FALSE,"부서별매출";#N/A,#N/A,FALSE,"매출"}</definedName>
    <definedName name="\\\\\\\\\\\\\\\\\\\\\\\\\\\\\\\\\" localSheetId="25" hidden="1">{#N/A,#N/A,FALSE,"인원";#N/A,#N/A,FALSE,"비용2";#N/A,#N/A,FALSE,"비용1";#N/A,#N/A,FALSE,"비용";#N/A,#N/A,FALSE,"보증2";#N/A,#N/A,FALSE,"보증1";#N/A,#N/A,FALSE,"보증";#N/A,#N/A,FALSE,"손익1";#N/A,#N/A,FALSE,"손익";#N/A,#N/A,FALSE,"부서별매출";#N/A,#N/A,FALSE,"매출"}</definedName>
    <definedName name="\\\\\\\\\\\\\\\\\\\\\\\\\\\\\\\\\" localSheetId="23" hidden="1">{#N/A,#N/A,FALSE,"인원";#N/A,#N/A,FALSE,"비용2";#N/A,#N/A,FALSE,"비용1";#N/A,#N/A,FALSE,"비용";#N/A,#N/A,FALSE,"보증2";#N/A,#N/A,FALSE,"보증1";#N/A,#N/A,FALSE,"보증";#N/A,#N/A,FALSE,"손익1";#N/A,#N/A,FALSE,"손익";#N/A,#N/A,FALSE,"부서별매출";#N/A,#N/A,FALSE,"매출"}</definedName>
    <definedName name="\\\\\\\\\\\\\\\\\\\\\\\\\\\\\\\\\" localSheetId="2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26" hidden="1">{#N/A,#N/A,FALSE,"인원";#N/A,#N/A,FALSE,"비용2";#N/A,#N/A,FALSE,"비용1";#N/A,#N/A,FALSE,"비용";#N/A,#N/A,FALSE,"보증2";#N/A,#N/A,FALSE,"보증1";#N/A,#N/A,FALSE,"보증";#N/A,#N/A,FALSE,"손익1";#N/A,#N/A,FALSE,"손익";#N/A,#N/A,FALSE,"부서별매출";#N/A,#N/A,FALSE,"매출"}</definedName>
    <definedName name="\\\\\\\\\\\\\\\\\\\\\\\\\\\\\\\\\\\\\\\\\\\" localSheetId="31" hidden="1">{#N/A,#N/A,FALSE,"인원";#N/A,#N/A,FALSE,"비용2";#N/A,#N/A,FALSE,"비용1";#N/A,#N/A,FALSE,"비용";#N/A,#N/A,FALSE,"보증2";#N/A,#N/A,FALSE,"보증1";#N/A,#N/A,FALSE,"보증";#N/A,#N/A,FALSE,"손익1";#N/A,#N/A,FALSE,"손익";#N/A,#N/A,FALSE,"부서별매출";#N/A,#N/A,FALSE,"매출"}</definedName>
    <definedName name="\\\\\\\\\\\\\\\\\\\\\\\\\\\\\\\\\\\\\\\\\\\" localSheetId="30" hidden="1">{#N/A,#N/A,FALSE,"인원";#N/A,#N/A,FALSE,"비용2";#N/A,#N/A,FALSE,"비용1";#N/A,#N/A,FALSE,"비용";#N/A,#N/A,FALSE,"보증2";#N/A,#N/A,FALSE,"보증1";#N/A,#N/A,FALSE,"보증";#N/A,#N/A,FALSE,"손익1";#N/A,#N/A,FALSE,"손익";#N/A,#N/A,FALSE,"부서별매출";#N/A,#N/A,FALSE,"매출"}</definedName>
    <definedName name="\\\\\\\\\\\\\\\\\\\\\\\\\\\\\\\\\\\\\\\\\\\" localSheetId="25" hidden="1">{#N/A,#N/A,FALSE,"인원";#N/A,#N/A,FALSE,"비용2";#N/A,#N/A,FALSE,"비용1";#N/A,#N/A,FALSE,"비용";#N/A,#N/A,FALSE,"보증2";#N/A,#N/A,FALSE,"보증1";#N/A,#N/A,FALSE,"보증";#N/A,#N/A,FALSE,"손익1";#N/A,#N/A,FALSE,"손익";#N/A,#N/A,FALSE,"부서별매출";#N/A,#N/A,FALSE,"매출"}</definedName>
    <definedName name="\\\\\\\\\\\\\\\\\\\\\\\\\\\\\\\\\\\\\\\\\\\" localSheetId="23" hidden="1">{#N/A,#N/A,FALSE,"인원";#N/A,#N/A,FALSE,"비용2";#N/A,#N/A,FALSE,"비용1";#N/A,#N/A,FALSE,"비용";#N/A,#N/A,FALSE,"보증2";#N/A,#N/A,FALSE,"보증1";#N/A,#N/A,FALSE,"보증";#N/A,#N/A,FALSE,"손익1";#N/A,#N/A,FALSE,"손익";#N/A,#N/A,FALSE,"부서별매출";#N/A,#N/A,FALSE,"매출"}</definedName>
    <definedName name="\\\\\\\\\\\\\\\\\\\\\\\\\\\\\\\\\\\\\\\\\\\" localSheetId="2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O">#REF!</definedName>
    <definedName name="\0">#REF!</definedName>
    <definedName name="\1" hidden="1">{#N/A,#N/A,FALSE,"인원";#N/A,#N/A,FALSE,"비용2";#N/A,#N/A,FALSE,"비용1";#N/A,#N/A,FALSE,"비용";#N/A,#N/A,FALSE,"보증2";#N/A,#N/A,FALSE,"보증1";#N/A,#N/A,FALSE,"보증";#N/A,#N/A,FALSE,"손익1";#N/A,#N/A,FALSE,"손익";#N/A,#N/A,FALSE,"부서별매출";#N/A,#N/A,FALSE,"매출"}</definedName>
    <definedName name="\11">#REF!</definedName>
    <definedName name="\a" localSheetId="31">#REF!</definedName>
    <definedName name="\a">#N/A</definedName>
    <definedName name="\b" localSheetId="31">#N/A</definedName>
    <definedName name="\b">#REF!</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 localSheetId="31">#N/A</definedName>
    <definedName name="\C">#REF!</definedName>
    <definedName name="\d" localSheetId="31">#N/A</definedName>
    <definedName name="\d">#REF!</definedName>
    <definedName name="\d_1">#N/A</definedName>
    <definedName name="\e" localSheetId="31">#REF!</definedName>
    <definedName name="\e">#REF!</definedName>
    <definedName name="\f" localSheetId="31">#N/A</definedName>
    <definedName name="\f">#REF!</definedName>
    <definedName name="\g" localSheetId="31">#N/A</definedName>
    <definedName name="\g">#REF!</definedName>
    <definedName name="\h" localSheetId="31">#N/A</definedName>
    <definedName name="\h">#REF!</definedName>
    <definedName name="\i" localSheetId="31">#N/A</definedName>
    <definedName name="\i">#REF!</definedName>
    <definedName name="\j" localSheetId="31">#N/A</definedName>
    <definedName name="\j">#REF!</definedName>
    <definedName name="\k" localSheetId="31">#N/A</definedName>
    <definedName name="\k">#REF!</definedName>
    <definedName name="\KWS123">#N/A</definedName>
    <definedName name="\L">#REF!</definedName>
    <definedName name="\LARGE">#REF!</definedName>
    <definedName name="\m">#REF!</definedName>
    <definedName name="\MIDDLE">#REF!</definedName>
    <definedName name="\n">#REF!</definedName>
    <definedName name="\O">#REF!</definedName>
    <definedName name="\P" localSheetId="31">#REF!</definedName>
    <definedName name="\p">#REF!</definedName>
    <definedName name="\q" localSheetId="31">#REF!</definedName>
    <definedName name="\q">#REF!</definedName>
    <definedName name="\R" localSheetId="31">#REF!</definedName>
    <definedName name="\r">#REF!</definedName>
    <definedName name="\s">#N/A</definedName>
    <definedName name="\SMALL">#REF!</definedName>
    <definedName name="\t">#REF!</definedName>
    <definedName name="\u">#N/A</definedName>
    <definedName name="\v" localSheetId="31">#N/A</definedName>
    <definedName name="\V">#REF!</definedName>
    <definedName name="\w" localSheetId="31">#N/A</definedName>
    <definedName name="\w">#REF!</definedName>
    <definedName name="\x" localSheetId="31">#N/A</definedName>
    <definedName name="\x">#REF!</definedName>
    <definedName name="\Y" localSheetId="31">#REF!</definedName>
    <definedName name="\y">#REF!</definedName>
    <definedName name="\z">#N/A</definedName>
    <definedName name="\Z1">#REF!</definedName>
    <definedName name="←→">#REF!</definedName>
    <definedName name="★세부추진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 localSheetId="26" hidden="1">{#N/A,#N/A,FALSE,"Caies";#N/A,#N/A,FALSE,"FIELD LENGTHS";#N/A,#N/A,FALSE,"CAIES REF";#N/A,#N/A,FALSE,"RelDPT01.xls"}</definedName>
    <definedName name="A" localSheetId="31">#REF!</definedName>
    <definedName name="a" localSheetId="30" hidden="1">{#N/A,#N/A,FALSE,"Caies";#N/A,#N/A,FALSE,"FIELD LENGTHS";#N/A,#N/A,FALSE,"CAIES REF";#N/A,#N/A,FALSE,"RelDPT01.xls"}</definedName>
    <definedName name="a" localSheetId="25" hidden="1">{#N/A,#N/A,FALSE,"Caies";#N/A,#N/A,FALSE,"FIELD LENGTHS";#N/A,#N/A,FALSE,"CAIES REF";#N/A,#N/A,FALSE,"RelDPT01.xls"}</definedName>
    <definedName name="a" localSheetId="23" hidden="1">{#N/A,#N/A,FALSE,"Caies";#N/A,#N/A,FALSE,"FIELD LENGTHS";#N/A,#N/A,FALSE,"CAIES REF";#N/A,#N/A,FALSE,"RelDPT01.xls"}</definedName>
    <definedName name="a" localSheetId="21" hidden="1">{#N/A,#N/A,FALSE,"Caies";#N/A,#N/A,FALSE,"FIELD LENGTHS";#N/A,#N/A,FALSE,"CAIES REF";#N/A,#N/A,FALSE,"RelDPT01.xls"}</definedName>
    <definedName name="A">#REF!</definedName>
    <definedName name="A.A.A." localSheetId="31">#REF!</definedName>
    <definedName name="A.A.A.">#REF!</definedName>
    <definedName name="A.D.">#REF!</definedName>
    <definedName name="a_1" localSheetId="26" hidden="1">{#N/A,#N/A,FALSE,"Caies";#N/A,#N/A,FALSE,"FIELD LENGTHS";#N/A,#N/A,FALSE,"CAIES REF";#N/A,#N/A,FALSE,"RelDPT01.xls"}</definedName>
    <definedName name="a_1" localSheetId="31">#REF!</definedName>
    <definedName name="a_1" localSheetId="30" hidden="1">{#N/A,#N/A,FALSE,"Caies";#N/A,#N/A,FALSE,"FIELD LENGTHS";#N/A,#N/A,FALSE,"CAIES REF";#N/A,#N/A,FALSE,"RelDPT01.xls"}</definedName>
    <definedName name="a_1" localSheetId="25" hidden="1">{#N/A,#N/A,FALSE,"Caies";#N/A,#N/A,FALSE,"FIELD LENGTHS";#N/A,#N/A,FALSE,"CAIES REF";#N/A,#N/A,FALSE,"RelDPT01.xls"}</definedName>
    <definedName name="a_1" localSheetId="23" hidden="1">{#N/A,#N/A,FALSE,"Caies";#N/A,#N/A,FALSE,"FIELD LENGTHS";#N/A,#N/A,FALSE,"CAIES REF";#N/A,#N/A,FALSE,"RelDPT01.xls"}</definedName>
    <definedName name="a_1" localSheetId="21" hidden="1">{#N/A,#N/A,FALSE,"Caies";#N/A,#N/A,FALSE,"FIELD LENGTHS";#N/A,#N/A,FALSE,"CAIES REF";#N/A,#N/A,FALSE,"RelDPT01.xls"}</definedName>
    <definedName name="a_1">#REF!</definedName>
    <definedName name="a_1_1" localSheetId="26" hidden="1">{#N/A,#N/A,FALSE,"Caies";#N/A,#N/A,FALSE,"FIELD LENGTHS";#N/A,#N/A,FALSE,"CAIES REF";#N/A,#N/A,FALSE,"RelDPT01.xls"}</definedName>
    <definedName name="a_1_1" localSheetId="31" hidden="1">{#N/A,#N/A,FALSE,"Caies";#N/A,#N/A,FALSE,"FIELD LENGTHS";#N/A,#N/A,FALSE,"CAIES REF";#N/A,#N/A,FALSE,"RelDPT01.xls"}</definedName>
    <definedName name="a_1_1" localSheetId="30" hidden="1">{#N/A,#N/A,FALSE,"Caies";#N/A,#N/A,FALSE,"FIELD LENGTHS";#N/A,#N/A,FALSE,"CAIES REF";#N/A,#N/A,FALSE,"RelDPT01.xls"}</definedName>
    <definedName name="a_1_1" localSheetId="25" hidden="1">{#N/A,#N/A,FALSE,"Caies";#N/A,#N/A,FALSE,"FIELD LENGTHS";#N/A,#N/A,FALSE,"CAIES REF";#N/A,#N/A,FALSE,"RelDPT01.xls"}</definedName>
    <definedName name="a_1_1" localSheetId="23" hidden="1">{#N/A,#N/A,FALSE,"Caies";#N/A,#N/A,FALSE,"FIELD LENGTHS";#N/A,#N/A,FALSE,"CAIES REF";#N/A,#N/A,FALSE,"RelDPT01.xls"}</definedName>
    <definedName name="a_1_1" localSheetId="21" hidden="1">{#N/A,#N/A,FALSE,"Caies";#N/A,#N/A,FALSE,"FIELD LENGTHS";#N/A,#N/A,FALSE,"CAIES REF";#N/A,#N/A,FALSE,"RelDPT01.xls"}</definedName>
    <definedName name="a_1_1" hidden="1">{#N/A,#N/A,FALSE,"Caies";#N/A,#N/A,FALSE,"FIELD LENGTHS";#N/A,#N/A,FALSE,"CAIES REF";#N/A,#N/A,FALSE,"RelDPT01.xls"}</definedName>
    <definedName name="a_1_1_1" localSheetId="26" hidden="1">{#N/A,#N/A,FALSE,"Caies";#N/A,#N/A,FALSE,"FIELD LENGTHS";#N/A,#N/A,FALSE,"CAIES REF";#N/A,#N/A,FALSE,"RelDPT01.xls"}</definedName>
    <definedName name="a_1_1_1" localSheetId="31" hidden="1">{#N/A,#N/A,FALSE,"Caies";#N/A,#N/A,FALSE,"FIELD LENGTHS";#N/A,#N/A,FALSE,"CAIES REF";#N/A,#N/A,FALSE,"RelDPT01.xls"}</definedName>
    <definedName name="a_1_1_1" localSheetId="30" hidden="1">{#N/A,#N/A,FALSE,"Caies";#N/A,#N/A,FALSE,"FIELD LENGTHS";#N/A,#N/A,FALSE,"CAIES REF";#N/A,#N/A,FALSE,"RelDPT01.xls"}</definedName>
    <definedName name="a_1_1_1" localSheetId="25" hidden="1">{#N/A,#N/A,FALSE,"Caies";#N/A,#N/A,FALSE,"FIELD LENGTHS";#N/A,#N/A,FALSE,"CAIES REF";#N/A,#N/A,FALSE,"RelDPT01.xls"}</definedName>
    <definedName name="a_1_1_1" localSheetId="23" hidden="1">{#N/A,#N/A,FALSE,"Caies";#N/A,#N/A,FALSE,"FIELD LENGTHS";#N/A,#N/A,FALSE,"CAIES REF";#N/A,#N/A,FALSE,"RelDPT01.xls"}</definedName>
    <definedName name="a_1_1_1" localSheetId="21" hidden="1">{#N/A,#N/A,FALSE,"Caies";#N/A,#N/A,FALSE,"FIELD LENGTHS";#N/A,#N/A,FALSE,"CAIES REF";#N/A,#N/A,FALSE,"RelDPT01.xls"}</definedName>
    <definedName name="a_1_1_1" hidden="1">{#N/A,#N/A,FALSE,"Caies";#N/A,#N/A,FALSE,"FIELD LENGTHS";#N/A,#N/A,FALSE,"CAIES REF";#N/A,#N/A,FALSE,"RelDPT01.xls"}</definedName>
    <definedName name="a_1_2" localSheetId="26" hidden="1">{#N/A,#N/A,FALSE,"Caies";#N/A,#N/A,FALSE,"FIELD LENGTHS";#N/A,#N/A,FALSE,"CAIES REF";#N/A,#N/A,FALSE,"RelDPT01.xls"}</definedName>
    <definedName name="a_1_2" localSheetId="31" hidden="1">{#N/A,#N/A,FALSE,"Caies";#N/A,#N/A,FALSE,"FIELD LENGTHS";#N/A,#N/A,FALSE,"CAIES REF";#N/A,#N/A,FALSE,"RelDPT01.xls"}</definedName>
    <definedName name="a_1_2" localSheetId="30" hidden="1">{#N/A,#N/A,FALSE,"Caies";#N/A,#N/A,FALSE,"FIELD LENGTHS";#N/A,#N/A,FALSE,"CAIES REF";#N/A,#N/A,FALSE,"RelDPT01.xls"}</definedName>
    <definedName name="a_1_2" localSheetId="25" hidden="1">{#N/A,#N/A,FALSE,"Caies";#N/A,#N/A,FALSE,"FIELD LENGTHS";#N/A,#N/A,FALSE,"CAIES REF";#N/A,#N/A,FALSE,"RelDPT01.xls"}</definedName>
    <definedName name="a_1_2" localSheetId="23" hidden="1">{#N/A,#N/A,FALSE,"Caies";#N/A,#N/A,FALSE,"FIELD LENGTHS";#N/A,#N/A,FALSE,"CAIES REF";#N/A,#N/A,FALSE,"RelDPT01.xls"}</definedName>
    <definedName name="a_1_2" localSheetId="21" hidden="1">{#N/A,#N/A,FALSE,"Caies";#N/A,#N/A,FALSE,"FIELD LENGTHS";#N/A,#N/A,FALSE,"CAIES REF";#N/A,#N/A,FALSE,"RelDPT01.xls"}</definedName>
    <definedName name="a_1_2" hidden="1">{#N/A,#N/A,FALSE,"Caies";#N/A,#N/A,FALSE,"FIELD LENGTHS";#N/A,#N/A,FALSE,"CAIES REF";#N/A,#N/A,FALSE,"RelDPT01.xls"}</definedName>
    <definedName name="a_1_2_1" localSheetId="26" hidden="1">{#N/A,#N/A,FALSE,"Caies";#N/A,#N/A,FALSE,"FIELD LENGTHS";#N/A,#N/A,FALSE,"CAIES REF";#N/A,#N/A,FALSE,"RelDPT01.xls"}</definedName>
    <definedName name="a_1_2_1" localSheetId="31" hidden="1">{#N/A,#N/A,FALSE,"Caies";#N/A,#N/A,FALSE,"FIELD LENGTHS";#N/A,#N/A,FALSE,"CAIES REF";#N/A,#N/A,FALSE,"RelDPT01.xls"}</definedName>
    <definedName name="a_1_2_1" localSheetId="30" hidden="1">{#N/A,#N/A,FALSE,"Caies";#N/A,#N/A,FALSE,"FIELD LENGTHS";#N/A,#N/A,FALSE,"CAIES REF";#N/A,#N/A,FALSE,"RelDPT01.xls"}</definedName>
    <definedName name="a_1_2_1" localSheetId="25" hidden="1">{#N/A,#N/A,FALSE,"Caies";#N/A,#N/A,FALSE,"FIELD LENGTHS";#N/A,#N/A,FALSE,"CAIES REF";#N/A,#N/A,FALSE,"RelDPT01.xls"}</definedName>
    <definedName name="a_1_2_1" localSheetId="23" hidden="1">{#N/A,#N/A,FALSE,"Caies";#N/A,#N/A,FALSE,"FIELD LENGTHS";#N/A,#N/A,FALSE,"CAIES REF";#N/A,#N/A,FALSE,"RelDPT01.xls"}</definedName>
    <definedName name="a_1_2_1" localSheetId="21" hidden="1">{#N/A,#N/A,FALSE,"Caies";#N/A,#N/A,FALSE,"FIELD LENGTHS";#N/A,#N/A,FALSE,"CAIES REF";#N/A,#N/A,FALSE,"RelDPT01.xls"}</definedName>
    <definedName name="a_1_2_1" hidden="1">{#N/A,#N/A,FALSE,"Caies";#N/A,#N/A,FALSE,"FIELD LENGTHS";#N/A,#N/A,FALSE,"CAIES REF";#N/A,#N/A,FALSE,"RelDPT01.xls"}</definedName>
    <definedName name="a_1_3" localSheetId="26" hidden="1">{#N/A,#N/A,FALSE,"Caies";#N/A,#N/A,FALSE,"FIELD LENGTHS";#N/A,#N/A,FALSE,"CAIES REF";#N/A,#N/A,FALSE,"RelDPT01.xls"}</definedName>
    <definedName name="a_1_3" localSheetId="31" hidden="1">{#N/A,#N/A,FALSE,"Caies";#N/A,#N/A,FALSE,"FIELD LENGTHS";#N/A,#N/A,FALSE,"CAIES REF";#N/A,#N/A,FALSE,"RelDPT01.xls"}</definedName>
    <definedName name="a_1_3" localSheetId="30" hidden="1">{#N/A,#N/A,FALSE,"Caies";#N/A,#N/A,FALSE,"FIELD LENGTHS";#N/A,#N/A,FALSE,"CAIES REF";#N/A,#N/A,FALSE,"RelDPT01.xls"}</definedName>
    <definedName name="a_1_3" localSheetId="25" hidden="1">{#N/A,#N/A,FALSE,"Caies";#N/A,#N/A,FALSE,"FIELD LENGTHS";#N/A,#N/A,FALSE,"CAIES REF";#N/A,#N/A,FALSE,"RelDPT01.xls"}</definedName>
    <definedName name="a_1_3" localSheetId="23" hidden="1">{#N/A,#N/A,FALSE,"Caies";#N/A,#N/A,FALSE,"FIELD LENGTHS";#N/A,#N/A,FALSE,"CAIES REF";#N/A,#N/A,FALSE,"RelDPT01.xls"}</definedName>
    <definedName name="a_1_3" localSheetId="21" hidden="1">{#N/A,#N/A,FALSE,"Caies";#N/A,#N/A,FALSE,"FIELD LENGTHS";#N/A,#N/A,FALSE,"CAIES REF";#N/A,#N/A,FALSE,"RelDPT01.xls"}</definedName>
    <definedName name="a_1_3" hidden="1">{#N/A,#N/A,FALSE,"Caies";#N/A,#N/A,FALSE,"FIELD LENGTHS";#N/A,#N/A,FALSE,"CAIES REF";#N/A,#N/A,FALSE,"RelDPT01.xls"}</definedName>
    <definedName name="a_1_3_1" localSheetId="26" hidden="1">{#N/A,#N/A,FALSE,"Caies";#N/A,#N/A,FALSE,"FIELD LENGTHS";#N/A,#N/A,FALSE,"CAIES REF";#N/A,#N/A,FALSE,"RelDPT01.xls"}</definedName>
    <definedName name="a_1_3_1" localSheetId="31" hidden="1">{#N/A,#N/A,FALSE,"Caies";#N/A,#N/A,FALSE,"FIELD LENGTHS";#N/A,#N/A,FALSE,"CAIES REF";#N/A,#N/A,FALSE,"RelDPT01.xls"}</definedName>
    <definedName name="a_1_3_1" localSheetId="30" hidden="1">{#N/A,#N/A,FALSE,"Caies";#N/A,#N/A,FALSE,"FIELD LENGTHS";#N/A,#N/A,FALSE,"CAIES REF";#N/A,#N/A,FALSE,"RelDPT01.xls"}</definedName>
    <definedName name="a_1_3_1" localSheetId="25" hidden="1">{#N/A,#N/A,FALSE,"Caies";#N/A,#N/A,FALSE,"FIELD LENGTHS";#N/A,#N/A,FALSE,"CAIES REF";#N/A,#N/A,FALSE,"RelDPT01.xls"}</definedName>
    <definedName name="a_1_3_1" localSheetId="23" hidden="1">{#N/A,#N/A,FALSE,"Caies";#N/A,#N/A,FALSE,"FIELD LENGTHS";#N/A,#N/A,FALSE,"CAIES REF";#N/A,#N/A,FALSE,"RelDPT01.xls"}</definedName>
    <definedName name="a_1_3_1" localSheetId="21" hidden="1">{#N/A,#N/A,FALSE,"Caies";#N/A,#N/A,FALSE,"FIELD LENGTHS";#N/A,#N/A,FALSE,"CAIES REF";#N/A,#N/A,FALSE,"RelDPT01.xls"}</definedName>
    <definedName name="a_1_3_1" hidden="1">{#N/A,#N/A,FALSE,"Caies";#N/A,#N/A,FALSE,"FIELD LENGTHS";#N/A,#N/A,FALSE,"CAIES REF";#N/A,#N/A,FALSE,"RelDPT01.xls"}</definedName>
    <definedName name="a_1_4" localSheetId="26" hidden="1">{#N/A,#N/A,FALSE,"Caies";#N/A,#N/A,FALSE,"FIELD LENGTHS";#N/A,#N/A,FALSE,"CAIES REF";#N/A,#N/A,FALSE,"RelDPT01.xls"}</definedName>
    <definedName name="a_1_4" localSheetId="31" hidden="1">{#N/A,#N/A,FALSE,"Caies";#N/A,#N/A,FALSE,"FIELD LENGTHS";#N/A,#N/A,FALSE,"CAIES REF";#N/A,#N/A,FALSE,"RelDPT01.xls"}</definedName>
    <definedName name="a_1_4" localSheetId="30" hidden="1">{#N/A,#N/A,FALSE,"Caies";#N/A,#N/A,FALSE,"FIELD LENGTHS";#N/A,#N/A,FALSE,"CAIES REF";#N/A,#N/A,FALSE,"RelDPT01.xls"}</definedName>
    <definedName name="a_1_4" localSheetId="25" hidden="1">{#N/A,#N/A,FALSE,"Caies";#N/A,#N/A,FALSE,"FIELD LENGTHS";#N/A,#N/A,FALSE,"CAIES REF";#N/A,#N/A,FALSE,"RelDPT01.xls"}</definedName>
    <definedName name="a_1_4" localSheetId="23" hidden="1">{#N/A,#N/A,FALSE,"Caies";#N/A,#N/A,FALSE,"FIELD LENGTHS";#N/A,#N/A,FALSE,"CAIES REF";#N/A,#N/A,FALSE,"RelDPT01.xls"}</definedName>
    <definedName name="a_1_4" localSheetId="21" hidden="1">{#N/A,#N/A,FALSE,"Caies";#N/A,#N/A,FALSE,"FIELD LENGTHS";#N/A,#N/A,FALSE,"CAIES REF";#N/A,#N/A,FALSE,"RelDPT01.xls"}</definedName>
    <definedName name="a_1_4" hidden="1">{#N/A,#N/A,FALSE,"Caies";#N/A,#N/A,FALSE,"FIELD LENGTHS";#N/A,#N/A,FALSE,"CAIES REF";#N/A,#N/A,FALSE,"RelDPT01.xls"}</definedName>
    <definedName name="a_1_4_1" localSheetId="26" hidden="1">{#N/A,#N/A,FALSE,"Caies";#N/A,#N/A,FALSE,"FIELD LENGTHS";#N/A,#N/A,FALSE,"CAIES REF";#N/A,#N/A,FALSE,"RelDPT01.xls"}</definedName>
    <definedName name="a_1_4_1" localSheetId="31" hidden="1">{#N/A,#N/A,FALSE,"Caies";#N/A,#N/A,FALSE,"FIELD LENGTHS";#N/A,#N/A,FALSE,"CAIES REF";#N/A,#N/A,FALSE,"RelDPT01.xls"}</definedName>
    <definedName name="a_1_4_1" localSheetId="30" hidden="1">{#N/A,#N/A,FALSE,"Caies";#N/A,#N/A,FALSE,"FIELD LENGTHS";#N/A,#N/A,FALSE,"CAIES REF";#N/A,#N/A,FALSE,"RelDPT01.xls"}</definedName>
    <definedName name="a_1_4_1" localSheetId="25" hidden="1">{#N/A,#N/A,FALSE,"Caies";#N/A,#N/A,FALSE,"FIELD LENGTHS";#N/A,#N/A,FALSE,"CAIES REF";#N/A,#N/A,FALSE,"RelDPT01.xls"}</definedName>
    <definedName name="a_1_4_1" localSheetId="23" hidden="1">{#N/A,#N/A,FALSE,"Caies";#N/A,#N/A,FALSE,"FIELD LENGTHS";#N/A,#N/A,FALSE,"CAIES REF";#N/A,#N/A,FALSE,"RelDPT01.xls"}</definedName>
    <definedName name="a_1_4_1" localSheetId="21" hidden="1">{#N/A,#N/A,FALSE,"Caies";#N/A,#N/A,FALSE,"FIELD LENGTHS";#N/A,#N/A,FALSE,"CAIES REF";#N/A,#N/A,FALSE,"RelDPT01.xls"}</definedName>
    <definedName name="a_1_4_1" hidden="1">{#N/A,#N/A,FALSE,"Caies";#N/A,#N/A,FALSE,"FIELD LENGTHS";#N/A,#N/A,FALSE,"CAIES REF";#N/A,#N/A,FALSE,"RelDPT01.xls"}</definedName>
    <definedName name="a_1_5" localSheetId="26" hidden="1">{#N/A,#N/A,FALSE,"Caies";#N/A,#N/A,FALSE,"FIELD LENGTHS";#N/A,#N/A,FALSE,"CAIES REF";#N/A,#N/A,FALSE,"RelDPT01.xls"}</definedName>
    <definedName name="a_1_5" localSheetId="31" hidden="1">{#N/A,#N/A,FALSE,"Caies";#N/A,#N/A,FALSE,"FIELD LENGTHS";#N/A,#N/A,FALSE,"CAIES REF";#N/A,#N/A,FALSE,"RelDPT01.xls"}</definedName>
    <definedName name="a_1_5" localSheetId="30" hidden="1">{#N/A,#N/A,FALSE,"Caies";#N/A,#N/A,FALSE,"FIELD LENGTHS";#N/A,#N/A,FALSE,"CAIES REF";#N/A,#N/A,FALSE,"RelDPT01.xls"}</definedName>
    <definedName name="a_1_5" localSheetId="25" hidden="1">{#N/A,#N/A,FALSE,"Caies";#N/A,#N/A,FALSE,"FIELD LENGTHS";#N/A,#N/A,FALSE,"CAIES REF";#N/A,#N/A,FALSE,"RelDPT01.xls"}</definedName>
    <definedName name="a_1_5" localSheetId="23" hidden="1">{#N/A,#N/A,FALSE,"Caies";#N/A,#N/A,FALSE,"FIELD LENGTHS";#N/A,#N/A,FALSE,"CAIES REF";#N/A,#N/A,FALSE,"RelDPT01.xls"}</definedName>
    <definedName name="a_1_5" localSheetId="21" hidden="1">{#N/A,#N/A,FALSE,"Caies";#N/A,#N/A,FALSE,"FIELD LENGTHS";#N/A,#N/A,FALSE,"CAIES REF";#N/A,#N/A,FALSE,"RelDPT01.xls"}</definedName>
    <definedName name="a_1_5" hidden="1">{#N/A,#N/A,FALSE,"Caies";#N/A,#N/A,FALSE,"FIELD LENGTHS";#N/A,#N/A,FALSE,"CAIES REF";#N/A,#N/A,FALSE,"RelDPT01.xls"}</definedName>
    <definedName name="a_2" localSheetId="26" hidden="1">{#N/A,#N/A,FALSE,"Caies";#N/A,#N/A,FALSE,"FIELD LENGTHS";#N/A,#N/A,FALSE,"CAIES REF";#N/A,#N/A,FALSE,"RelDPT01.xls"}</definedName>
    <definedName name="a_2" localSheetId="31" hidden="1">{#N/A,#N/A,FALSE,"Caies";#N/A,#N/A,FALSE,"FIELD LENGTHS";#N/A,#N/A,FALSE,"CAIES REF";#N/A,#N/A,FALSE,"RelDPT01.xls"}</definedName>
    <definedName name="a_2" localSheetId="30" hidden="1">{#N/A,#N/A,FALSE,"Caies";#N/A,#N/A,FALSE,"FIELD LENGTHS";#N/A,#N/A,FALSE,"CAIES REF";#N/A,#N/A,FALSE,"RelDPT01.xls"}</definedName>
    <definedName name="a_2" localSheetId="25" hidden="1">{#N/A,#N/A,FALSE,"Caies";#N/A,#N/A,FALSE,"FIELD LENGTHS";#N/A,#N/A,FALSE,"CAIES REF";#N/A,#N/A,FALSE,"RelDPT01.xls"}</definedName>
    <definedName name="a_2" localSheetId="23" hidden="1">{#N/A,#N/A,FALSE,"Caies";#N/A,#N/A,FALSE,"FIELD LENGTHS";#N/A,#N/A,FALSE,"CAIES REF";#N/A,#N/A,FALSE,"RelDPT01.xls"}</definedName>
    <definedName name="a_2" localSheetId="21" hidden="1">{#N/A,#N/A,FALSE,"Caies";#N/A,#N/A,FALSE,"FIELD LENGTHS";#N/A,#N/A,FALSE,"CAIES REF";#N/A,#N/A,FALSE,"RelDPT01.xls"}</definedName>
    <definedName name="a_2" hidden="1">{#N/A,#N/A,FALSE,"Caies";#N/A,#N/A,FALSE,"FIELD LENGTHS";#N/A,#N/A,FALSE,"CAIES REF";#N/A,#N/A,FALSE,"RelDPT01.xls"}</definedName>
    <definedName name="a_2_1" localSheetId="26" hidden="1">{#N/A,#N/A,FALSE,"Caies";#N/A,#N/A,FALSE,"FIELD LENGTHS";#N/A,#N/A,FALSE,"CAIES REF";#N/A,#N/A,FALSE,"RelDPT01.xls"}</definedName>
    <definedName name="a_2_1" localSheetId="31" hidden="1">{#N/A,#N/A,FALSE,"Caies";#N/A,#N/A,FALSE,"FIELD LENGTHS";#N/A,#N/A,FALSE,"CAIES REF";#N/A,#N/A,FALSE,"RelDPT01.xls"}</definedName>
    <definedName name="a_2_1" localSheetId="30" hidden="1">{#N/A,#N/A,FALSE,"Caies";#N/A,#N/A,FALSE,"FIELD LENGTHS";#N/A,#N/A,FALSE,"CAIES REF";#N/A,#N/A,FALSE,"RelDPT01.xls"}</definedName>
    <definedName name="a_2_1" localSheetId="25" hidden="1">{#N/A,#N/A,FALSE,"Caies";#N/A,#N/A,FALSE,"FIELD LENGTHS";#N/A,#N/A,FALSE,"CAIES REF";#N/A,#N/A,FALSE,"RelDPT01.xls"}</definedName>
    <definedName name="a_2_1" localSheetId="23" hidden="1">{#N/A,#N/A,FALSE,"Caies";#N/A,#N/A,FALSE,"FIELD LENGTHS";#N/A,#N/A,FALSE,"CAIES REF";#N/A,#N/A,FALSE,"RelDPT01.xls"}</definedName>
    <definedName name="a_2_1" localSheetId="21" hidden="1">{#N/A,#N/A,FALSE,"Caies";#N/A,#N/A,FALSE,"FIELD LENGTHS";#N/A,#N/A,FALSE,"CAIES REF";#N/A,#N/A,FALSE,"RelDPT01.xls"}</definedName>
    <definedName name="a_2_1" hidden="1">{#N/A,#N/A,FALSE,"Caies";#N/A,#N/A,FALSE,"FIELD LENGTHS";#N/A,#N/A,FALSE,"CAIES REF";#N/A,#N/A,FALSE,"RelDPT01.xls"}</definedName>
    <definedName name="a_2_1_1" localSheetId="26" hidden="1">{#N/A,#N/A,FALSE,"Caies";#N/A,#N/A,FALSE,"FIELD LENGTHS";#N/A,#N/A,FALSE,"CAIES REF";#N/A,#N/A,FALSE,"RelDPT01.xls"}</definedName>
    <definedName name="a_2_1_1" localSheetId="31" hidden="1">{#N/A,#N/A,FALSE,"Caies";#N/A,#N/A,FALSE,"FIELD LENGTHS";#N/A,#N/A,FALSE,"CAIES REF";#N/A,#N/A,FALSE,"RelDPT01.xls"}</definedName>
    <definedName name="a_2_1_1" localSheetId="30" hidden="1">{#N/A,#N/A,FALSE,"Caies";#N/A,#N/A,FALSE,"FIELD LENGTHS";#N/A,#N/A,FALSE,"CAIES REF";#N/A,#N/A,FALSE,"RelDPT01.xls"}</definedName>
    <definedName name="a_2_1_1" localSheetId="25" hidden="1">{#N/A,#N/A,FALSE,"Caies";#N/A,#N/A,FALSE,"FIELD LENGTHS";#N/A,#N/A,FALSE,"CAIES REF";#N/A,#N/A,FALSE,"RelDPT01.xls"}</definedName>
    <definedName name="a_2_1_1" localSheetId="23" hidden="1">{#N/A,#N/A,FALSE,"Caies";#N/A,#N/A,FALSE,"FIELD LENGTHS";#N/A,#N/A,FALSE,"CAIES REF";#N/A,#N/A,FALSE,"RelDPT01.xls"}</definedName>
    <definedName name="a_2_1_1" localSheetId="21" hidden="1">{#N/A,#N/A,FALSE,"Caies";#N/A,#N/A,FALSE,"FIELD LENGTHS";#N/A,#N/A,FALSE,"CAIES REF";#N/A,#N/A,FALSE,"RelDPT01.xls"}</definedName>
    <definedName name="a_2_1_1" hidden="1">{#N/A,#N/A,FALSE,"Caies";#N/A,#N/A,FALSE,"FIELD LENGTHS";#N/A,#N/A,FALSE,"CAIES REF";#N/A,#N/A,FALSE,"RelDPT01.xls"}</definedName>
    <definedName name="a_2_2" localSheetId="26" hidden="1">{#N/A,#N/A,FALSE,"Caies";#N/A,#N/A,FALSE,"FIELD LENGTHS";#N/A,#N/A,FALSE,"CAIES REF";#N/A,#N/A,FALSE,"RelDPT01.xls"}</definedName>
    <definedName name="a_2_2" localSheetId="31" hidden="1">{#N/A,#N/A,FALSE,"Caies";#N/A,#N/A,FALSE,"FIELD LENGTHS";#N/A,#N/A,FALSE,"CAIES REF";#N/A,#N/A,FALSE,"RelDPT01.xls"}</definedName>
    <definedName name="a_2_2" localSheetId="30" hidden="1">{#N/A,#N/A,FALSE,"Caies";#N/A,#N/A,FALSE,"FIELD LENGTHS";#N/A,#N/A,FALSE,"CAIES REF";#N/A,#N/A,FALSE,"RelDPT01.xls"}</definedName>
    <definedName name="a_2_2" localSheetId="25" hidden="1">{#N/A,#N/A,FALSE,"Caies";#N/A,#N/A,FALSE,"FIELD LENGTHS";#N/A,#N/A,FALSE,"CAIES REF";#N/A,#N/A,FALSE,"RelDPT01.xls"}</definedName>
    <definedName name="a_2_2" localSheetId="23" hidden="1">{#N/A,#N/A,FALSE,"Caies";#N/A,#N/A,FALSE,"FIELD LENGTHS";#N/A,#N/A,FALSE,"CAIES REF";#N/A,#N/A,FALSE,"RelDPT01.xls"}</definedName>
    <definedName name="a_2_2" localSheetId="21" hidden="1">{#N/A,#N/A,FALSE,"Caies";#N/A,#N/A,FALSE,"FIELD LENGTHS";#N/A,#N/A,FALSE,"CAIES REF";#N/A,#N/A,FALSE,"RelDPT01.xls"}</definedName>
    <definedName name="a_2_2" hidden="1">{#N/A,#N/A,FALSE,"Caies";#N/A,#N/A,FALSE,"FIELD LENGTHS";#N/A,#N/A,FALSE,"CAIES REF";#N/A,#N/A,FALSE,"RelDPT01.xls"}</definedName>
    <definedName name="a_2_2_1" localSheetId="26" hidden="1">{#N/A,#N/A,FALSE,"Caies";#N/A,#N/A,FALSE,"FIELD LENGTHS";#N/A,#N/A,FALSE,"CAIES REF";#N/A,#N/A,FALSE,"RelDPT01.xls"}</definedName>
    <definedName name="a_2_2_1" localSheetId="31" hidden="1">{#N/A,#N/A,FALSE,"Caies";#N/A,#N/A,FALSE,"FIELD LENGTHS";#N/A,#N/A,FALSE,"CAIES REF";#N/A,#N/A,FALSE,"RelDPT01.xls"}</definedName>
    <definedName name="a_2_2_1" localSheetId="30" hidden="1">{#N/A,#N/A,FALSE,"Caies";#N/A,#N/A,FALSE,"FIELD LENGTHS";#N/A,#N/A,FALSE,"CAIES REF";#N/A,#N/A,FALSE,"RelDPT01.xls"}</definedName>
    <definedName name="a_2_2_1" localSheetId="25" hidden="1">{#N/A,#N/A,FALSE,"Caies";#N/A,#N/A,FALSE,"FIELD LENGTHS";#N/A,#N/A,FALSE,"CAIES REF";#N/A,#N/A,FALSE,"RelDPT01.xls"}</definedName>
    <definedName name="a_2_2_1" localSheetId="23" hidden="1">{#N/A,#N/A,FALSE,"Caies";#N/A,#N/A,FALSE,"FIELD LENGTHS";#N/A,#N/A,FALSE,"CAIES REF";#N/A,#N/A,FALSE,"RelDPT01.xls"}</definedName>
    <definedName name="a_2_2_1" localSheetId="21" hidden="1">{#N/A,#N/A,FALSE,"Caies";#N/A,#N/A,FALSE,"FIELD LENGTHS";#N/A,#N/A,FALSE,"CAIES REF";#N/A,#N/A,FALSE,"RelDPT01.xls"}</definedName>
    <definedName name="a_2_2_1" hidden="1">{#N/A,#N/A,FALSE,"Caies";#N/A,#N/A,FALSE,"FIELD LENGTHS";#N/A,#N/A,FALSE,"CAIES REF";#N/A,#N/A,FALSE,"RelDPT01.xls"}</definedName>
    <definedName name="a_2_3" localSheetId="26" hidden="1">{#N/A,#N/A,FALSE,"Caies";#N/A,#N/A,FALSE,"FIELD LENGTHS";#N/A,#N/A,FALSE,"CAIES REF";#N/A,#N/A,FALSE,"RelDPT01.xls"}</definedName>
    <definedName name="a_2_3" localSheetId="31" hidden="1">{#N/A,#N/A,FALSE,"Caies";#N/A,#N/A,FALSE,"FIELD LENGTHS";#N/A,#N/A,FALSE,"CAIES REF";#N/A,#N/A,FALSE,"RelDPT01.xls"}</definedName>
    <definedName name="a_2_3" localSheetId="30" hidden="1">{#N/A,#N/A,FALSE,"Caies";#N/A,#N/A,FALSE,"FIELD LENGTHS";#N/A,#N/A,FALSE,"CAIES REF";#N/A,#N/A,FALSE,"RelDPT01.xls"}</definedName>
    <definedName name="a_2_3" localSheetId="25" hidden="1">{#N/A,#N/A,FALSE,"Caies";#N/A,#N/A,FALSE,"FIELD LENGTHS";#N/A,#N/A,FALSE,"CAIES REF";#N/A,#N/A,FALSE,"RelDPT01.xls"}</definedName>
    <definedName name="a_2_3" localSheetId="23" hidden="1">{#N/A,#N/A,FALSE,"Caies";#N/A,#N/A,FALSE,"FIELD LENGTHS";#N/A,#N/A,FALSE,"CAIES REF";#N/A,#N/A,FALSE,"RelDPT01.xls"}</definedName>
    <definedName name="a_2_3" localSheetId="21" hidden="1">{#N/A,#N/A,FALSE,"Caies";#N/A,#N/A,FALSE,"FIELD LENGTHS";#N/A,#N/A,FALSE,"CAIES REF";#N/A,#N/A,FALSE,"RelDPT01.xls"}</definedName>
    <definedName name="a_2_3" hidden="1">{#N/A,#N/A,FALSE,"Caies";#N/A,#N/A,FALSE,"FIELD LENGTHS";#N/A,#N/A,FALSE,"CAIES REF";#N/A,#N/A,FALSE,"RelDPT01.xls"}</definedName>
    <definedName name="a_2_3_1" localSheetId="26" hidden="1">{#N/A,#N/A,FALSE,"Caies";#N/A,#N/A,FALSE,"FIELD LENGTHS";#N/A,#N/A,FALSE,"CAIES REF";#N/A,#N/A,FALSE,"RelDPT01.xls"}</definedName>
    <definedName name="a_2_3_1" localSheetId="31" hidden="1">{#N/A,#N/A,FALSE,"Caies";#N/A,#N/A,FALSE,"FIELD LENGTHS";#N/A,#N/A,FALSE,"CAIES REF";#N/A,#N/A,FALSE,"RelDPT01.xls"}</definedName>
    <definedName name="a_2_3_1" localSheetId="30" hidden="1">{#N/A,#N/A,FALSE,"Caies";#N/A,#N/A,FALSE,"FIELD LENGTHS";#N/A,#N/A,FALSE,"CAIES REF";#N/A,#N/A,FALSE,"RelDPT01.xls"}</definedName>
    <definedName name="a_2_3_1" localSheetId="25" hidden="1">{#N/A,#N/A,FALSE,"Caies";#N/A,#N/A,FALSE,"FIELD LENGTHS";#N/A,#N/A,FALSE,"CAIES REF";#N/A,#N/A,FALSE,"RelDPT01.xls"}</definedName>
    <definedName name="a_2_3_1" localSheetId="23" hidden="1">{#N/A,#N/A,FALSE,"Caies";#N/A,#N/A,FALSE,"FIELD LENGTHS";#N/A,#N/A,FALSE,"CAIES REF";#N/A,#N/A,FALSE,"RelDPT01.xls"}</definedName>
    <definedName name="a_2_3_1" localSheetId="21" hidden="1">{#N/A,#N/A,FALSE,"Caies";#N/A,#N/A,FALSE,"FIELD LENGTHS";#N/A,#N/A,FALSE,"CAIES REF";#N/A,#N/A,FALSE,"RelDPT01.xls"}</definedName>
    <definedName name="a_2_3_1" hidden="1">{#N/A,#N/A,FALSE,"Caies";#N/A,#N/A,FALSE,"FIELD LENGTHS";#N/A,#N/A,FALSE,"CAIES REF";#N/A,#N/A,FALSE,"RelDPT01.xls"}</definedName>
    <definedName name="a_2_4" localSheetId="26" hidden="1">{#N/A,#N/A,FALSE,"Caies";#N/A,#N/A,FALSE,"FIELD LENGTHS";#N/A,#N/A,FALSE,"CAIES REF";#N/A,#N/A,FALSE,"RelDPT01.xls"}</definedName>
    <definedName name="a_2_4" localSheetId="31" hidden="1">{#N/A,#N/A,FALSE,"Caies";#N/A,#N/A,FALSE,"FIELD LENGTHS";#N/A,#N/A,FALSE,"CAIES REF";#N/A,#N/A,FALSE,"RelDPT01.xls"}</definedName>
    <definedName name="a_2_4" localSheetId="30" hidden="1">{#N/A,#N/A,FALSE,"Caies";#N/A,#N/A,FALSE,"FIELD LENGTHS";#N/A,#N/A,FALSE,"CAIES REF";#N/A,#N/A,FALSE,"RelDPT01.xls"}</definedName>
    <definedName name="a_2_4" localSheetId="25" hidden="1">{#N/A,#N/A,FALSE,"Caies";#N/A,#N/A,FALSE,"FIELD LENGTHS";#N/A,#N/A,FALSE,"CAIES REF";#N/A,#N/A,FALSE,"RelDPT01.xls"}</definedName>
    <definedName name="a_2_4" localSheetId="23" hidden="1">{#N/A,#N/A,FALSE,"Caies";#N/A,#N/A,FALSE,"FIELD LENGTHS";#N/A,#N/A,FALSE,"CAIES REF";#N/A,#N/A,FALSE,"RelDPT01.xls"}</definedName>
    <definedName name="a_2_4" localSheetId="21" hidden="1">{#N/A,#N/A,FALSE,"Caies";#N/A,#N/A,FALSE,"FIELD LENGTHS";#N/A,#N/A,FALSE,"CAIES REF";#N/A,#N/A,FALSE,"RelDPT01.xls"}</definedName>
    <definedName name="a_2_4" hidden="1">{#N/A,#N/A,FALSE,"Caies";#N/A,#N/A,FALSE,"FIELD LENGTHS";#N/A,#N/A,FALSE,"CAIES REF";#N/A,#N/A,FALSE,"RelDPT01.xls"}</definedName>
    <definedName name="a_2_4_1" localSheetId="26" hidden="1">{#N/A,#N/A,FALSE,"Caies";#N/A,#N/A,FALSE,"FIELD LENGTHS";#N/A,#N/A,FALSE,"CAIES REF";#N/A,#N/A,FALSE,"RelDPT01.xls"}</definedName>
    <definedName name="a_2_4_1" localSheetId="31" hidden="1">{#N/A,#N/A,FALSE,"Caies";#N/A,#N/A,FALSE,"FIELD LENGTHS";#N/A,#N/A,FALSE,"CAIES REF";#N/A,#N/A,FALSE,"RelDPT01.xls"}</definedName>
    <definedName name="a_2_4_1" localSheetId="30" hidden="1">{#N/A,#N/A,FALSE,"Caies";#N/A,#N/A,FALSE,"FIELD LENGTHS";#N/A,#N/A,FALSE,"CAIES REF";#N/A,#N/A,FALSE,"RelDPT01.xls"}</definedName>
    <definedName name="a_2_4_1" localSheetId="25" hidden="1">{#N/A,#N/A,FALSE,"Caies";#N/A,#N/A,FALSE,"FIELD LENGTHS";#N/A,#N/A,FALSE,"CAIES REF";#N/A,#N/A,FALSE,"RelDPT01.xls"}</definedName>
    <definedName name="a_2_4_1" localSheetId="23" hidden="1">{#N/A,#N/A,FALSE,"Caies";#N/A,#N/A,FALSE,"FIELD LENGTHS";#N/A,#N/A,FALSE,"CAIES REF";#N/A,#N/A,FALSE,"RelDPT01.xls"}</definedName>
    <definedName name="a_2_4_1" localSheetId="21" hidden="1">{#N/A,#N/A,FALSE,"Caies";#N/A,#N/A,FALSE,"FIELD LENGTHS";#N/A,#N/A,FALSE,"CAIES REF";#N/A,#N/A,FALSE,"RelDPT01.xls"}</definedName>
    <definedName name="a_2_4_1" hidden="1">{#N/A,#N/A,FALSE,"Caies";#N/A,#N/A,FALSE,"FIELD LENGTHS";#N/A,#N/A,FALSE,"CAIES REF";#N/A,#N/A,FALSE,"RelDPT01.xls"}</definedName>
    <definedName name="a_2_5" localSheetId="26" hidden="1">{#N/A,#N/A,FALSE,"Caies";#N/A,#N/A,FALSE,"FIELD LENGTHS";#N/A,#N/A,FALSE,"CAIES REF";#N/A,#N/A,FALSE,"RelDPT01.xls"}</definedName>
    <definedName name="a_2_5" localSheetId="31" hidden="1">{#N/A,#N/A,FALSE,"Caies";#N/A,#N/A,FALSE,"FIELD LENGTHS";#N/A,#N/A,FALSE,"CAIES REF";#N/A,#N/A,FALSE,"RelDPT01.xls"}</definedName>
    <definedName name="a_2_5" localSheetId="30" hidden="1">{#N/A,#N/A,FALSE,"Caies";#N/A,#N/A,FALSE,"FIELD LENGTHS";#N/A,#N/A,FALSE,"CAIES REF";#N/A,#N/A,FALSE,"RelDPT01.xls"}</definedName>
    <definedName name="a_2_5" localSheetId="25" hidden="1">{#N/A,#N/A,FALSE,"Caies";#N/A,#N/A,FALSE,"FIELD LENGTHS";#N/A,#N/A,FALSE,"CAIES REF";#N/A,#N/A,FALSE,"RelDPT01.xls"}</definedName>
    <definedName name="a_2_5" localSheetId="23" hidden="1">{#N/A,#N/A,FALSE,"Caies";#N/A,#N/A,FALSE,"FIELD LENGTHS";#N/A,#N/A,FALSE,"CAIES REF";#N/A,#N/A,FALSE,"RelDPT01.xls"}</definedName>
    <definedName name="a_2_5" localSheetId="21" hidden="1">{#N/A,#N/A,FALSE,"Caies";#N/A,#N/A,FALSE,"FIELD LENGTHS";#N/A,#N/A,FALSE,"CAIES REF";#N/A,#N/A,FALSE,"RelDPT01.xls"}</definedName>
    <definedName name="a_2_5" hidden="1">{#N/A,#N/A,FALSE,"Caies";#N/A,#N/A,FALSE,"FIELD LENGTHS";#N/A,#N/A,FALSE,"CAIES REF";#N/A,#N/A,FALSE,"RelDPT01.xls"}</definedName>
    <definedName name="a_3" localSheetId="26" hidden="1">{#N/A,#N/A,FALSE,"Caies";#N/A,#N/A,FALSE,"FIELD LENGTHS";#N/A,#N/A,FALSE,"CAIES REF";#N/A,#N/A,FALSE,"RelDPT01.xls"}</definedName>
    <definedName name="a_3" localSheetId="31" hidden="1">{#N/A,#N/A,FALSE,"Caies";#N/A,#N/A,FALSE,"FIELD LENGTHS";#N/A,#N/A,FALSE,"CAIES REF";#N/A,#N/A,FALSE,"RelDPT01.xls"}</definedName>
    <definedName name="a_3" localSheetId="30" hidden="1">{#N/A,#N/A,FALSE,"Caies";#N/A,#N/A,FALSE,"FIELD LENGTHS";#N/A,#N/A,FALSE,"CAIES REF";#N/A,#N/A,FALSE,"RelDPT01.xls"}</definedName>
    <definedName name="a_3" localSheetId="25" hidden="1">{#N/A,#N/A,FALSE,"Caies";#N/A,#N/A,FALSE,"FIELD LENGTHS";#N/A,#N/A,FALSE,"CAIES REF";#N/A,#N/A,FALSE,"RelDPT01.xls"}</definedName>
    <definedName name="a_3" localSheetId="23" hidden="1">{#N/A,#N/A,FALSE,"Caies";#N/A,#N/A,FALSE,"FIELD LENGTHS";#N/A,#N/A,FALSE,"CAIES REF";#N/A,#N/A,FALSE,"RelDPT01.xls"}</definedName>
    <definedName name="a_3" localSheetId="21" hidden="1">{#N/A,#N/A,FALSE,"Caies";#N/A,#N/A,FALSE,"FIELD LENGTHS";#N/A,#N/A,FALSE,"CAIES REF";#N/A,#N/A,FALSE,"RelDPT01.xls"}</definedName>
    <definedName name="a_3" hidden="1">{#N/A,#N/A,FALSE,"Caies";#N/A,#N/A,FALSE,"FIELD LENGTHS";#N/A,#N/A,FALSE,"CAIES REF";#N/A,#N/A,FALSE,"RelDPT01.xls"}</definedName>
    <definedName name="a_3_1" localSheetId="26" hidden="1">{#N/A,#N/A,FALSE,"Caies";#N/A,#N/A,FALSE,"FIELD LENGTHS";#N/A,#N/A,FALSE,"CAIES REF";#N/A,#N/A,FALSE,"RelDPT01.xls"}</definedName>
    <definedName name="a_3_1" localSheetId="31" hidden="1">{#N/A,#N/A,FALSE,"Caies";#N/A,#N/A,FALSE,"FIELD LENGTHS";#N/A,#N/A,FALSE,"CAIES REF";#N/A,#N/A,FALSE,"RelDPT01.xls"}</definedName>
    <definedName name="a_3_1" localSheetId="30" hidden="1">{#N/A,#N/A,FALSE,"Caies";#N/A,#N/A,FALSE,"FIELD LENGTHS";#N/A,#N/A,FALSE,"CAIES REF";#N/A,#N/A,FALSE,"RelDPT01.xls"}</definedName>
    <definedName name="a_3_1" localSheetId="25" hidden="1">{#N/A,#N/A,FALSE,"Caies";#N/A,#N/A,FALSE,"FIELD LENGTHS";#N/A,#N/A,FALSE,"CAIES REF";#N/A,#N/A,FALSE,"RelDPT01.xls"}</definedName>
    <definedName name="a_3_1" localSheetId="23" hidden="1">{#N/A,#N/A,FALSE,"Caies";#N/A,#N/A,FALSE,"FIELD LENGTHS";#N/A,#N/A,FALSE,"CAIES REF";#N/A,#N/A,FALSE,"RelDPT01.xls"}</definedName>
    <definedName name="a_3_1" localSheetId="21" hidden="1">{#N/A,#N/A,FALSE,"Caies";#N/A,#N/A,FALSE,"FIELD LENGTHS";#N/A,#N/A,FALSE,"CAIES REF";#N/A,#N/A,FALSE,"RelDPT01.xls"}</definedName>
    <definedName name="a_3_1" hidden="1">{#N/A,#N/A,FALSE,"Caies";#N/A,#N/A,FALSE,"FIELD LENGTHS";#N/A,#N/A,FALSE,"CAIES REF";#N/A,#N/A,FALSE,"RelDPT01.xls"}</definedName>
    <definedName name="a_3_1_1" localSheetId="26" hidden="1">{#N/A,#N/A,FALSE,"Caies";#N/A,#N/A,FALSE,"FIELD LENGTHS";#N/A,#N/A,FALSE,"CAIES REF";#N/A,#N/A,FALSE,"RelDPT01.xls"}</definedName>
    <definedName name="a_3_1_1" localSheetId="31" hidden="1">{#N/A,#N/A,FALSE,"Caies";#N/A,#N/A,FALSE,"FIELD LENGTHS";#N/A,#N/A,FALSE,"CAIES REF";#N/A,#N/A,FALSE,"RelDPT01.xls"}</definedName>
    <definedName name="a_3_1_1" localSheetId="30" hidden="1">{#N/A,#N/A,FALSE,"Caies";#N/A,#N/A,FALSE,"FIELD LENGTHS";#N/A,#N/A,FALSE,"CAIES REF";#N/A,#N/A,FALSE,"RelDPT01.xls"}</definedName>
    <definedName name="a_3_1_1" localSheetId="25" hidden="1">{#N/A,#N/A,FALSE,"Caies";#N/A,#N/A,FALSE,"FIELD LENGTHS";#N/A,#N/A,FALSE,"CAIES REF";#N/A,#N/A,FALSE,"RelDPT01.xls"}</definedName>
    <definedName name="a_3_1_1" localSheetId="23" hidden="1">{#N/A,#N/A,FALSE,"Caies";#N/A,#N/A,FALSE,"FIELD LENGTHS";#N/A,#N/A,FALSE,"CAIES REF";#N/A,#N/A,FALSE,"RelDPT01.xls"}</definedName>
    <definedName name="a_3_1_1" localSheetId="21" hidden="1">{#N/A,#N/A,FALSE,"Caies";#N/A,#N/A,FALSE,"FIELD LENGTHS";#N/A,#N/A,FALSE,"CAIES REF";#N/A,#N/A,FALSE,"RelDPT01.xls"}</definedName>
    <definedName name="a_3_1_1" hidden="1">{#N/A,#N/A,FALSE,"Caies";#N/A,#N/A,FALSE,"FIELD LENGTHS";#N/A,#N/A,FALSE,"CAIES REF";#N/A,#N/A,FALSE,"RelDPT01.xls"}</definedName>
    <definedName name="a_3_2" localSheetId="26" hidden="1">{#N/A,#N/A,FALSE,"Caies";#N/A,#N/A,FALSE,"FIELD LENGTHS";#N/A,#N/A,FALSE,"CAIES REF";#N/A,#N/A,FALSE,"RelDPT01.xls"}</definedName>
    <definedName name="a_3_2" localSheetId="31" hidden="1">{#N/A,#N/A,FALSE,"Caies";#N/A,#N/A,FALSE,"FIELD LENGTHS";#N/A,#N/A,FALSE,"CAIES REF";#N/A,#N/A,FALSE,"RelDPT01.xls"}</definedName>
    <definedName name="a_3_2" localSheetId="30" hidden="1">{#N/A,#N/A,FALSE,"Caies";#N/A,#N/A,FALSE,"FIELD LENGTHS";#N/A,#N/A,FALSE,"CAIES REF";#N/A,#N/A,FALSE,"RelDPT01.xls"}</definedName>
    <definedName name="a_3_2" localSheetId="25" hidden="1">{#N/A,#N/A,FALSE,"Caies";#N/A,#N/A,FALSE,"FIELD LENGTHS";#N/A,#N/A,FALSE,"CAIES REF";#N/A,#N/A,FALSE,"RelDPT01.xls"}</definedName>
    <definedName name="a_3_2" localSheetId="23" hidden="1">{#N/A,#N/A,FALSE,"Caies";#N/A,#N/A,FALSE,"FIELD LENGTHS";#N/A,#N/A,FALSE,"CAIES REF";#N/A,#N/A,FALSE,"RelDPT01.xls"}</definedName>
    <definedName name="a_3_2" localSheetId="21" hidden="1">{#N/A,#N/A,FALSE,"Caies";#N/A,#N/A,FALSE,"FIELD LENGTHS";#N/A,#N/A,FALSE,"CAIES REF";#N/A,#N/A,FALSE,"RelDPT01.xls"}</definedName>
    <definedName name="a_3_2" hidden="1">{#N/A,#N/A,FALSE,"Caies";#N/A,#N/A,FALSE,"FIELD LENGTHS";#N/A,#N/A,FALSE,"CAIES REF";#N/A,#N/A,FALSE,"RelDPT01.xls"}</definedName>
    <definedName name="a_3_2_1" localSheetId="26" hidden="1">{#N/A,#N/A,FALSE,"Caies";#N/A,#N/A,FALSE,"FIELD LENGTHS";#N/A,#N/A,FALSE,"CAIES REF";#N/A,#N/A,FALSE,"RelDPT01.xls"}</definedName>
    <definedName name="a_3_2_1" localSheetId="31" hidden="1">{#N/A,#N/A,FALSE,"Caies";#N/A,#N/A,FALSE,"FIELD LENGTHS";#N/A,#N/A,FALSE,"CAIES REF";#N/A,#N/A,FALSE,"RelDPT01.xls"}</definedName>
    <definedName name="a_3_2_1" localSheetId="30" hidden="1">{#N/A,#N/A,FALSE,"Caies";#N/A,#N/A,FALSE,"FIELD LENGTHS";#N/A,#N/A,FALSE,"CAIES REF";#N/A,#N/A,FALSE,"RelDPT01.xls"}</definedName>
    <definedName name="a_3_2_1" localSheetId="25" hidden="1">{#N/A,#N/A,FALSE,"Caies";#N/A,#N/A,FALSE,"FIELD LENGTHS";#N/A,#N/A,FALSE,"CAIES REF";#N/A,#N/A,FALSE,"RelDPT01.xls"}</definedName>
    <definedName name="a_3_2_1" localSheetId="23" hidden="1">{#N/A,#N/A,FALSE,"Caies";#N/A,#N/A,FALSE,"FIELD LENGTHS";#N/A,#N/A,FALSE,"CAIES REF";#N/A,#N/A,FALSE,"RelDPT01.xls"}</definedName>
    <definedName name="a_3_2_1" localSheetId="21" hidden="1">{#N/A,#N/A,FALSE,"Caies";#N/A,#N/A,FALSE,"FIELD LENGTHS";#N/A,#N/A,FALSE,"CAIES REF";#N/A,#N/A,FALSE,"RelDPT01.xls"}</definedName>
    <definedName name="a_3_2_1" hidden="1">{#N/A,#N/A,FALSE,"Caies";#N/A,#N/A,FALSE,"FIELD LENGTHS";#N/A,#N/A,FALSE,"CAIES REF";#N/A,#N/A,FALSE,"RelDPT01.xls"}</definedName>
    <definedName name="a_3_3" localSheetId="26" hidden="1">{#N/A,#N/A,FALSE,"Caies";#N/A,#N/A,FALSE,"FIELD LENGTHS";#N/A,#N/A,FALSE,"CAIES REF";#N/A,#N/A,FALSE,"RelDPT01.xls"}</definedName>
    <definedName name="a_3_3" localSheetId="31" hidden="1">{#N/A,#N/A,FALSE,"Caies";#N/A,#N/A,FALSE,"FIELD LENGTHS";#N/A,#N/A,FALSE,"CAIES REF";#N/A,#N/A,FALSE,"RelDPT01.xls"}</definedName>
    <definedName name="a_3_3" localSheetId="30" hidden="1">{#N/A,#N/A,FALSE,"Caies";#N/A,#N/A,FALSE,"FIELD LENGTHS";#N/A,#N/A,FALSE,"CAIES REF";#N/A,#N/A,FALSE,"RelDPT01.xls"}</definedName>
    <definedName name="a_3_3" localSheetId="25" hidden="1">{#N/A,#N/A,FALSE,"Caies";#N/A,#N/A,FALSE,"FIELD LENGTHS";#N/A,#N/A,FALSE,"CAIES REF";#N/A,#N/A,FALSE,"RelDPT01.xls"}</definedName>
    <definedName name="a_3_3" localSheetId="23" hidden="1">{#N/A,#N/A,FALSE,"Caies";#N/A,#N/A,FALSE,"FIELD LENGTHS";#N/A,#N/A,FALSE,"CAIES REF";#N/A,#N/A,FALSE,"RelDPT01.xls"}</definedName>
    <definedName name="a_3_3" localSheetId="21" hidden="1">{#N/A,#N/A,FALSE,"Caies";#N/A,#N/A,FALSE,"FIELD LENGTHS";#N/A,#N/A,FALSE,"CAIES REF";#N/A,#N/A,FALSE,"RelDPT01.xls"}</definedName>
    <definedName name="a_3_3" hidden="1">{#N/A,#N/A,FALSE,"Caies";#N/A,#N/A,FALSE,"FIELD LENGTHS";#N/A,#N/A,FALSE,"CAIES REF";#N/A,#N/A,FALSE,"RelDPT01.xls"}</definedName>
    <definedName name="a_3_3_1" localSheetId="26" hidden="1">{#N/A,#N/A,FALSE,"Caies";#N/A,#N/A,FALSE,"FIELD LENGTHS";#N/A,#N/A,FALSE,"CAIES REF";#N/A,#N/A,FALSE,"RelDPT01.xls"}</definedName>
    <definedName name="a_3_3_1" localSheetId="31" hidden="1">{#N/A,#N/A,FALSE,"Caies";#N/A,#N/A,FALSE,"FIELD LENGTHS";#N/A,#N/A,FALSE,"CAIES REF";#N/A,#N/A,FALSE,"RelDPT01.xls"}</definedName>
    <definedName name="a_3_3_1" localSheetId="30" hidden="1">{#N/A,#N/A,FALSE,"Caies";#N/A,#N/A,FALSE,"FIELD LENGTHS";#N/A,#N/A,FALSE,"CAIES REF";#N/A,#N/A,FALSE,"RelDPT01.xls"}</definedName>
    <definedName name="a_3_3_1" localSheetId="25" hidden="1">{#N/A,#N/A,FALSE,"Caies";#N/A,#N/A,FALSE,"FIELD LENGTHS";#N/A,#N/A,FALSE,"CAIES REF";#N/A,#N/A,FALSE,"RelDPT01.xls"}</definedName>
    <definedName name="a_3_3_1" localSheetId="23" hidden="1">{#N/A,#N/A,FALSE,"Caies";#N/A,#N/A,FALSE,"FIELD LENGTHS";#N/A,#N/A,FALSE,"CAIES REF";#N/A,#N/A,FALSE,"RelDPT01.xls"}</definedName>
    <definedName name="a_3_3_1" localSheetId="21" hidden="1">{#N/A,#N/A,FALSE,"Caies";#N/A,#N/A,FALSE,"FIELD LENGTHS";#N/A,#N/A,FALSE,"CAIES REF";#N/A,#N/A,FALSE,"RelDPT01.xls"}</definedName>
    <definedName name="a_3_3_1" hidden="1">{#N/A,#N/A,FALSE,"Caies";#N/A,#N/A,FALSE,"FIELD LENGTHS";#N/A,#N/A,FALSE,"CAIES REF";#N/A,#N/A,FALSE,"RelDPT01.xls"}</definedName>
    <definedName name="a_3_4" localSheetId="26" hidden="1">{#N/A,#N/A,FALSE,"Caies";#N/A,#N/A,FALSE,"FIELD LENGTHS";#N/A,#N/A,FALSE,"CAIES REF";#N/A,#N/A,FALSE,"RelDPT01.xls"}</definedName>
    <definedName name="a_3_4" localSheetId="31" hidden="1">{#N/A,#N/A,FALSE,"Caies";#N/A,#N/A,FALSE,"FIELD LENGTHS";#N/A,#N/A,FALSE,"CAIES REF";#N/A,#N/A,FALSE,"RelDPT01.xls"}</definedName>
    <definedName name="a_3_4" localSheetId="30" hidden="1">{#N/A,#N/A,FALSE,"Caies";#N/A,#N/A,FALSE,"FIELD LENGTHS";#N/A,#N/A,FALSE,"CAIES REF";#N/A,#N/A,FALSE,"RelDPT01.xls"}</definedName>
    <definedName name="a_3_4" localSheetId="25" hidden="1">{#N/A,#N/A,FALSE,"Caies";#N/A,#N/A,FALSE,"FIELD LENGTHS";#N/A,#N/A,FALSE,"CAIES REF";#N/A,#N/A,FALSE,"RelDPT01.xls"}</definedName>
    <definedName name="a_3_4" localSheetId="23" hidden="1">{#N/A,#N/A,FALSE,"Caies";#N/A,#N/A,FALSE,"FIELD LENGTHS";#N/A,#N/A,FALSE,"CAIES REF";#N/A,#N/A,FALSE,"RelDPT01.xls"}</definedName>
    <definedName name="a_3_4" localSheetId="21" hidden="1">{#N/A,#N/A,FALSE,"Caies";#N/A,#N/A,FALSE,"FIELD LENGTHS";#N/A,#N/A,FALSE,"CAIES REF";#N/A,#N/A,FALSE,"RelDPT01.xls"}</definedName>
    <definedName name="a_3_4" hidden="1">{#N/A,#N/A,FALSE,"Caies";#N/A,#N/A,FALSE,"FIELD LENGTHS";#N/A,#N/A,FALSE,"CAIES REF";#N/A,#N/A,FALSE,"RelDPT01.xls"}</definedName>
    <definedName name="a_3_4_1" localSheetId="26" hidden="1">{#N/A,#N/A,FALSE,"Caies";#N/A,#N/A,FALSE,"FIELD LENGTHS";#N/A,#N/A,FALSE,"CAIES REF";#N/A,#N/A,FALSE,"RelDPT01.xls"}</definedName>
    <definedName name="a_3_4_1" localSheetId="31" hidden="1">{#N/A,#N/A,FALSE,"Caies";#N/A,#N/A,FALSE,"FIELD LENGTHS";#N/A,#N/A,FALSE,"CAIES REF";#N/A,#N/A,FALSE,"RelDPT01.xls"}</definedName>
    <definedName name="a_3_4_1" localSheetId="30" hidden="1">{#N/A,#N/A,FALSE,"Caies";#N/A,#N/A,FALSE,"FIELD LENGTHS";#N/A,#N/A,FALSE,"CAIES REF";#N/A,#N/A,FALSE,"RelDPT01.xls"}</definedName>
    <definedName name="a_3_4_1" localSheetId="25" hidden="1">{#N/A,#N/A,FALSE,"Caies";#N/A,#N/A,FALSE,"FIELD LENGTHS";#N/A,#N/A,FALSE,"CAIES REF";#N/A,#N/A,FALSE,"RelDPT01.xls"}</definedName>
    <definedName name="a_3_4_1" localSheetId="23" hidden="1">{#N/A,#N/A,FALSE,"Caies";#N/A,#N/A,FALSE,"FIELD LENGTHS";#N/A,#N/A,FALSE,"CAIES REF";#N/A,#N/A,FALSE,"RelDPT01.xls"}</definedName>
    <definedName name="a_3_4_1" localSheetId="21" hidden="1">{#N/A,#N/A,FALSE,"Caies";#N/A,#N/A,FALSE,"FIELD LENGTHS";#N/A,#N/A,FALSE,"CAIES REF";#N/A,#N/A,FALSE,"RelDPT01.xls"}</definedName>
    <definedName name="a_3_4_1" hidden="1">{#N/A,#N/A,FALSE,"Caies";#N/A,#N/A,FALSE,"FIELD LENGTHS";#N/A,#N/A,FALSE,"CAIES REF";#N/A,#N/A,FALSE,"RelDPT01.xls"}</definedName>
    <definedName name="a_3_5" localSheetId="26" hidden="1">{#N/A,#N/A,FALSE,"Caies";#N/A,#N/A,FALSE,"FIELD LENGTHS";#N/A,#N/A,FALSE,"CAIES REF";#N/A,#N/A,FALSE,"RelDPT01.xls"}</definedName>
    <definedName name="a_3_5" localSheetId="31" hidden="1">{#N/A,#N/A,FALSE,"Caies";#N/A,#N/A,FALSE,"FIELD LENGTHS";#N/A,#N/A,FALSE,"CAIES REF";#N/A,#N/A,FALSE,"RelDPT01.xls"}</definedName>
    <definedName name="a_3_5" localSheetId="30" hidden="1">{#N/A,#N/A,FALSE,"Caies";#N/A,#N/A,FALSE,"FIELD LENGTHS";#N/A,#N/A,FALSE,"CAIES REF";#N/A,#N/A,FALSE,"RelDPT01.xls"}</definedName>
    <definedName name="a_3_5" localSheetId="25" hidden="1">{#N/A,#N/A,FALSE,"Caies";#N/A,#N/A,FALSE,"FIELD LENGTHS";#N/A,#N/A,FALSE,"CAIES REF";#N/A,#N/A,FALSE,"RelDPT01.xls"}</definedName>
    <definedName name="a_3_5" localSheetId="23" hidden="1">{#N/A,#N/A,FALSE,"Caies";#N/A,#N/A,FALSE,"FIELD LENGTHS";#N/A,#N/A,FALSE,"CAIES REF";#N/A,#N/A,FALSE,"RelDPT01.xls"}</definedName>
    <definedName name="a_3_5" localSheetId="21" hidden="1">{#N/A,#N/A,FALSE,"Caies";#N/A,#N/A,FALSE,"FIELD LENGTHS";#N/A,#N/A,FALSE,"CAIES REF";#N/A,#N/A,FALSE,"RelDPT01.xls"}</definedName>
    <definedName name="a_3_5" hidden="1">{#N/A,#N/A,FALSE,"Caies";#N/A,#N/A,FALSE,"FIELD LENGTHS";#N/A,#N/A,FALSE,"CAIES REF";#N/A,#N/A,FALSE,"RelDPT01.xls"}</definedName>
    <definedName name="A_3100INQ">#REF!</definedName>
    <definedName name="A_3100REV">#REF!</definedName>
    <definedName name="a_32">#REF!</definedName>
    <definedName name="A_3200INQ">#REF!</definedName>
    <definedName name="A_3200REV">#REF!</definedName>
    <definedName name="a_4" localSheetId="26" hidden="1">{#N/A,#N/A,FALSE,"Caies";#N/A,#N/A,FALSE,"FIELD LENGTHS";#N/A,#N/A,FALSE,"CAIES REF";#N/A,#N/A,FALSE,"RelDPT01.xls"}</definedName>
    <definedName name="a_4" localSheetId="31" hidden="1">{#N/A,#N/A,FALSE,"Caies";#N/A,#N/A,FALSE,"FIELD LENGTHS";#N/A,#N/A,FALSE,"CAIES REF";#N/A,#N/A,FALSE,"RelDPT01.xls"}</definedName>
    <definedName name="a_4" localSheetId="30" hidden="1">{#N/A,#N/A,FALSE,"Caies";#N/A,#N/A,FALSE,"FIELD LENGTHS";#N/A,#N/A,FALSE,"CAIES REF";#N/A,#N/A,FALSE,"RelDPT01.xls"}</definedName>
    <definedName name="a_4" localSheetId="25" hidden="1">{#N/A,#N/A,FALSE,"Caies";#N/A,#N/A,FALSE,"FIELD LENGTHS";#N/A,#N/A,FALSE,"CAIES REF";#N/A,#N/A,FALSE,"RelDPT01.xls"}</definedName>
    <definedName name="a_4" localSheetId="23" hidden="1">{#N/A,#N/A,FALSE,"Caies";#N/A,#N/A,FALSE,"FIELD LENGTHS";#N/A,#N/A,FALSE,"CAIES REF";#N/A,#N/A,FALSE,"RelDPT01.xls"}</definedName>
    <definedName name="a_4" localSheetId="21" hidden="1">{#N/A,#N/A,FALSE,"Caies";#N/A,#N/A,FALSE,"FIELD LENGTHS";#N/A,#N/A,FALSE,"CAIES REF";#N/A,#N/A,FALSE,"RelDPT01.xls"}</definedName>
    <definedName name="a_4" hidden="1">{#N/A,#N/A,FALSE,"Caies";#N/A,#N/A,FALSE,"FIELD LENGTHS";#N/A,#N/A,FALSE,"CAIES REF";#N/A,#N/A,FALSE,"RelDPT01.xls"}</definedName>
    <definedName name="a_4_1" localSheetId="26" hidden="1">{#N/A,#N/A,FALSE,"Caies";#N/A,#N/A,FALSE,"FIELD LENGTHS";#N/A,#N/A,FALSE,"CAIES REF";#N/A,#N/A,FALSE,"RelDPT01.xls"}</definedName>
    <definedName name="a_4_1" localSheetId="31" hidden="1">{#N/A,#N/A,FALSE,"Caies";#N/A,#N/A,FALSE,"FIELD LENGTHS";#N/A,#N/A,FALSE,"CAIES REF";#N/A,#N/A,FALSE,"RelDPT01.xls"}</definedName>
    <definedName name="a_4_1" localSheetId="30" hidden="1">{#N/A,#N/A,FALSE,"Caies";#N/A,#N/A,FALSE,"FIELD LENGTHS";#N/A,#N/A,FALSE,"CAIES REF";#N/A,#N/A,FALSE,"RelDPT01.xls"}</definedName>
    <definedName name="a_4_1" localSheetId="25" hidden="1">{#N/A,#N/A,FALSE,"Caies";#N/A,#N/A,FALSE,"FIELD LENGTHS";#N/A,#N/A,FALSE,"CAIES REF";#N/A,#N/A,FALSE,"RelDPT01.xls"}</definedName>
    <definedName name="a_4_1" localSheetId="23" hidden="1">{#N/A,#N/A,FALSE,"Caies";#N/A,#N/A,FALSE,"FIELD LENGTHS";#N/A,#N/A,FALSE,"CAIES REF";#N/A,#N/A,FALSE,"RelDPT01.xls"}</definedName>
    <definedName name="a_4_1" localSheetId="21" hidden="1">{#N/A,#N/A,FALSE,"Caies";#N/A,#N/A,FALSE,"FIELD LENGTHS";#N/A,#N/A,FALSE,"CAIES REF";#N/A,#N/A,FALSE,"RelDPT01.xls"}</definedName>
    <definedName name="a_4_1" hidden="1">{#N/A,#N/A,FALSE,"Caies";#N/A,#N/A,FALSE,"FIELD LENGTHS";#N/A,#N/A,FALSE,"CAIES REF";#N/A,#N/A,FALSE,"RelDPT01.xls"}</definedName>
    <definedName name="a_4_1_1" localSheetId="26" hidden="1">{#N/A,#N/A,FALSE,"Caies";#N/A,#N/A,FALSE,"FIELD LENGTHS";#N/A,#N/A,FALSE,"CAIES REF";#N/A,#N/A,FALSE,"RelDPT01.xls"}</definedName>
    <definedName name="a_4_1_1" localSheetId="31" hidden="1">{#N/A,#N/A,FALSE,"Caies";#N/A,#N/A,FALSE,"FIELD LENGTHS";#N/A,#N/A,FALSE,"CAIES REF";#N/A,#N/A,FALSE,"RelDPT01.xls"}</definedName>
    <definedName name="a_4_1_1" localSheetId="30" hidden="1">{#N/A,#N/A,FALSE,"Caies";#N/A,#N/A,FALSE,"FIELD LENGTHS";#N/A,#N/A,FALSE,"CAIES REF";#N/A,#N/A,FALSE,"RelDPT01.xls"}</definedName>
    <definedName name="a_4_1_1" localSheetId="25" hidden="1">{#N/A,#N/A,FALSE,"Caies";#N/A,#N/A,FALSE,"FIELD LENGTHS";#N/A,#N/A,FALSE,"CAIES REF";#N/A,#N/A,FALSE,"RelDPT01.xls"}</definedName>
    <definedName name="a_4_1_1" localSheetId="23" hidden="1">{#N/A,#N/A,FALSE,"Caies";#N/A,#N/A,FALSE,"FIELD LENGTHS";#N/A,#N/A,FALSE,"CAIES REF";#N/A,#N/A,FALSE,"RelDPT01.xls"}</definedName>
    <definedName name="a_4_1_1" localSheetId="21" hidden="1">{#N/A,#N/A,FALSE,"Caies";#N/A,#N/A,FALSE,"FIELD LENGTHS";#N/A,#N/A,FALSE,"CAIES REF";#N/A,#N/A,FALSE,"RelDPT01.xls"}</definedName>
    <definedName name="a_4_1_1" hidden="1">{#N/A,#N/A,FALSE,"Caies";#N/A,#N/A,FALSE,"FIELD LENGTHS";#N/A,#N/A,FALSE,"CAIES REF";#N/A,#N/A,FALSE,"RelDPT01.xls"}</definedName>
    <definedName name="a_4_2" localSheetId="26" hidden="1">{#N/A,#N/A,FALSE,"Caies";#N/A,#N/A,FALSE,"FIELD LENGTHS";#N/A,#N/A,FALSE,"CAIES REF";#N/A,#N/A,FALSE,"RelDPT01.xls"}</definedName>
    <definedName name="a_4_2" localSheetId="31" hidden="1">{#N/A,#N/A,FALSE,"Caies";#N/A,#N/A,FALSE,"FIELD LENGTHS";#N/A,#N/A,FALSE,"CAIES REF";#N/A,#N/A,FALSE,"RelDPT01.xls"}</definedName>
    <definedName name="a_4_2" localSheetId="30" hidden="1">{#N/A,#N/A,FALSE,"Caies";#N/A,#N/A,FALSE,"FIELD LENGTHS";#N/A,#N/A,FALSE,"CAIES REF";#N/A,#N/A,FALSE,"RelDPT01.xls"}</definedName>
    <definedName name="a_4_2" localSheetId="25" hidden="1">{#N/A,#N/A,FALSE,"Caies";#N/A,#N/A,FALSE,"FIELD LENGTHS";#N/A,#N/A,FALSE,"CAIES REF";#N/A,#N/A,FALSE,"RelDPT01.xls"}</definedName>
    <definedName name="a_4_2" localSheetId="23" hidden="1">{#N/A,#N/A,FALSE,"Caies";#N/A,#N/A,FALSE,"FIELD LENGTHS";#N/A,#N/A,FALSE,"CAIES REF";#N/A,#N/A,FALSE,"RelDPT01.xls"}</definedName>
    <definedName name="a_4_2" localSheetId="21" hidden="1">{#N/A,#N/A,FALSE,"Caies";#N/A,#N/A,FALSE,"FIELD LENGTHS";#N/A,#N/A,FALSE,"CAIES REF";#N/A,#N/A,FALSE,"RelDPT01.xls"}</definedName>
    <definedName name="a_4_2" hidden="1">{#N/A,#N/A,FALSE,"Caies";#N/A,#N/A,FALSE,"FIELD LENGTHS";#N/A,#N/A,FALSE,"CAIES REF";#N/A,#N/A,FALSE,"RelDPT01.xls"}</definedName>
    <definedName name="a_4_2_1" localSheetId="26" hidden="1">{#N/A,#N/A,FALSE,"Caies";#N/A,#N/A,FALSE,"FIELD LENGTHS";#N/A,#N/A,FALSE,"CAIES REF";#N/A,#N/A,FALSE,"RelDPT01.xls"}</definedName>
    <definedName name="a_4_2_1" localSheetId="31" hidden="1">{#N/A,#N/A,FALSE,"Caies";#N/A,#N/A,FALSE,"FIELD LENGTHS";#N/A,#N/A,FALSE,"CAIES REF";#N/A,#N/A,FALSE,"RelDPT01.xls"}</definedName>
    <definedName name="a_4_2_1" localSheetId="30" hidden="1">{#N/A,#N/A,FALSE,"Caies";#N/A,#N/A,FALSE,"FIELD LENGTHS";#N/A,#N/A,FALSE,"CAIES REF";#N/A,#N/A,FALSE,"RelDPT01.xls"}</definedName>
    <definedName name="a_4_2_1" localSheetId="25" hidden="1">{#N/A,#N/A,FALSE,"Caies";#N/A,#N/A,FALSE,"FIELD LENGTHS";#N/A,#N/A,FALSE,"CAIES REF";#N/A,#N/A,FALSE,"RelDPT01.xls"}</definedName>
    <definedName name="a_4_2_1" localSheetId="23" hidden="1">{#N/A,#N/A,FALSE,"Caies";#N/A,#N/A,FALSE,"FIELD LENGTHS";#N/A,#N/A,FALSE,"CAIES REF";#N/A,#N/A,FALSE,"RelDPT01.xls"}</definedName>
    <definedName name="a_4_2_1" localSheetId="21" hidden="1">{#N/A,#N/A,FALSE,"Caies";#N/A,#N/A,FALSE,"FIELD LENGTHS";#N/A,#N/A,FALSE,"CAIES REF";#N/A,#N/A,FALSE,"RelDPT01.xls"}</definedName>
    <definedName name="a_4_2_1" hidden="1">{#N/A,#N/A,FALSE,"Caies";#N/A,#N/A,FALSE,"FIELD LENGTHS";#N/A,#N/A,FALSE,"CAIES REF";#N/A,#N/A,FALSE,"RelDPT01.xls"}</definedName>
    <definedName name="a_4_3" localSheetId="26" hidden="1">{#N/A,#N/A,FALSE,"Caies";#N/A,#N/A,FALSE,"FIELD LENGTHS";#N/A,#N/A,FALSE,"CAIES REF";#N/A,#N/A,FALSE,"RelDPT01.xls"}</definedName>
    <definedName name="a_4_3" localSheetId="31" hidden="1">{#N/A,#N/A,FALSE,"Caies";#N/A,#N/A,FALSE,"FIELD LENGTHS";#N/A,#N/A,FALSE,"CAIES REF";#N/A,#N/A,FALSE,"RelDPT01.xls"}</definedName>
    <definedName name="a_4_3" localSheetId="30" hidden="1">{#N/A,#N/A,FALSE,"Caies";#N/A,#N/A,FALSE,"FIELD LENGTHS";#N/A,#N/A,FALSE,"CAIES REF";#N/A,#N/A,FALSE,"RelDPT01.xls"}</definedName>
    <definedName name="a_4_3" localSheetId="25" hidden="1">{#N/A,#N/A,FALSE,"Caies";#N/A,#N/A,FALSE,"FIELD LENGTHS";#N/A,#N/A,FALSE,"CAIES REF";#N/A,#N/A,FALSE,"RelDPT01.xls"}</definedName>
    <definedName name="a_4_3" localSheetId="23" hidden="1">{#N/A,#N/A,FALSE,"Caies";#N/A,#N/A,FALSE,"FIELD LENGTHS";#N/A,#N/A,FALSE,"CAIES REF";#N/A,#N/A,FALSE,"RelDPT01.xls"}</definedName>
    <definedName name="a_4_3" localSheetId="21" hidden="1">{#N/A,#N/A,FALSE,"Caies";#N/A,#N/A,FALSE,"FIELD LENGTHS";#N/A,#N/A,FALSE,"CAIES REF";#N/A,#N/A,FALSE,"RelDPT01.xls"}</definedName>
    <definedName name="a_4_3" hidden="1">{#N/A,#N/A,FALSE,"Caies";#N/A,#N/A,FALSE,"FIELD LENGTHS";#N/A,#N/A,FALSE,"CAIES REF";#N/A,#N/A,FALSE,"RelDPT01.xls"}</definedName>
    <definedName name="a_4_3_1" localSheetId="26" hidden="1">{#N/A,#N/A,FALSE,"Caies";#N/A,#N/A,FALSE,"FIELD LENGTHS";#N/A,#N/A,FALSE,"CAIES REF";#N/A,#N/A,FALSE,"RelDPT01.xls"}</definedName>
    <definedName name="a_4_3_1" localSheetId="31" hidden="1">{#N/A,#N/A,FALSE,"Caies";#N/A,#N/A,FALSE,"FIELD LENGTHS";#N/A,#N/A,FALSE,"CAIES REF";#N/A,#N/A,FALSE,"RelDPT01.xls"}</definedName>
    <definedName name="a_4_3_1" localSheetId="30" hidden="1">{#N/A,#N/A,FALSE,"Caies";#N/A,#N/A,FALSE,"FIELD LENGTHS";#N/A,#N/A,FALSE,"CAIES REF";#N/A,#N/A,FALSE,"RelDPT01.xls"}</definedName>
    <definedName name="a_4_3_1" localSheetId="25" hidden="1">{#N/A,#N/A,FALSE,"Caies";#N/A,#N/A,FALSE,"FIELD LENGTHS";#N/A,#N/A,FALSE,"CAIES REF";#N/A,#N/A,FALSE,"RelDPT01.xls"}</definedName>
    <definedName name="a_4_3_1" localSheetId="23" hidden="1">{#N/A,#N/A,FALSE,"Caies";#N/A,#N/A,FALSE,"FIELD LENGTHS";#N/A,#N/A,FALSE,"CAIES REF";#N/A,#N/A,FALSE,"RelDPT01.xls"}</definedName>
    <definedName name="a_4_3_1" localSheetId="21" hidden="1">{#N/A,#N/A,FALSE,"Caies";#N/A,#N/A,FALSE,"FIELD LENGTHS";#N/A,#N/A,FALSE,"CAIES REF";#N/A,#N/A,FALSE,"RelDPT01.xls"}</definedName>
    <definedName name="a_4_3_1" hidden="1">{#N/A,#N/A,FALSE,"Caies";#N/A,#N/A,FALSE,"FIELD LENGTHS";#N/A,#N/A,FALSE,"CAIES REF";#N/A,#N/A,FALSE,"RelDPT01.xls"}</definedName>
    <definedName name="a_4_4" localSheetId="26" hidden="1">{#N/A,#N/A,FALSE,"Caies";#N/A,#N/A,FALSE,"FIELD LENGTHS";#N/A,#N/A,FALSE,"CAIES REF";#N/A,#N/A,FALSE,"RelDPT01.xls"}</definedName>
    <definedName name="a_4_4" localSheetId="31" hidden="1">{#N/A,#N/A,FALSE,"Caies";#N/A,#N/A,FALSE,"FIELD LENGTHS";#N/A,#N/A,FALSE,"CAIES REF";#N/A,#N/A,FALSE,"RelDPT01.xls"}</definedName>
    <definedName name="a_4_4" localSheetId="30" hidden="1">{#N/A,#N/A,FALSE,"Caies";#N/A,#N/A,FALSE,"FIELD LENGTHS";#N/A,#N/A,FALSE,"CAIES REF";#N/A,#N/A,FALSE,"RelDPT01.xls"}</definedName>
    <definedName name="a_4_4" localSheetId="25" hidden="1">{#N/A,#N/A,FALSE,"Caies";#N/A,#N/A,FALSE,"FIELD LENGTHS";#N/A,#N/A,FALSE,"CAIES REF";#N/A,#N/A,FALSE,"RelDPT01.xls"}</definedName>
    <definedName name="a_4_4" localSheetId="23" hidden="1">{#N/A,#N/A,FALSE,"Caies";#N/A,#N/A,FALSE,"FIELD LENGTHS";#N/A,#N/A,FALSE,"CAIES REF";#N/A,#N/A,FALSE,"RelDPT01.xls"}</definedName>
    <definedName name="a_4_4" localSheetId="21" hidden="1">{#N/A,#N/A,FALSE,"Caies";#N/A,#N/A,FALSE,"FIELD LENGTHS";#N/A,#N/A,FALSE,"CAIES REF";#N/A,#N/A,FALSE,"RelDPT01.xls"}</definedName>
    <definedName name="a_4_4" hidden="1">{#N/A,#N/A,FALSE,"Caies";#N/A,#N/A,FALSE,"FIELD LENGTHS";#N/A,#N/A,FALSE,"CAIES REF";#N/A,#N/A,FALSE,"RelDPT01.xls"}</definedName>
    <definedName name="a_4_4_1" localSheetId="26" hidden="1">{#N/A,#N/A,FALSE,"Caies";#N/A,#N/A,FALSE,"FIELD LENGTHS";#N/A,#N/A,FALSE,"CAIES REF";#N/A,#N/A,FALSE,"RelDPT01.xls"}</definedName>
    <definedName name="a_4_4_1" localSheetId="31" hidden="1">{#N/A,#N/A,FALSE,"Caies";#N/A,#N/A,FALSE,"FIELD LENGTHS";#N/A,#N/A,FALSE,"CAIES REF";#N/A,#N/A,FALSE,"RelDPT01.xls"}</definedName>
    <definedName name="a_4_4_1" localSheetId="30" hidden="1">{#N/A,#N/A,FALSE,"Caies";#N/A,#N/A,FALSE,"FIELD LENGTHS";#N/A,#N/A,FALSE,"CAIES REF";#N/A,#N/A,FALSE,"RelDPT01.xls"}</definedName>
    <definedName name="a_4_4_1" localSheetId="25" hidden="1">{#N/A,#N/A,FALSE,"Caies";#N/A,#N/A,FALSE,"FIELD LENGTHS";#N/A,#N/A,FALSE,"CAIES REF";#N/A,#N/A,FALSE,"RelDPT01.xls"}</definedName>
    <definedName name="a_4_4_1" localSheetId="23" hidden="1">{#N/A,#N/A,FALSE,"Caies";#N/A,#N/A,FALSE,"FIELD LENGTHS";#N/A,#N/A,FALSE,"CAIES REF";#N/A,#N/A,FALSE,"RelDPT01.xls"}</definedName>
    <definedName name="a_4_4_1" localSheetId="21" hidden="1">{#N/A,#N/A,FALSE,"Caies";#N/A,#N/A,FALSE,"FIELD LENGTHS";#N/A,#N/A,FALSE,"CAIES REF";#N/A,#N/A,FALSE,"RelDPT01.xls"}</definedName>
    <definedName name="a_4_4_1" hidden="1">{#N/A,#N/A,FALSE,"Caies";#N/A,#N/A,FALSE,"FIELD LENGTHS";#N/A,#N/A,FALSE,"CAIES REF";#N/A,#N/A,FALSE,"RelDPT01.xls"}</definedName>
    <definedName name="a_4_5" localSheetId="26" hidden="1">{#N/A,#N/A,FALSE,"Caies";#N/A,#N/A,FALSE,"FIELD LENGTHS";#N/A,#N/A,FALSE,"CAIES REF";#N/A,#N/A,FALSE,"RelDPT01.xls"}</definedName>
    <definedName name="a_4_5" localSheetId="31" hidden="1">{#N/A,#N/A,FALSE,"Caies";#N/A,#N/A,FALSE,"FIELD LENGTHS";#N/A,#N/A,FALSE,"CAIES REF";#N/A,#N/A,FALSE,"RelDPT01.xls"}</definedName>
    <definedName name="a_4_5" localSheetId="30" hidden="1">{#N/A,#N/A,FALSE,"Caies";#N/A,#N/A,FALSE,"FIELD LENGTHS";#N/A,#N/A,FALSE,"CAIES REF";#N/A,#N/A,FALSE,"RelDPT01.xls"}</definedName>
    <definedName name="a_4_5" localSheetId="25" hidden="1">{#N/A,#N/A,FALSE,"Caies";#N/A,#N/A,FALSE,"FIELD LENGTHS";#N/A,#N/A,FALSE,"CAIES REF";#N/A,#N/A,FALSE,"RelDPT01.xls"}</definedName>
    <definedName name="a_4_5" localSheetId="23" hidden="1">{#N/A,#N/A,FALSE,"Caies";#N/A,#N/A,FALSE,"FIELD LENGTHS";#N/A,#N/A,FALSE,"CAIES REF";#N/A,#N/A,FALSE,"RelDPT01.xls"}</definedName>
    <definedName name="a_4_5" localSheetId="21" hidden="1">{#N/A,#N/A,FALSE,"Caies";#N/A,#N/A,FALSE,"FIELD LENGTHS";#N/A,#N/A,FALSE,"CAIES REF";#N/A,#N/A,FALSE,"RelDPT01.xls"}</definedName>
    <definedName name="a_4_5" hidden="1">{#N/A,#N/A,FALSE,"Caies";#N/A,#N/A,FALSE,"FIELD LENGTHS";#N/A,#N/A,FALSE,"CAIES REF";#N/A,#N/A,FALSE,"RelDPT01.xls"}</definedName>
    <definedName name="a_5" localSheetId="26" hidden="1">{#N/A,#N/A,FALSE,"Caies";#N/A,#N/A,FALSE,"FIELD LENGTHS";#N/A,#N/A,FALSE,"CAIES REF";#N/A,#N/A,FALSE,"RelDPT01.xls"}</definedName>
    <definedName name="a_5" localSheetId="31" hidden="1">{#N/A,#N/A,FALSE,"Caies";#N/A,#N/A,FALSE,"FIELD LENGTHS";#N/A,#N/A,FALSE,"CAIES REF";#N/A,#N/A,FALSE,"RelDPT01.xls"}</definedName>
    <definedName name="a_5" localSheetId="30" hidden="1">{#N/A,#N/A,FALSE,"Caies";#N/A,#N/A,FALSE,"FIELD LENGTHS";#N/A,#N/A,FALSE,"CAIES REF";#N/A,#N/A,FALSE,"RelDPT01.xls"}</definedName>
    <definedName name="a_5" localSheetId="25" hidden="1">{#N/A,#N/A,FALSE,"Caies";#N/A,#N/A,FALSE,"FIELD LENGTHS";#N/A,#N/A,FALSE,"CAIES REF";#N/A,#N/A,FALSE,"RelDPT01.xls"}</definedName>
    <definedName name="a_5" localSheetId="23" hidden="1">{#N/A,#N/A,FALSE,"Caies";#N/A,#N/A,FALSE,"FIELD LENGTHS";#N/A,#N/A,FALSE,"CAIES REF";#N/A,#N/A,FALSE,"RelDPT01.xls"}</definedName>
    <definedName name="a_5" localSheetId="21" hidden="1">{#N/A,#N/A,FALSE,"Caies";#N/A,#N/A,FALSE,"FIELD LENGTHS";#N/A,#N/A,FALSE,"CAIES REF";#N/A,#N/A,FALSE,"RelDPT01.xls"}</definedName>
    <definedName name="a_5" hidden="1">{#N/A,#N/A,FALSE,"Caies";#N/A,#N/A,FALSE,"FIELD LENGTHS";#N/A,#N/A,FALSE,"CAIES REF";#N/A,#N/A,FALSE,"RelDPT01.xls"}</definedName>
    <definedName name="a_5_1" localSheetId="26" hidden="1">{#N/A,#N/A,FALSE,"Caies";#N/A,#N/A,FALSE,"FIELD LENGTHS";#N/A,#N/A,FALSE,"CAIES REF";#N/A,#N/A,FALSE,"RelDPT01.xls"}</definedName>
    <definedName name="a_5_1" localSheetId="31" hidden="1">{#N/A,#N/A,FALSE,"Caies";#N/A,#N/A,FALSE,"FIELD LENGTHS";#N/A,#N/A,FALSE,"CAIES REF";#N/A,#N/A,FALSE,"RelDPT01.xls"}</definedName>
    <definedName name="a_5_1" localSheetId="30" hidden="1">{#N/A,#N/A,FALSE,"Caies";#N/A,#N/A,FALSE,"FIELD LENGTHS";#N/A,#N/A,FALSE,"CAIES REF";#N/A,#N/A,FALSE,"RelDPT01.xls"}</definedName>
    <definedName name="a_5_1" localSheetId="25" hidden="1">{#N/A,#N/A,FALSE,"Caies";#N/A,#N/A,FALSE,"FIELD LENGTHS";#N/A,#N/A,FALSE,"CAIES REF";#N/A,#N/A,FALSE,"RelDPT01.xls"}</definedName>
    <definedName name="a_5_1" localSheetId="23" hidden="1">{#N/A,#N/A,FALSE,"Caies";#N/A,#N/A,FALSE,"FIELD LENGTHS";#N/A,#N/A,FALSE,"CAIES REF";#N/A,#N/A,FALSE,"RelDPT01.xls"}</definedName>
    <definedName name="a_5_1" localSheetId="21" hidden="1">{#N/A,#N/A,FALSE,"Caies";#N/A,#N/A,FALSE,"FIELD LENGTHS";#N/A,#N/A,FALSE,"CAIES REF";#N/A,#N/A,FALSE,"RelDPT01.xls"}</definedName>
    <definedName name="a_5_1" hidden="1">{#N/A,#N/A,FALSE,"Caies";#N/A,#N/A,FALSE,"FIELD LENGTHS";#N/A,#N/A,FALSE,"CAIES REF";#N/A,#N/A,FALSE,"RelDPT01.xls"}</definedName>
    <definedName name="a_5_1_1" localSheetId="26" hidden="1">{#N/A,#N/A,FALSE,"Caies";#N/A,#N/A,FALSE,"FIELD LENGTHS";#N/A,#N/A,FALSE,"CAIES REF";#N/A,#N/A,FALSE,"RelDPT01.xls"}</definedName>
    <definedName name="a_5_1_1" localSheetId="31" hidden="1">{#N/A,#N/A,FALSE,"Caies";#N/A,#N/A,FALSE,"FIELD LENGTHS";#N/A,#N/A,FALSE,"CAIES REF";#N/A,#N/A,FALSE,"RelDPT01.xls"}</definedName>
    <definedName name="a_5_1_1" localSheetId="30" hidden="1">{#N/A,#N/A,FALSE,"Caies";#N/A,#N/A,FALSE,"FIELD LENGTHS";#N/A,#N/A,FALSE,"CAIES REF";#N/A,#N/A,FALSE,"RelDPT01.xls"}</definedName>
    <definedName name="a_5_1_1" localSheetId="25" hidden="1">{#N/A,#N/A,FALSE,"Caies";#N/A,#N/A,FALSE,"FIELD LENGTHS";#N/A,#N/A,FALSE,"CAIES REF";#N/A,#N/A,FALSE,"RelDPT01.xls"}</definedName>
    <definedName name="a_5_1_1" localSheetId="23" hidden="1">{#N/A,#N/A,FALSE,"Caies";#N/A,#N/A,FALSE,"FIELD LENGTHS";#N/A,#N/A,FALSE,"CAIES REF";#N/A,#N/A,FALSE,"RelDPT01.xls"}</definedName>
    <definedName name="a_5_1_1" localSheetId="21" hidden="1">{#N/A,#N/A,FALSE,"Caies";#N/A,#N/A,FALSE,"FIELD LENGTHS";#N/A,#N/A,FALSE,"CAIES REF";#N/A,#N/A,FALSE,"RelDPT01.xls"}</definedName>
    <definedName name="a_5_1_1" hidden="1">{#N/A,#N/A,FALSE,"Caies";#N/A,#N/A,FALSE,"FIELD LENGTHS";#N/A,#N/A,FALSE,"CAIES REF";#N/A,#N/A,FALSE,"RelDPT01.xls"}</definedName>
    <definedName name="a_5_2" localSheetId="26" hidden="1">{#N/A,#N/A,FALSE,"Caies";#N/A,#N/A,FALSE,"FIELD LENGTHS";#N/A,#N/A,FALSE,"CAIES REF";#N/A,#N/A,FALSE,"RelDPT01.xls"}</definedName>
    <definedName name="a_5_2" localSheetId="31" hidden="1">{#N/A,#N/A,FALSE,"Caies";#N/A,#N/A,FALSE,"FIELD LENGTHS";#N/A,#N/A,FALSE,"CAIES REF";#N/A,#N/A,FALSE,"RelDPT01.xls"}</definedName>
    <definedName name="a_5_2" localSheetId="30" hidden="1">{#N/A,#N/A,FALSE,"Caies";#N/A,#N/A,FALSE,"FIELD LENGTHS";#N/A,#N/A,FALSE,"CAIES REF";#N/A,#N/A,FALSE,"RelDPT01.xls"}</definedName>
    <definedName name="a_5_2" localSheetId="25" hidden="1">{#N/A,#N/A,FALSE,"Caies";#N/A,#N/A,FALSE,"FIELD LENGTHS";#N/A,#N/A,FALSE,"CAIES REF";#N/A,#N/A,FALSE,"RelDPT01.xls"}</definedName>
    <definedName name="a_5_2" localSheetId="23" hidden="1">{#N/A,#N/A,FALSE,"Caies";#N/A,#N/A,FALSE,"FIELD LENGTHS";#N/A,#N/A,FALSE,"CAIES REF";#N/A,#N/A,FALSE,"RelDPT01.xls"}</definedName>
    <definedName name="a_5_2" localSheetId="21" hidden="1">{#N/A,#N/A,FALSE,"Caies";#N/A,#N/A,FALSE,"FIELD LENGTHS";#N/A,#N/A,FALSE,"CAIES REF";#N/A,#N/A,FALSE,"RelDPT01.xls"}</definedName>
    <definedName name="a_5_2" hidden="1">{#N/A,#N/A,FALSE,"Caies";#N/A,#N/A,FALSE,"FIELD LENGTHS";#N/A,#N/A,FALSE,"CAIES REF";#N/A,#N/A,FALSE,"RelDPT01.xls"}</definedName>
    <definedName name="a_5_2_1" localSheetId="26" hidden="1">{#N/A,#N/A,FALSE,"Caies";#N/A,#N/A,FALSE,"FIELD LENGTHS";#N/A,#N/A,FALSE,"CAIES REF";#N/A,#N/A,FALSE,"RelDPT01.xls"}</definedName>
    <definedName name="a_5_2_1" localSheetId="31" hidden="1">{#N/A,#N/A,FALSE,"Caies";#N/A,#N/A,FALSE,"FIELD LENGTHS";#N/A,#N/A,FALSE,"CAIES REF";#N/A,#N/A,FALSE,"RelDPT01.xls"}</definedName>
    <definedName name="a_5_2_1" localSheetId="30" hidden="1">{#N/A,#N/A,FALSE,"Caies";#N/A,#N/A,FALSE,"FIELD LENGTHS";#N/A,#N/A,FALSE,"CAIES REF";#N/A,#N/A,FALSE,"RelDPT01.xls"}</definedName>
    <definedName name="a_5_2_1" localSheetId="25" hidden="1">{#N/A,#N/A,FALSE,"Caies";#N/A,#N/A,FALSE,"FIELD LENGTHS";#N/A,#N/A,FALSE,"CAIES REF";#N/A,#N/A,FALSE,"RelDPT01.xls"}</definedName>
    <definedName name="a_5_2_1" localSheetId="23" hidden="1">{#N/A,#N/A,FALSE,"Caies";#N/A,#N/A,FALSE,"FIELD LENGTHS";#N/A,#N/A,FALSE,"CAIES REF";#N/A,#N/A,FALSE,"RelDPT01.xls"}</definedName>
    <definedName name="a_5_2_1" localSheetId="21" hidden="1">{#N/A,#N/A,FALSE,"Caies";#N/A,#N/A,FALSE,"FIELD LENGTHS";#N/A,#N/A,FALSE,"CAIES REF";#N/A,#N/A,FALSE,"RelDPT01.xls"}</definedName>
    <definedName name="a_5_2_1" hidden="1">{#N/A,#N/A,FALSE,"Caies";#N/A,#N/A,FALSE,"FIELD LENGTHS";#N/A,#N/A,FALSE,"CAIES REF";#N/A,#N/A,FALSE,"RelDPT01.xls"}</definedName>
    <definedName name="a_5_3" localSheetId="26" hidden="1">{#N/A,#N/A,FALSE,"Caies";#N/A,#N/A,FALSE,"FIELD LENGTHS";#N/A,#N/A,FALSE,"CAIES REF";#N/A,#N/A,FALSE,"RelDPT01.xls"}</definedName>
    <definedName name="a_5_3" localSheetId="31" hidden="1">{#N/A,#N/A,FALSE,"Caies";#N/A,#N/A,FALSE,"FIELD LENGTHS";#N/A,#N/A,FALSE,"CAIES REF";#N/A,#N/A,FALSE,"RelDPT01.xls"}</definedName>
    <definedName name="a_5_3" localSheetId="30" hidden="1">{#N/A,#N/A,FALSE,"Caies";#N/A,#N/A,FALSE,"FIELD LENGTHS";#N/A,#N/A,FALSE,"CAIES REF";#N/A,#N/A,FALSE,"RelDPT01.xls"}</definedName>
    <definedName name="a_5_3" localSheetId="25" hidden="1">{#N/A,#N/A,FALSE,"Caies";#N/A,#N/A,FALSE,"FIELD LENGTHS";#N/A,#N/A,FALSE,"CAIES REF";#N/A,#N/A,FALSE,"RelDPT01.xls"}</definedName>
    <definedName name="a_5_3" localSheetId="23" hidden="1">{#N/A,#N/A,FALSE,"Caies";#N/A,#N/A,FALSE,"FIELD LENGTHS";#N/A,#N/A,FALSE,"CAIES REF";#N/A,#N/A,FALSE,"RelDPT01.xls"}</definedName>
    <definedName name="a_5_3" localSheetId="21" hidden="1">{#N/A,#N/A,FALSE,"Caies";#N/A,#N/A,FALSE,"FIELD LENGTHS";#N/A,#N/A,FALSE,"CAIES REF";#N/A,#N/A,FALSE,"RelDPT01.xls"}</definedName>
    <definedName name="a_5_3" hidden="1">{#N/A,#N/A,FALSE,"Caies";#N/A,#N/A,FALSE,"FIELD LENGTHS";#N/A,#N/A,FALSE,"CAIES REF";#N/A,#N/A,FALSE,"RelDPT01.xls"}</definedName>
    <definedName name="a_5_3_1" localSheetId="26" hidden="1">{#N/A,#N/A,FALSE,"Caies";#N/A,#N/A,FALSE,"FIELD LENGTHS";#N/A,#N/A,FALSE,"CAIES REF";#N/A,#N/A,FALSE,"RelDPT01.xls"}</definedName>
    <definedName name="a_5_3_1" localSheetId="31" hidden="1">{#N/A,#N/A,FALSE,"Caies";#N/A,#N/A,FALSE,"FIELD LENGTHS";#N/A,#N/A,FALSE,"CAIES REF";#N/A,#N/A,FALSE,"RelDPT01.xls"}</definedName>
    <definedName name="a_5_3_1" localSheetId="30" hidden="1">{#N/A,#N/A,FALSE,"Caies";#N/A,#N/A,FALSE,"FIELD LENGTHS";#N/A,#N/A,FALSE,"CAIES REF";#N/A,#N/A,FALSE,"RelDPT01.xls"}</definedName>
    <definedName name="a_5_3_1" localSheetId="25" hidden="1">{#N/A,#N/A,FALSE,"Caies";#N/A,#N/A,FALSE,"FIELD LENGTHS";#N/A,#N/A,FALSE,"CAIES REF";#N/A,#N/A,FALSE,"RelDPT01.xls"}</definedName>
    <definedName name="a_5_3_1" localSheetId="23" hidden="1">{#N/A,#N/A,FALSE,"Caies";#N/A,#N/A,FALSE,"FIELD LENGTHS";#N/A,#N/A,FALSE,"CAIES REF";#N/A,#N/A,FALSE,"RelDPT01.xls"}</definedName>
    <definedName name="a_5_3_1" localSheetId="21" hidden="1">{#N/A,#N/A,FALSE,"Caies";#N/A,#N/A,FALSE,"FIELD LENGTHS";#N/A,#N/A,FALSE,"CAIES REF";#N/A,#N/A,FALSE,"RelDPT01.xls"}</definedName>
    <definedName name="a_5_3_1" hidden="1">{#N/A,#N/A,FALSE,"Caies";#N/A,#N/A,FALSE,"FIELD LENGTHS";#N/A,#N/A,FALSE,"CAIES REF";#N/A,#N/A,FALSE,"RelDPT01.xls"}</definedName>
    <definedName name="a_5_4" localSheetId="26" hidden="1">{#N/A,#N/A,FALSE,"Caies";#N/A,#N/A,FALSE,"FIELD LENGTHS";#N/A,#N/A,FALSE,"CAIES REF";#N/A,#N/A,FALSE,"RelDPT01.xls"}</definedName>
    <definedName name="a_5_4" localSheetId="31" hidden="1">{#N/A,#N/A,FALSE,"Caies";#N/A,#N/A,FALSE,"FIELD LENGTHS";#N/A,#N/A,FALSE,"CAIES REF";#N/A,#N/A,FALSE,"RelDPT01.xls"}</definedName>
    <definedName name="a_5_4" localSheetId="30" hidden="1">{#N/A,#N/A,FALSE,"Caies";#N/A,#N/A,FALSE,"FIELD LENGTHS";#N/A,#N/A,FALSE,"CAIES REF";#N/A,#N/A,FALSE,"RelDPT01.xls"}</definedName>
    <definedName name="a_5_4" localSheetId="25" hidden="1">{#N/A,#N/A,FALSE,"Caies";#N/A,#N/A,FALSE,"FIELD LENGTHS";#N/A,#N/A,FALSE,"CAIES REF";#N/A,#N/A,FALSE,"RelDPT01.xls"}</definedName>
    <definedName name="a_5_4" localSheetId="23" hidden="1">{#N/A,#N/A,FALSE,"Caies";#N/A,#N/A,FALSE,"FIELD LENGTHS";#N/A,#N/A,FALSE,"CAIES REF";#N/A,#N/A,FALSE,"RelDPT01.xls"}</definedName>
    <definedName name="a_5_4" localSheetId="21" hidden="1">{#N/A,#N/A,FALSE,"Caies";#N/A,#N/A,FALSE,"FIELD LENGTHS";#N/A,#N/A,FALSE,"CAIES REF";#N/A,#N/A,FALSE,"RelDPT01.xls"}</definedName>
    <definedName name="a_5_4" hidden="1">{#N/A,#N/A,FALSE,"Caies";#N/A,#N/A,FALSE,"FIELD LENGTHS";#N/A,#N/A,FALSE,"CAIES REF";#N/A,#N/A,FALSE,"RelDPT01.xls"}</definedName>
    <definedName name="a_5_4_1" localSheetId="26" hidden="1">{#N/A,#N/A,FALSE,"Caies";#N/A,#N/A,FALSE,"FIELD LENGTHS";#N/A,#N/A,FALSE,"CAIES REF";#N/A,#N/A,FALSE,"RelDPT01.xls"}</definedName>
    <definedName name="a_5_4_1" localSheetId="31" hidden="1">{#N/A,#N/A,FALSE,"Caies";#N/A,#N/A,FALSE,"FIELD LENGTHS";#N/A,#N/A,FALSE,"CAIES REF";#N/A,#N/A,FALSE,"RelDPT01.xls"}</definedName>
    <definedName name="a_5_4_1" localSheetId="30" hidden="1">{#N/A,#N/A,FALSE,"Caies";#N/A,#N/A,FALSE,"FIELD LENGTHS";#N/A,#N/A,FALSE,"CAIES REF";#N/A,#N/A,FALSE,"RelDPT01.xls"}</definedName>
    <definedName name="a_5_4_1" localSheetId="25" hidden="1">{#N/A,#N/A,FALSE,"Caies";#N/A,#N/A,FALSE,"FIELD LENGTHS";#N/A,#N/A,FALSE,"CAIES REF";#N/A,#N/A,FALSE,"RelDPT01.xls"}</definedName>
    <definedName name="a_5_4_1" localSheetId="23" hidden="1">{#N/A,#N/A,FALSE,"Caies";#N/A,#N/A,FALSE,"FIELD LENGTHS";#N/A,#N/A,FALSE,"CAIES REF";#N/A,#N/A,FALSE,"RelDPT01.xls"}</definedName>
    <definedName name="a_5_4_1" localSheetId="21" hidden="1">{#N/A,#N/A,FALSE,"Caies";#N/A,#N/A,FALSE,"FIELD LENGTHS";#N/A,#N/A,FALSE,"CAIES REF";#N/A,#N/A,FALSE,"RelDPT01.xls"}</definedName>
    <definedName name="a_5_4_1" hidden="1">{#N/A,#N/A,FALSE,"Caies";#N/A,#N/A,FALSE,"FIELD LENGTHS";#N/A,#N/A,FALSE,"CAIES REF";#N/A,#N/A,FALSE,"RelDPT01.xls"}</definedName>
    <definedName name="a_5_5" localSheetId="26" hidden="1">{#N/A,#N/A,FALSE,"Caies";#N/A,#N/A,FALSE,"FIELD LENGTHS";#N/A,#N/A,FALSE,"CAIES REF";#N/A,#N/A,FALSE,"RelDPT01.xls"}</definedName>
    <definedName name="a_5_5" localSheetId="31" hidden="1">{#N/A,#N/A,FALSE,"Caies";#N/A,#N/A,FALSE,"FIELD LENGTHS";#N/A,#N/A,FALSE,"CAIES REF";#N/A,#N/A,FALSE,"RelDPT01.xls"}</definedName>
    <definedName name="a_5_5" localSheetId="30" hidden="1">{#N/A,#N/A,FALSE,"Caies";#N/A,#N/A,FALSE,"FIELD LENGTHS";#N/A,#N/A,FALSE,"CAIES REF";#N/A,#N/A,FALSE,"RelDPT01.xls"}</definedName>
    <definedName name="a_5_5" localSheetId="25" hidden="1">{#N/A,#N/A,FALSE,"Caies";#N/A,#N/A,FALSE,"FIELD LENGTHS";#N/A,#N/A,FALSE,"CAIES REF";#N/A,#N/A,FALSE,"RelDPT01.xls"}</definedName>
    <definedName name="a_5_5" localSheetId="23" hidden="1">{#N/A,#N/A,FALSE,"Caies";#N/A,#N/A,FALSE,"FIELD LENGTHS";#N/A,#N/A,FALSE,"CAIES REF";#N/A,#N/A,FALSE,"RelDPT01.xls"}</definedName>
    <definedName name="a_5_5" localSheetId="21" hidden="1">{#N/A,#N/A,FALSE,"Caies";#N/A,#N/A,FALSE,"FIELD LENGTHS";#N/A,#N/A,FALSE,"CAIES REF";#N/A,#N/A,FALSE,"RelDPT01.xls"}</definedName>
    <definedName name="a_5_5" hidden="1">{#N/A,#N/A,FALSE,"Caies";#N/A,#N/A,FALSE,"FIELD LENGTHS";#N/A,#N/A,FALSE,"CAIES REF";#N/A,#N/A,FALSE,"RelDPT01.xls"}</definedName>
    <definedName name="a_dash">#REF!</definedName>
    <definedName name="A_EQUIP">#REF!</definedName>
    <definedName name="A_LABOR">#REF!</definedName>
    <definedName name="A_MATL">#REF!</definedName>
    <definedName name="A_MH">#REF!</definedName>
    <definedName name="A_OTHER">#REF!</definedName>
    <definedName name="A_REV_TOTAL">#REF!</definedName>
    <definedName name="A_to_B">#REF!</definedName>
    <definedName name="a0" localSheetId="31">#REF!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A2_">#N/A</definedName>
    <definedName name="A1..A200_">#N/A</definedName>
    <definedName name="A1_00근거" localSheetId="26" hidden="1">{#N/A,#N/A,FALSE,"단축1";#N/A,#N/A,FALSE,"단축2";#N/A,#N/A,FALSE,"단축3";#N/A,#N/A,FALSE,"장축";#N/A,#N/A,FALSE,"4WD"}</definedName>
    <definedName name="A1_00근거" localSheetId="31" hidden="1">{#N/A,#N/A,FALSE,"단축1";#N/A,#N/A,FALSE,"단축2";#N/A,#N/A,FALSE,"단축3";#N/A,#N/A,FALSE,"장축";#N/A,#N/A,FALSE,"4WD"}</definedName>
    <definedName name="A1_00근거" localSheetId="30" hidden="1">{#N/A,#N/A,FALSE,"단축1";#N/A,#N/A,FALSE,"단축2";#N/A,#N/A,FALSE,"단축3";#N/A,#N/A,FALSE,"장축";#N/A,#N/A,FALSE,"4WD"}</definedName>
    <definedName name="A1_00근거" localSheetId="25" hidden="1">{#N/A,#N/A,FALSE,"단축1";#N/A,#N/A,FALSE,"단축2";#N/A,#N/A,FALSE,"단축3";#N/A,#N/A,FALSE,"장축";#N/A,#N/A,FALSE,"4WD"}</definedName>
    <definedName name="A1_00근거" localSheetId="23" hidden="1">{#N/A,#N/A,FALSE,"단축1";#N/A,#N/A,FALSE,"단축2";#N/A,#N/A,FALSE,"단축3";#N/A,#N/A,FALSE,"장축";#N/A,#N/A,FALSE,"4WD"}</definedName>
    <definedName name="A1_00근거" localSheetId="21" hidden="1">{#N/A,#N/A,FALSE,"단축1";#N/A,#N/A,FALSE,"단축2";#N/A,#N/A,FALSE,"단축3";#N/A,#N/A,FALSE,"장축";#N/A,#N/A,FALSE,"4WD"}</definedName>
    <definedName name="A1_00근거" hidden="1">{#N/A,#N/A,FALSE,"단축1";#N/A,#N/A,FALSE,"단축2";#N/A,#N/A,FALSE,"단축3";#N/A,#N/A,FALSE,"장축";#N/A,#N/A,FALSE,"4WD"}</definedName>
    <definedName name="a10a">#REF!</definedName>
    <definedName name="A12..A13_">#N/A</definedName>
    <definedName name="A1C1" hidden="1">#REF!</definedName>
    <definedName name="A1xc2" localSheetId="31">#REF!</definedName>
    <definedName name="A1xc2">#REF!</definedName>
    <definedName name="A300.IV66000">#REF!</definedName>
    <definedName name="A30P">#REF!</definedName>
    <definedName name="A315yoo1">#N/A</definedName>
    <definedName name="A40P">#REF!</definedName>
    <definedName name="A60000.AZ80000">#REF!</definedName>
    <definedName name="A60P">#REF!</definedName>
    <definedName name="A61000.AZ70000">#REF!</definedName>
    <definedName name="A65000.AZ68000">#REF!</definedName>
    <definedName name="A90P">#REF!</definedName>
    <definedName name="aa" localSheetId="31">#REF!</definedName>
    <definedName name="AA">#REF!</definedName>
    <definedName name="aa2a">#REF!</definedName>
    <definedName name="aa3a">#REF!</definedName>
    <definedName name="aa4a">#REF!</definedName>
    <definedName name="aa5a">#REF!</definedName>
    <definedName name="aa6a">#REF!</definedName>
    <definedName name="aa7a">#REF!</definedName>
    <definedName name="aa8a">#REF!</definedName>
    <definedName name="aa9a">#REF!</definedName>
    <definedName name="AAA" localSheetId="31">#REF!</definedName>
    <definedName name="aaa">"기술자료"</definedName>
    <definedName name="aaa00">#REF!</definedName>
    <definedName name="AAAA"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aaa" hidden="1">{#N/A,#N/A,FALSE,"CCTV"}</definedName>
    <definedName name="aaaaa" localSheetId="31">#REF!,#REF!,#REF!,#REF!,#REF!,#REF!,#REF!</definedName>
    <definedName name="aaaaa" localSheetId="23">#REF!,#REF!,#REF!,#REF!,#REF!,#REF!,#REF!</definedName>
    <definedName name="aaaaa" localSheetId="21">#REF!,#REF!,#REF!,#REF!,#REF!,#REF!,#REF!</definedName>
    <definedName name="aaaaa" hidden="1">#REF!</definedName>
    <definedName name="aaaaaa" hidden="1">#REF!</definedName>
    <definedName name="aaaaaaa"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aaaaa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aaaaaa">{#N/A,#N/A,FALSE,"type1";#N/A,#N/A,FALSE,"지지력";#N/A,#N/A,FALSE,"PILE계산";#N/A,#N/A,FALSE,"PILE ";#N/A,#N/A,FALSE,"철근량";#N/A,#N/A,FALSE,"균열검토";#N/A,#N/A,FALSE,"날개벽";#N/A,#N/A,FALSE,"주철근조립도";#N/A,#N/A,FALSE,"교좌"}</definedName>
    <definedName name="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 localSheetId="31">#REF!</definedName>
    <definedName name="AAAAAAAAAAAAAAAAAA">#REF!</definedName>
    <definedName name="AAAA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 localSheetId="26" hidden="1">{#N/A,#N/A,TRUE,"일정"}</definedName>
    <definedName name="AAAAAAAAAAAAAAAAAAAAAAAAA" localSheetId="31" hidden="1">{#N/A,#N/A,TRUE,"일정"}</definedName>
    <definedName name="AAAAAAAAAAAAAAAAAAAAAAAAA" localSheetId="30" hidden="1">{#N/A,#N/A,TRUE,"일정"}</definedName>
    <definedName name="AAAAAAAAAAAAAAAAAAAAAAAAA" localSheetId="25" hidden="1">{#N/A,#N/A,TRUE,"일정"}</definedName>
    <definedName name="AAAAAAAAAAAAAAAAAAAAAAAAA" localSheetId="23" hidden="1">{#N/A,#N/A,TRUE,"일정"}</definedName>
    <definedName name="AAAAAAAAAAAAAAAAAAAAAAAAA" localSheetId="21" hidden="1">{#N/A,#N/A,TRUE,"일정"}</definedName>
    <definedName name="AAAAAAAAAAAAAAAAAAAAAAAAA" hidden="1">{#N/A,#N/A,TRUE,"일정"}</definedName>
    <definedName name="AAAAAAAAAAAA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D">#REF!,#REF!</definedName>
    <definedName name="aaqwz" localSheetId="26" hidden="1">{#N/A,#N/A,TRUE,"일정"}</definedName>
    <definedName name="aaqwz" localSheetId="31" hidden="1">{#N/A,#N/A,TRUE,"일정"}</definedName>
    <definedName name="aaqwz" localSheetId="30" hidden="1">{#N/A,#N/A,TRUE,"일정"}</definedName>
    <definedName name="aaqwz" localSheetId="25" hidden="1">{#N/A,#N/A,TRUE,"일정"}</definedName>
    <definedName name="aaqwz" localSheetId="23" hidden="1">{#N/A,#N/A,TRUE,"일정"}</definedName>
    <definedName name="aaqwz" localSheetId="21" hidden="1">{#N/A,#N/A,TRUE,"일정"}</definedName>
    <definedName name="aaqwz" hidden="1">{#N/A,#N/A,TRUE,"일정"}</definedName>
    <definedName name="AAW">#REF!</definedName>
    <definedName name="a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B"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31">#REF!</definedName>
    <definedName name="AB"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#REF!</definedName>
    <definedName name="ab_R_BREAKDOWN_PART1">#REF!</definedName>
    <definedName name="ab_R_BREAKDOWN_PART2">#REF!</definedName>
    <definedName name="ABB_MV_Motor_Fuse">#REF!</definedName>
    <definedName name="ABB_MV_Motor_Fuse2">#REF!</definedName>
    <definedName name="ABB_MV_Motor_FuseVSD">#REF!</definedName>
    <definedName name="abc"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#REF!</definedName>
    <definedName name="abc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DD" localSheetId="23" hidden="1">{#N/A,#N/A,FALSE,"ENG'G(보호계전기)"}</definedName>
    <definedName name="ABCDDD" localSheetId="21" hidden="1">{#N/A,#N/A,FALSE,"ENG'G(보호계전기)"}</definedName>
    <definedName name="ABCDDD" hidden="1">{#N/A,#N/A,FALSE,"ENG'G(보호계전기)"}</definedName>
    <definedName name="ABCVAL_09">#REF!</definedName>
    <definedName name="ABCVAL_11">#REF!</definedName>
    <definedName name="ABILDQTY">#N/A</definedName>
    <definedName name="ABILDQTYNU">#N/A</definedName>
    <definedName name="ABILDTWT">#N/A</definedName>
    <definedName name="ABILDTWTNU">#N/A</definedName>
    <definedName name="ablock1">#REF!</definedName>
    <definedName name="ablock2">#REF!</definedName>
    <definedName name="ablock3">#REF!</definedName>
    <definedName name="ablock4">#REF!</definedName>
    <definedName name="ablock5">#REF!</definedName>
    <definedName name="ABXC"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XC"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XC"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XC"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XC"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X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X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C">#REF!</definedName>
    <definedName name="acc" localSheetId="31">#REF!</definedName>
    <definedName name="acc">#REF!</definedName>
    <definedName name="ACC_IMPORT">#REF!</definedName>
    <definedName name="ACCESS">#REF!</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31" hidden="1">"C:\WORK BASE\tpds0409.mdb"</definedName>
    <definedName name="AccessDatabase" hidden="1">"C:\홍성일\주간공정\96-10142.mdb"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A" hidden="1">#REF!</definedName>
    <definedName name="acdb" localSheetId="31" hidden="1">#REF!</definedName>
    <definedName name="acdb" hidden="1">#REF!</definedName>
    <definedName name="ACDS" localSheetId="31" hidden="1">#REF!</definedName>
    <definedName name="ACDS" hidden="1">#REF!</definedName>
    <definedName name="ACIDFAN">#REF!</definedName>
    <definedName name="ACIDPUMP">#REF!</definedName>
    <definedName name="ACIDSCRUBBER">#REF!</definedName>
    <definedName name="ACON" localSheetId="26" hidden="1">{#N/A,#N/A,TRUE,"일정"}</definedName>
    <definedName name="ACON" localSheetId="31" hidden="1">{#N/A,#N/A,TRUE,"일정"}</definedName>
    <definedName name="ACON" localSheetId="30" hidden="1">{#N/A,#N/A,TRUE,"일정"}</definedName>
    <definedName name="ACON" localSheetId="25" hidden="1">{#N/A,#N/A,TRUE,"일정"}</definedName>
    <definedName name="ACON" localSheetId="23" hidden="1">{#N/A,#N/A,TRUE,"일정"}</definedName>
    <definedName name="ACON" localSheetId="21" hidden="1">{#N/A,#N/A,TRUE,"일정"}</definedName>
    <definedName name="ACON" hidden="1">{#N/A,#N/A,TRUE,"일정"}</definedName>
    <definedName name="AD" localSheetId="31">#REF!</definedName>
    <definedName name="AD">#REF!</definedName>
    <definedName name="ADC" hidden="1">#REF!</definedName>
    <definedName name="add"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d"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d"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d"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d"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D">#REF!</definedName>
    <definedName name="ad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F" hidden="1">#REF!</definedName>
    <definedName name="ADSFDSF" hidden="1">#REF!</definedName>
    <definedName name="ADSFFDS" hidden="1">#REF!</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ee" localSheetId="26" hidden="1">{#N/A,#N/A,FALSE,"운반시간"}</definedName>
    <definedName name="aeee" localSheetId="31" hidden="1">{#N/A,#N/A,FALSE,"운반시간"}</definedName>
    <definedName name="aeee" localSheetId="30" hidden="1">{#N/A,#N/A,FALSE,"운반시간"}</definedName>
    <definedName name="aeee" localSheetId="25" hidden="1">{#N/A,#N/A,FALSE,"운반시간"}</definedName>
    <definedName name="aeee" localSheetId="23" hidden="1">{#N/A,#N/A,FALSE,"운반시간"}</definedName>
    <definedName name="aeee" localSheetId="21" hidden="1">{#N/A,#N/A,FALSE,"운반시간"}</definedName>
    <definedName name="aeee" hidden="1">{#N/A,#N/A,FALSE,"운반시간"}</definedName>
    <definedName name="aer">#REF!,#REF!</definedName>
    <definedName name="aervbgr">#REF!</definedName>
    <definedName name="af" localSheetId="31">#REF!</definedName>
    <definedName name="Af">#REF!</definedName>
    <definedName name="AFC설비" localSheetId="31">#REF!</definedName>
    <definedName name="AFC설비">#REF!</definedName>
    <definedName name="AFD" hidden="1">#REF!</definedName>
    <definedName name="AFDFD" hidden="1">#REF!</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G30D_">{"Book1","AP-37.xls"}</definedName>
    <definedName name="AFS" localSheetId="26" hidden="1">{#N/A,#N/A,FALSE,"Caies";#N/A,#N/A,FALSE,"FIELD LENGTHS";#N/A,#N/A,FALSE,"CAIES REF";#N/A,#N/A,FALSE,"RelDPT01.xls"}</definedName>
    <definedName name="AFS" localSheetId="31" hidden="1">{#N/A,#N/A,FALSE,"Caies";#N/A,#N/A,FALSE,"FIELD LENGTHS";#N/A,#N/A,FALSE,"CAIES REF";#N/A,#N/A,FALSE,"RelDPT01.xls"}</definedName>
    <definedName name="AFS" localSheetId="30" hidden="1">{#N/A,#N/A,FALSE,"Caies";#N/A,#N/A,FALSE,"FIELD LENGTHS";#N/A,#N/A,FALSE,"CAIES REF";#N/A,#N/A,FALSE,"RelDPT01.xls"}</definedName>
    <definedName name="AFS" localSheetId="25" hidden="1">{#N/A,#N/A,FALSE,"Caies";#N/A,#N/A,FALSE,"FIELD LENGTHS";#N/A,#N/A,FALSE,"CAIES REF";#N/A,#N/A,FALSE,"RelDPT01.xls"}</definedName>
    <definedName name="AFS" localSheetId="23" hidden="1">{#N/A,#N/A,FALSE,"Caies";#N/A,#N/A,FALSE,"FIELD LENGTHS";#N/A,#N/A,FALSE,"CAIES REF";#N/A,#N/A,FALSE,"RelDPT01.xls"}</definedName>
    <definedName name="AFS" localSheetId="21" hidden="1">{#N/A,#N/A,FALSE,"Caies";#N/A,#N/A,FALSE,"FIELD LENGTHS";#N/A,#N/A,FALSE,"CAIES REF";#N/A,#N/A,FALSE,"RelDPT01.xls"}</definedName>
    <definedName name="AFS" hidden="1">{#N/A,#N/A,FALSE,"Caies";#N/A,#N/A,FALSE,"FIELD LENGTHS";#N/A,#N/A,FALSE,"CAIES REF";#N/A,#N/A,FALSE,"RelDPT01.xls"}</definedName>
    <definedName name="Ag">#REF!</definedName>
    <definedName name="AGAIN">#REF!</definedName>
    <definedName name="agdump">#REF!</definedName>
    <definedName name="agedump">#REF!</definedName>
    <definedName name="agencydump">#REF!</definedName>
    <definedName name="AGENCYLY">#REF!</definedName>
    <definedName name="AGENCYPLAN">#REF!</definedName>
    <definedName name="agent">#REF!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통합">#REF!</definedName>
    <definedName name="AH" localSheetId="31">#REF!,#REF!,#REF!,#REF!,#REF!,#REF!,#REF!,#REF!,#REF!,#REF!,#REF!,#REF!,#REF!</definedName>
    <definedName name="AH" localSheetId="23">#REF!,#REF!,#REF!,#REF!,#REF!,#REF!,#REF!,#REF!,#REF!,#REF!,#REF!,#REF!,#REF!</definedName>
    <definedName name="AH" localSheetId="21">#REF!,#REF!,#REF!,#REF!,#REF!,#REF!,#REF!,#REF!,#REF!,#REF!,#REF!,#REF!,#REF!</definedName>
    <definedName name="AH">#REF!,#REF!,#REF!,#REF!,#REF!,#REF!,#REF!,#REF!,#REF!,#REF!,#REF!,#REF!,#REF!</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N">#REF!,#REF!</definedName>
    <definedName name="AHQ">#REF!</definedName>
    <definedName name="AI">#REF!</definedName>
    <definedName name="AIO" localSheetId="23">{"Book1","AP-37.xls"}</definedName>
    <definedName name="AIO" localSheetId="21">{"Book1","AP-37.xls"}</definedName>
    <definedName name="AIO">{"Book1","AP-37.xls"}</definedName>
    <definedName name="AI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ir_trap">#REF!</definedName>
    <definedName name="AIRVENT">[26]단가비교!$L$17</definedName>
    <definedName name="AJH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SHDG">#REF!</definedName>
    <definedName name="AJSL">#REF!</definedName>
    <definedName name="ak" localSheetId="31">#REF!</definedName>
    <definedName name="ak">#REF!</definedName>
    <definedName name="AL">#REF!</definedName>
    <definedName name="AL_ANODE">#REF!</definedName>
    <definedName name="ALAS" localSheetId="23">{"Book1","AP-37.xls"}</definedName>
    <definedName name="ALAS" localSheetId="21">{"Book1","AP-37.xls"}</definedName>
    <definedName name="ALAS">{"Book1","AP-37.xls"}</definedName>
    <definedName name="Alkali">#REF!</definedName>
    <definedName name="ALKALIFAN">#REF!</definedName>
    <definedName name="ALKALIPUMP">#REF!</definedName>
    <definedName name="ALKALISCRUBBER">#REF!</definedName>
    <definedName name="ALKr">#REF!</definedName>
    <definedName name="ALKs">#REF!</definedName>
    <definedName name="All_Item">#REF!</definedName>
    <definedName name="ALL_SHEETS">#REF!</definedName>
    <definedName name="ALLOWANCE">#N/A</definedName>
    <definedName name="alpa">#REF!</definedName>
    <definedName name="alpha">#REF!</definedName>
    <definedName name="ALPIN">#N/A</definedName>
    <definedName name="ALPJYOU">#N/A</definedName>
    <definedName name="ALPTOI">#N/A</definedName>
    <definedName name="ALS">{"Book1","AP-37.xls"}</definedName>
    <definedName name="ALSNEST">{"Book1","AP-37.xls"}</definedName>
    <definedName name="ALT">{"Book1","eng_週報_00上.xls"}</definedName>
    <definedName name="Am">#REF!</definedName>
    <definedName name="AM_300">#REF!</definedName>
    <definedName name="AMAKEQTY">#N/A</definedName>
    <definedName name="AMAKEQTYNU">#N/A</definedName>
    <definedName name="AMAKETWT">#N/A</definedName>
    <definedName name="AMAKETWTNU">#N/A</definedName>
    <definedName name="Amax">#REF!</definedName>
    <definedName name="Amend_Matl">#REF!</definedName>
    <definedName name="Amend_MD">#REF!</definedName>
    <definedName name="Amend_Total_Matl">#REF!</definedName>
    <definedName name="Amend_Total_MD">#REF!</definedName>
    <definedName name="AMIS" localSheetId="31">#REF!</definedName>
    <definedName name="AMIS">#REF!</definedName>
    <definedName name="AMMM" localSheetId="31">#REF!</definedName>
    <definedName name="AMMM">#REF!</definedName>
    <definedName name="AMP">#N/A</definedName>
    <definedName name="AN" localSheetId="26" hidden="1">{#N/A,#N/A,FALSE,"단축1";#N/A,#N/A,FALSE,"단축2";#N/A,#N/A,FALSE,"단축3";#N/A,#N/A,FALSE,"장축";#N/A,#N/A,FALSE,"4WD"}</definedName>
    <definedName name="AN" localSheetId="31" hidden="1">{#N/A,#N/A,FALSE,"단축1";#N/A,#N/A,FALSE,"단축2";#N/A,#N/A,FALSE,"단축3";#N/A,#N/A,FALSE,"장축";#N/A,#N/A,FALSE,"4WD"}</definedName>
    <definedName name="AN" localSheetId="30" hidden="1">{#N/A,#N/A,FALSE,"단축1";#N/A,#N/A,FALSE,"단축2";#N/A,#N/A,FALSE,"단축3";#N/A,#N/A,FALSE,"장축";#N/A,#N/A,FALSE,"4WD"}</definedName>
    <definedName name="AN" localSheetId="25" hidden="1">{#N/A,#N/A,FALSE,"단축1";#N/A,#N/A,FALSE,"단축2";#N/A,#N/A,FALSE,"단축3";#N/A,#N/A,FALSE,"장축";#N/A,#N/A,FALSE,"4WD"}</definedName>
    <definedName name="AN" localSheetId="23" hidden="1">{#N/A,#N/A,FALSE,"단축1";#N/A,#N/A,FALSE,"단축2";#N/A,#N/A,FALSE,"단축3";#N/A,#N/A,FALSE,"장축";#N/A,#N/A,FALSE,"4WD"}</definedName>
    <definedName name="AN" localSheetId="21" hidden="1">{#N/A,#N/A,FALSE,"단축1";#N/A,#N/A,FALSE,"단축2";#N/A,#N/A,FALSE,"단축3";#N/A,#N/A,FALSE,"장축";#N/A,#N/A,FALSE,"4WD"}</definedName>
    <definedName name="AN" hidden="1">{#N/A,#N/A,FALSE,"단축1";#N/A,#N/A,FALSE,"단축2";#N/A,#N/A,FALSE,"단축3";#N/A,#N/A,FALSE,"장축";#N/A,#N/A,FALSE,"4WD"}</definedName>
    <definedName name="AN_ANODE">#REF!</definedName>
    <definedName name="ANCBOLT" localSheetId="31">INDIRECT("단중표!$L$2:$N$26")</definedName>
    <definedName name="ANCBOLT">#REF!</definedName>
    <definedName name="anchor">#REF!</definedName>
    <definedName name="AnchorBar">#REF!</definedName>
    <definedName name="ANGLE" localSheetId="31">#REF!</definedName>
    <definedName name="angle">#REF!</definedName>
    <definedName name="angle계" localSheetId="31">#REF!</definedName>
    <definedName name="angle계">#REF!</definedName>
    <definedName name="ANGLE단중" localSheetId="31">#REF!</definedName>
    <definedName name="ANGLE단중">#REF!</definedName>
    <definedName name="angle할증계" localSheetId="31">#REF!</definedName>
    <definedName name="angle할증계">#REF!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DE">#REF!</definedName>
    <definedName name="ANODE44">[26]단가비교!$L$7</definedName>
    <definedName name="ANODE재">#REF!</definedName>
    <definedName name="anscount" hidden="1">1</definedName>
    <definedName name="Ao">#REF!</definedName>
    <definedName name="Ap">#REF!</definedName>
    <definedName name="Aped1">#REF!</definedName>
    <definedName name="Aped2">#REF!</definedName>
    <definedName name="apl">#REF!</definedName>
    <definedName name="APPR1">#REF!</definedName>
    <definedName name="APPR2">#REF!</definedName>
    <definedName name="APPR3">#REF!</definedName>
    <definedName name="ApproveBy_1">#REF!</definedName>
    <definedName name="ApproveBy_2">#REF!</definedName>
    <definedName name="ApproveBy_3">#REF!</definedName>
    <definedName name="ApproveBy_4">#REF!</definedName>
    <definedName name="ApproveBy_5">#REF!</definedName>
    <definedName name="APSNEST">{"Book1","AP-37.xls"}</definedName>
    <definedName name="aq" localSheetId="31">#REF!</definedName>
    <definedName name="aq">#REF!</definedName>
    <definedName name="aqq">#REF!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#REF!</definedName>
    <definedName name="ARE">#REF!</definedName>
    <definedName name="area">#REF!</definedName>
    <definedName name="area1">#REF!</definedName>
    <definedName name="ARGON2" localSheetId="31">#REF!</definedName>
    <definedName name="ARGON2">#REF!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AY2">{"Book1","AP-37.xls"}</definedName>
    <definedName name="arrestor노" localSheetId="31">#REF!</definedName>
    <definedName name="arrestor노">#REF!</definedName>
    <definedName name="arrestor철거" localSheetId="31">#REF!</definedName>
    <definedName name="arrestor철거">#REF!</definedName>
    <definedName name="as" localSheetId="31">#REF!</definedName>
    <definedName name="as">#REF!</definedName>
    <definedName name="AS1_">#REF!</definedName>
    <definedName name="AS2DocOpenMode" hidden="1">"AS2DocumentBrowse"</definedName>
    <definedName name="ASA">{"Book1","eng_週報_00上.xls"}</definedName>
    <definedName name="asd"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a">#REF!</definedName>
    <definedName name="ASDADCFAD" localSheetId="31">BlankMacro1</definedName>
    <definedName name="ASDADCFAD" localSheetId="23">BlankMacro1</definedName>
    <definedName name="ASDADCFAD" localSheetId="21">BlankMacro1</definedName>
    <definedName name="ASDADCFAD" localSheetId="1">BlankMacro1</definedName>
    <definedName name="ASDADCFAD" localSheetId="4">BlankMacro1</definedName>
    <definedName name="ASDADCFAD">BlankMacro1</definedName>
    <definedName name="aSDAS">[29]Sheet5!#REF!</definedName>
    <definedName name="ASDASd" localSheetId="26" hidden="1">{#N/A,#N/A,FALSE,"단축1";#N/A,#N/A,FALSE,"단축2";#N/A,#N/A,FALSE,"단축3";#N/A,#N/A,FALSE,"장축";#N/A,#N/A,FALSE,"4WD"}</definedName>
    <definedName name="ASDASd" localSheetId="31" hidden="1">{#N/A,#N/A,FALSE,"단축1";#N/A,#N/A,FALSE,"단축2";#N/A,#N/A,FALSE,"단축3";#N/A,#N/A,FALSE,"장축";#N/A,#N/A,FALSE,"4WD"}</definedName>
    <definedName name="ASDASd" localSheetId="30" hidden="1">{#N/A,#N/A,FALSE,"단축1";#N/A,#N/A,FALSE,"단축2";#N/A,#N/A,FALSE,"단축3";#N/A,#N/A,FALSE,"장축";#N/A,#N/A,FALSE,"4WD"}</definedName>
    <definedName name="ASDASd" localSheetId="25" hidden="1">{#N/A,#N/A,FALSE,"단축1";#N/A,#N/A,FALSE,"단축2";#N/A,#N/A,FALSE,"단축3";#N/A,#N/A,FALSE,"장축";#N/A,#N/A,FALSE,"4WD"}</definedName>
    <definedName name="ASDASd" localSheetId="23" hidden="1">{#N/A,#N/A,FALSE,"단축1";#N/A,#N/A,FALSE,"단축2";#N/A,#N/A,FALSE,"단축3";#N/A,#N/A,FALSE,"장축";#N/A,#N/A,FALSE,"4WD"}</definedName>
    <definedName name="ASDASd" localSheetId="21" hidden="1">{#N/A,#N/A,FALSE,"단축1";#N/A,#N/A,FALSE,"단축2";#N/A,#N/A,FALSE,"단축3";#N/A,#N/A,FALSE,"장축";#N/A,#N/A,FALSE,"4WD"}</definedName>
    <definedName name="ASDASd" hidden="1">{#N/A,#N/A,FALSE,"단축1";#N/A,#N/A,FALSE,"단축2";#N/A,#N/A,FALSE,"단축3";#N/A,#N/A,FALSE,"장축";#N/A,#N/A,FALSE,"4WD"}</definedName>
    <definedName name="asdf" localSheetId="23" hidden="1">{#N/A,#N/A,FALSE,"CCTV"}</definedName>
    <definedName name="asdf" localSheetId="21" hidden="1">{#N/A,#N/A,FALSE,"CCTV"}</definedName>
    <definedName name="asdf" hidden="1">{#N/A,#N/A,FALSE,"CCTV"}</definedName>
    <definedName name="ASDFAS" localSheetId="31">#REF!</definedName>
    <definedName name="ASDFAS">#REF!</definedName>
    <definedName name="ASDFASDFA"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DG" localSheetId="31" hidden="1">{#N/A,#N/A,FALSE,"CCTV"}</definedName>
    <definedName name="ASDFDG" localSheetId="23" hidden="1">{#N/A,#N/A,FALSE,"CCTV"}</definedName>
    <definedName name="ASDFDG" localSheetId="21" hidden="1">{#N/A,#N/A,FALSE,"CCTV"}</definedName>
    <definedName name="ASDFDG" hidden="1">{#N/A,#N/A,FALSE,"CCTV"}</definedName>
    <definedName name="ASDFFD" hidden="1">#REF!</definedName>
    <definedName name="ASDFFFFFFFFFF" localSheetId="31">#REF!</definedName>
    <definedName name="ASDFFFFFFFFFF">#REF!</definedName>
    <definedName name="asdfg">[30]도!#REF!</definedName>
    <definedName name="asdgdasgd">#REF!</definedName>
    <definedName name="asds">#REF!</definedName>
    <definedName name="asdsad" localSheetId="31">#REF!</definedName>
    <definedName name="asdsad">#REF!</definedName>
    <definedName name="ASF" localSheetId="23" hidden="1">{#N/A,#N/A,FALSE,"2~8번"}</definedName>
    <definedName name="ASF" localSheetId="21" hidden="1">{#N/A,#N/A,FALSE,"2~8번"}</definedName>
    <definedName name="ASF" hidden="1">{#N/A,#N/A,FALSE,"2~8번"}</definedName>
    <definedName name="ASPBD300">#N/A</definedName>
    <definedName name="asp두께">0.15</definedName>
    <definedName name="asrt">#REF!</definedName>
    <definedName name="ass"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s"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s"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s"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ss">#REF!</definedName>
    <definedName name="ASSUMPTIONS"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TM">#REF!</definedName>
    <definedName name="asw">#REF!</definedName>
    <definedName name="asx">#REF!</definedName>
    <definedName name="ASXVC" localSheetId="23" hidden="1">{"'Sheet1'!$A$4","'Sheet1'!$A$9:$G$28"}</definedName>
    <definedName name="ASXVC" localSheetId="21" hidden="1">{"'Sheet1'!$A$4","'Sheet1'!$A$9:$G$28"}</definedName>
    <definedName name="ASXVC" hidden="1">{"'Sheet1'!$A$4","'Sheet1'!$A$9:$G$28"}</definedName>
    <definedName name="aszfxfc"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zfxfc"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zfxf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T" localSheetId="26" hidden="1">{#N/A,#N/A,FALSE,"인원";#N/A,#N/A,FALSE,"비용2";#N/A,#N/A,FALSE,"비용1";#N/A,#N/A,FALSE,"비용";#N/A,#N/A,FALSE,"보증2";#N/A,#N/A,FALSE,"보증1";#N/A,#N/A,FALSE,"보증";#N/A,#N/A,FALSE,"손익1";#N/A,#N/A,FALSE,"손익";#N/A,#N/A,FALSE,"부서별매출";#N/A,#N/A,FALSE,"매출"}</definedName>
    <definedName name="AT" localSheetId="31" hidden="1">{#N/A,#N/A,FALSE,"인원";#N/A,#N/A,FALSE,"비용2";#N/A,#N/A,FALSE,"비용1";#N/A,#N/A,FALSE,"비용";#N/A,#N/A,FALSE,"보증2";#N/A,#N/A,FALSE,"보증1";#N/A,#N/A,FALSE,"보증";#N/A,#N/A,FALSE,"손익1";#N/A,#N/A,FALSE,"손익";#N/A,#N/A,FALSE,"부서별매출";#N/A,#N/A,FALSE,"매출"}</definedName>
    <definedName name="AT" localSheetId="30" hidden="1">{#N/A,#N/A,FALSE,"인원";#N/A,#N/A,FALSE,"비용2";#N/A,#N/A,FALSE,"비용1";#N/A,#N/A,FALSE,"비용";#N/A,#N/A,FALSE,"보증2";#N/A,#N/A,FALSE,"보증1";#N/A,#N/A,FALSE,"보증";#N/A,#N/A,FALSE,"손익1";#N/A,#N/A,FALSE,"손익";#N/A,#N/A,FALSE,"부서별매출";#N/A,#N/A,FALSE,"매출"}</definedName>
    <definedName name="AT" localSheetId="25" hidden="1">{#N/A,#N/A,FALSE,"인원";#N/A,#N/A,FALSE,"비용2";#N/A,#N/A,FALSE,"비용1";#N/A,#N/A,FALSE,"비용";#N/A,#N/A,FALSE,"보증2";#N/A,#N/A,FALSE,"보증1";#N/A,#N/A,FALSE,"보증";#N/A,#N/A,FALSE,"손익1";#N/A,#N/A,FALSE,"손익";#N/A,#N/A,FALSE,"부서별매출";#N/A,#N/A,FALSE,"매출"}</definedName>
    <definedName name="AT" localSheetId="23" hidden="1">{#N/A,#N/A,FALSE,"인원";#N/A,#N/A,FALSE,"비용2";#N/A,#N/A,FALSE,"비용1";#N/A,#N/A,FALSE,"비용";#N/A,#N/A,FALSE,"보증2";#N/A,#N/A,FALSE,"보증1";#N/A,#N/A,FALSE,"보증";#N/A,#N/A,FALSE,"손익1";#N/A,#N/A,FALSE,"손익";#N/A,#N/A,FALSE,"부서별매출";#N/A,#N/A,FALSE,"매출"}</definedName>
    <definedName name="AT" localSheetId="21" hidden="1">{#N/A,#N/A,FALSE,"인원";#N/A,#N/A,FALSE,"비용2";#N/A,#N/A,FALSE,"비용1";#N/A,#N/A,FALSE,"비용";#N/A,#N/A,FALSE,"보증2";#N/A,#N/A,FALSE,"보증1";#N/A,#N/A,FALSE,"보증";#N/A,#N/A,FALSE,"손익1";#N/A,#N/A,FALSE,"손익";#N/A,#N/A,FALSE,"부서별매출";#N/A,#N/A,FALSE,"매출"}</definedName>
    <definedName name="AT">#REF!</definedName>
    <definedName name="Atx">#REF!</definedName>
    <definedName name="Atz">#REF!</definedName>
    <definedName name="AUX" hidden="1">#REF!</definedName>
    <definedName name="AV" localSheetId="26" hidden="1">{#N/A,#N/A,FALSE,"단축1";#N/A,#N/A,FALSE,"단축2";#N/A,#N/A,FALSE,"단축3";#N/A,#N/A,FALSE,"장축";#N/A,#N/A,FALSE,"4WD"}</definedName>
    <definedName name="AV" localSheetId="31" hidden="1">{#N/A,#N/A,FALSE,"단축1";#N/A,#N/A,FALSE,"단축2";#N/A,#N/A,FALSE,"단축3";#N/A,#N/A,FALSE,"장축";#N/A,#N/A,FALSE,"4WD"}</definedName>
    <definedName name="AV" localSheetId="30" hidden="1">{#N/A,#N/A,FALSE,"단축1";#N/A,#N/A,FALSE,"단축2";#N/A,#N/A,FALSE,"단축3";#N/A,#N/A,FALSE,"장축";#N/A,#N/A,FALSE,"4WD"}</definedName>
    <definedName name="AV" localSheetId="25" hidden="1">{#N/A,#N/A,FALSE,"단축1";#N/A,#N/A,FALSE,"단축2";#N/A,#N/A,FALSE,"단축3";#N/A,#N/A,FALSE,"장축";#N/A,#N/A,FALSE,"4WD"}</definedName>
    <definedName name="AV" localSheetId="23" hidden="1">{#N/A,#N/A,FALSE,"단축1";#N/A,#N/A,FALSE,"단축2";#N/A,#N/A,FALSE,"단축3";#N/A,#N/A,FALSE,"장축";#N/A,#N/A,FALSE,"4WD"}</definedName>
    <definedName name="AV" localSheetId="21" hidden="1">{#N/A,#N/A,FALSE,"단축1";#N/A,#N/A,FALSE,"단축2";#N/A,#N/A,FALSE,"단축3";#N/A,#N/A,FALSE,"장축";#N/A,#N/A,FALSE,"4WD"}</definedName>
    <definedName name="AV" hidden="1">{#N/A,#N/A,FALSE,"단축1";#N/A,#N/A,FALSE,"단축2";#N/A,#N/A,FALSE,"단축3";#N/A,#N/A,FALSE,"장축";#N/A,#N/A,FALSE,"4WD"}</definedName>
    <definedName name="AV1노무">#REF!</definedName>
    <definedName name="AV1자재">#REF!</definedName>
    <definedName name="AVGHBD">#REF!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노무">#REF!</definedName>
    <definedName name="AV자재">#REF!</definedName>
    <definedName name="Aw">#REF!</definedName>
    <definedName name="AWD">#REF!,#REF!</definedName>
    <definedName name="awe">#REF!</definedName>
    <definedName name="AX" localSheetId="26" hidden="1">{#N/A,#N/A,FALSE,"단축1";#N/A,#N/A,FALSE,"단축2";#N/A,#N/A,FALSE,"단축3";#N/A,#N/A,FALSE,"장축";#N/A,#N/A,FALSE,"4WD"}</definedName>
    <definedName name="AX" localSheetId="31" hidden="1">{#N/A,#N/A,FALSE,"단축1";#N/A,#N/A,FALSE,"단축2";#N/A,#N/A,FALSE,"단축3";#N/A,#N/A,FALSE,"장축";#N/A,#N/A,FALSE,"4WD"}</definedName>
    <definedName name="AX" localSheetId="30" hidden="1">{#N/A,#N/A,FALSE,"단축1";#N/A,#N/A,FALSE,"단축2";#N/A,#N/A,FALSE,"단축3";#N/A,#N/A,FALSE,"장축";#N/A,#N/A,FALSE,"4WD"}</definedName>
    <definedName name="AX" localSheetId="25" hidden="1">{#N/A,#N/A,FALSE,"단축1";#N/A,#N/A,FALSE,"단축2";#N/A,#N/A,FALSE,"단축3";#N/A,#N/A,FALSE,"장축";#N/A,#N/A,FALSE,"4WD"}</definedName>
    <definedName name="AX" localSheetId="23" hidden="1">{#N/A,#N/A,FALSE,"단축1";#N/A,#N/A,FALSE,"단축2";#N/A,#N/A,FALSE,"단축3";#N/A,#N/A,FALSE,"장축";#N/A,#N/A,FALSE,"4WD"}</definedName>
    <definedName name="AX" localSheetId="21" hidden="1">{#N/A,#N/A,FALSE,"단축1";#N/A,#N/A,FALSE,"단축2";#N/A,#N/A,FALSE,"단축3";#N/A,#N/A,FALSE,"장축";#N/A,#N/A,FALSE,"4WD"}</definedName>
    <definedName name="Ax">#REF!</definedName>
    <definedName name="AXD"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XD"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XD"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XD"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XD"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X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X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Z"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#REF!</definedName>
    <definedName name="AZC">#REF!</definedName>
    <definedName name="AZX" localSheetId="31">#REF!</definedName>
    <definedName name="AZX">#REF!</definedName>
    <definedName name="b" localSheetId="26" hidden="1">{#N/A,#N/A,FALSE,"Caies";#N/A,#N/A,FALSE,"FIELD LENGTHS";#N/A,#N/A,FALSE,"CAIES REF";#N/A,#N/A,FALSE,"RelDPT01.xls"}</definedName>
    <definedName name="b" localSheetId="31">#REF!</definedName>
    <definedName name="b" localSheetId="30" hidden="1">{#N/A,#N/A,FALSE,"Caies";#N/A,#N/A,FALSE,"FIELD LENGTHS";#N/A,#N/A,FALSE,"CAIES REF";#N/A,#N/A,FALSE,"RelDPT01.xls"}</definedName>
    <definedName name="b" localSheetId="25" hidden="1">{#N/A,#N/A,FALSE,"Caies";#N/A,#N/A,FALSE,"FIELD LENGTHS";#N/A,#N/A,FALSE,"CAIES REF";#N/A,#N/A,FALSE,"RelDPT01.xls"}</definedName>
    <definedName name="b" localSheetId="23" hidden="1">{#N/A,#N/A,FALSE,"Caies";#N/A,#N/A,FALSE,"FIELD LENGTHS";#N/A,#N/A,FALSE,"CAIES REF";#N/A,#N/A,FALSE,"RelDPT01.xls"}</definedName>
    <definedName name="b" localSheetId="21" hidden="1">{#N/A,#N/A,FALSE,"Caies";#N/A,#N/A,FALSE,"FIELD LENGTHS";#N/A,#N/A,FALSE,"CAIES REF";#N/A,#N/A,FALSE,"RelDPT01.xls"}</definedName>
    <definedName name="b">#REF!</definedName>
    <definedName name="B.B.B" localSheetId="31">#REF!</definedName>
    <definedName name="B.B.B">#REF!</definedName>
    <definedName name="B.B.B." localSheetId="31">#REF!</definedName>
    <definedName name="B.B.B.">#REF!</definedName>
    <definedName name="b_1" localSheetId="26" hidden="1">{#N/A,#N/A,FALSE,"Caies";#N/A,#N/A,FALSE,"FIELD LENGTHS";#N/A,#N/A,FALSE,"CAIES REF";#N/A,#N/A,FALSE,"RelDPT01.xls"}</definedName>
    <definedName name="B_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 localSheetId="30" hidden="1">{#N/A,#N/A,FALSE,"Caies";#N/A,#N/A,FALSE,"FIELD LENGTHS";#N/A,#N/A,FALSE,"CAIES REF";#N/A,#N/A,FALSE,"RelDPT01.xls"}</definedName>
    <definedName name="b_1" localSheetId="25" hidden="1">{#N/A,#N/A,FALSE,"Caies";#N/A,#N/A,FALSE,"FIELD LENGTHS";#N/A,#N/A,FALSE,"CAIES REF";#N/A,#N/A,FALSE,"RelDPT01.xls"}</definedName>
    <definedName name="b_1" localSheetId="23" hidden="1">{#N/A,#N/A,FALSE,"Caies";#N/A,#N/A,FALSE,"FIELD LENGTHS";#N/A,#N/A,FALSE,"CAIES REF";#N/A,#N/A,FALSE,"RelDPT01.xls"}</definedName>
    <definedName name="b_1" localSheetId="21" hidden="1">{#N/A,#N/A,FALSE,"Caies";#N/A,#N/A,FALSE,"FIELD LENGTHS";#N/A,#N/A,FALSE,"CAIES REF";#N/A,#N/A,FALSE,"RelDPT01.xls"}</definedName>
    <definedName name="b_1" hidden="1">{#N/A,#N/A,FALSE,"Caies";#N/A,#N/A,FALSE,"FIELD LENGTHS";#N/A,#N/A,FALSE,"CAIES REF";#N/A,#N/A,FALSE,"RelDPT01.xls"}</definedName>
    <definedName name="b_1_1" localSheetId="26" hidden="1">{#N/A,#N/A,FALSE,"Caies";#N/A,#N/A,FALSE,"FIELD LENGTHS";#N/A,#N/A,FALSE,"CAIES REF";#N/A,#N/A,FALSE,"RelDPT01.xls"}</definedName>
    <definedName name="b_1_1" localSheetId="31" hidden="1">{#N/A,#N/A,FALSE,"Caies";#N/A,#N/A,FALSE,"FIELD LENGTHS";#N/A,#N/A,FALSE,"CAIES REF";#N/A,#N/A,FALSE,"RelDPT01.xls"}</definedName>
    <definedName name="b_1_1" localSheetId="30" hidden="1">{#N/A,#N/A,FALSE,"Caies";#N/A,#N/A,FALSE,"FIELD LENGTHS";#N/A,#N/A,FALSE,"CAIES REF";#N/A,#N/A,FALSE,"RelDPT01.xls"}</definedName>
    <definedName name="b_1_1" localSheetId="25" hidden="1">{#N/A,#N/A,FALSE,"Caies";#N/A,#N/A,FALSE,"FIELD LENGTHS";#N/A,#N/A,FALSE,"CAIES REF";#N/A,#N/A,FALSE,"RelDPT01.xls"}</definedName>
    <definedName name="b_1_1" localSheetId="23" hidden="1">{#N/A,#N/A,FALSE,"Caies";#N/A,#N/A,FALSE,"FIELD LENGTHS";#N/A,#N/A,FALSE,"CAIES REF";#N/A,#N/A,FALSE,"RelDPT01.xls"}</definedName>
    <definedName name="b_1_1" localSheetId="21" hidden="1">{#N/A,#N/A,FALSE,"Caies";#N/A,#N/A,FALSE,"FIELD LENGTHS";#N/A,#N/A,FALSE,"CAIES REF";#N/A,#N/A,FALSE,"RelDPT01.xls"}</definedName>
    <definedName name="b_1_1" hidden="1">{#N/A,#N/A,FALSE,"Caies";#N/A,#N/A,FALSE,"FIELD LENGTHS";#N/A,#N/A,FALSE,"CAIES REF";#N/A,#N/A,FALSE,"RelDPT01.xls"}</definedName>
    <definedName name="b_1_1_1" localSheetId="26" hidden="1">{#N/A,#N/A,FALSE,"Caies";#N/A,#N/A,FALSE,"FIELD LENGTHS";#N/A,#N/A,FALSE,"CAIES REF";#N/A,#N/A,FALSE,"RelDPT01.xls"}</definedName>
    <definedName name="b_1_1_1" localSheetId="31" hidden="1">{#N/A,#N/A,FALSE,"Caies";#N/A,#N/A,FALSE,"FIELD LENGTHS";#N/A,#N/A,FALSE,"CAIES REF";#N/A,#N/A,FALSE,"RelDPT01.xls"}</definedName>
    <definedName name="b_1_1_1" localSheetId="30" hidden="1">{#N/A,#N/A,FALSE,"Caies";#N/A,#N/A,FALSE,"FIELD LENGTHS";#N/A,#N/A,FALSE,"CAIES REF";#N/A,#N/A,FALSE,"RelDPT01.xls"}</definedName>
    <definedName name="b_1_1_1" localSheetId="25" hidden="1">{#N/A,#N/A,FALSE,"Caies";#N/A,#N/A,FALSE,"FIELD LENGTHS";#N/A,#N/A,FALSE,"CAIES REF";#N/A,#N/A,FALSE,"RelDPT01.xls"}</definedName>
    <definedName name="b_1_1_1" localSheetId="23" hidden="1">{#N/A,#N/A,FALSE,"Caies";#N/A,#N/A,FALSE,"FIELD LENGTHS";#N/A,#N/A,FALSE,"CAIES REF";#N/A,#N/A,FALSE,"RelDPT01.xls"}</definedName>
    <definedName name="b_1_1_1" localSheetId="21" hidden="1">{#N/A,#N/A,FALSE,"Caies";#N/A,#N/A,FALSE,"FIELD LENGTHS";#N/A,#N/A,FALSE,"CAIES REF";#N/A,#N/A,FALSE,"RelDPT01.xls"}</definedName>
    <definedName name="b_1_1_1" hidden="1">{#N/A,#N/A,FALSE,"Caies";#N/A,#N/A,FALSE,"FIELD LENGTHS";#N/A,#N/A,FALSE,"CAIES REF";#N/A,#N/A,FALSE,"RelDPT01.xls"}</definedName>
    <definedName name="b_1_2" localSheetId="26" hidden="1">{#N/A,#N/A,FALSE,"Caies";#N/A,#N/A,FALSE,"FIELD LENGTHS";#N/A,#N/A,FALSE,"CAIES REF";#N/A,#N/A,FALSE,"RelDPT01.xls"}</definedName>
    <definedName name="b_1_2" localSheetId="31" hidden="1">{#N/A,#N/A,FALSE,"Caies";#N/A,#N/A,FALSE,"FIELD LENGTHS";#N/A,#N/A,FALSE,"CAIES REF";#N/A,#N/A,FALSE,"RelDPT01.xls"}</definedName>
    <definedName name="b_1_2" localSheetId="30" hidden="1">{#N/A,#N/A,FALSE,"Caies";#N/A,#N/A,FALSE,"FIELD LENGTHS";#N/A,#N/A,FALSE,"CAIES REF";#N/A,#N/A,FALSE,"RelDPT01.xls"}</definedName>
    <definedName name="b_1_2" localSheetId="25" hidden="1">{#N/A,#N/A,FALSE,"Caies";#N/A,#N/A,FALSE,"FIELD LENGTHS";#N/A,#N/A,FALSE,"CAIES REF";#N/A,#N/A,FALSE,"RelDPT01.xls"}</definedName>
    <definedName name="b_1_2" localSheetId="23" hidden="1">{#N/A,#N/A,FALSE,"Caies";#N/A,#N/A,FALSE,"FIELD LENGTHS";#N/A,#N/A,FALSE,"CAIES REF";#N/A,#N/A,FALSE,"RelDPT01.xls"}</definedName>
    <definedName name="b_1_2" localSheetId="21" hidden="1">{#N/A,#N/A,FALSE,"Caies";#N/A,#N/A,FALSE,"FIELD LENGTHS";#N/A,#N/A,FALSE,"CAIES REF";#N/A,#N/A,FALSE,"RelDPT01.xls"}</definedName>
    <definedName name="b_1_2" hidden="1">{#N/A,#N/A,FALSE,"Caies";#N/A,#N/A,FALSE,"FIELD LENGTHS";#N/A,#N/A,FALSE,"CAIES REF";#N/A,#N/A,FALSE,"RelDPT01.xls"}</definedName>
    <definedName name="b_1_2_1" localSheetId="26" hidden="1">{#N/A,#N/A,FALSE,"Caies";#N/A,#N/A,FALSE,"FIELD LENGTHS";#N/A,#N/A,FALSE,"CAIES REF";#N/A,#N/A,FALSE,"RelDPT01.xls"}</definedName>
    <definedName name="b_1_2_1" localSheetId="31" hidden="1">{#N/A,#N/A,FALSE,"Caies";#N/A,#N/A,FALSE,"FIELD LENGTHS";#N/A,#N/A,FALSE,"CAIES REF";#N/A,#N/A,FALSE,"RelDPT01.xls"}</definedName>
    <definedName name="b_1_2_1" localSheetId="30" hidden="1">{#N/A,#N/A,FALSE,"Caies";#N/A,#N/A,FALSE,"FIELD LENGTHS";#N/A,#N/A,FALSE,"CAIES REF";#N/A,#N/A,FALSE,"RelDPT01.xls"}</definedName>
    <definedName name="b_1_2_1" localSheetId="25" hidden="1">{#N/A,#N/A,FALSE,"Caies";#N/A,#N/A,FALSE,"FIELD LENGTHS";#N/A,#N/A,FALSE,"CAIES REF";#N/A,#N/A,FALSE,"RelDPT01.xls"}</definedName>
    <definedName name="b_1_2_1" localSheetId="23" hidden="1">{#N/A,#N/A,FALSE,"Caies";#N/A,#N/A,FALSE,"FIELD LENGTHS";#N/A,#N/A,FALSE,"CAIES REF";#N/A,#N/A,FALSE,"RelDPT01.xls"}</definedName>
    <definedName name="b_1_2_1" localSheetId="21" hidden="1">{#N/A,#N/A,FALSE,"Caies";#N/A,#N/A,FALSE,"FIELD LENGTHS";#N/A,#N/A,FALSE,"CAIES REF";#N/A,#N/A,FALSE,"RelDPT01.xls"}</definedName>
    <definedName name="b_1_2_1" hidden="1">{#N/A,#N/A,FALSE,"Caies";#N/A,#N/A,FALSE,"FIELD LENGTHS";#N/A,#N/A,FALSE,"CAIES REF";#N/A,#N/A,FALSE,"RelDPT01.xls"}</definedName>
    <definedName name="b_1_3" localSheetId="26" hidden="1">{#N/A,#N/A,FALSE,"Caies";#N/A,#N/A,FALSE,"FIELD LENGTHS";#N/A,#N/A,FALSE,"CAIES REF";#N/A,#N/A,FALSE,"RelDPT01.xls"}</definedName>
    <definedName name="b_1_3" localSheetId="31" hidden="1">{#N/A,#N/A,FALSE,"Caies";#N/A,#N/A,FALSE,"FIELD LENGTHS";#N/A,#N/A,FALSE,"CAIES REF";#N/A,#N/A,FALSE,"RelDPT01.xls"}</definedName>
    <definedName name="b_1_3" localSheetId="30" hidden="1">{#N/A,#N/A,FALSE,"Caies";#N/A,#N/A,FALSE,"FIELD LENGTHS";#N/A,#N/A,FALSE,"CAIES REF";#N/A,#N/A,FALSE,"RelDPT01.xls"}</definedName>
    <definedName name="b_1_3" localSheetId="25" hidden="1">{#N/A,#N/A,FALSE,"Caies";#N/A,#N/A,FALSE,"FIELD LENGTHS";#N/A,#N/A,FALSE,"CAIES REF";#N/A,#N/A,FALSE,"RelDPT01.xls"}</definedName>
    <definedName name="b_1_3" localSheetId="23" hidden="1">{#N/A,#N/A,FALSE,"Caies";#N/A,#N/A,FALSE,"FIELD LENGTHS";#N/A,#N/A,FALSE,"CAIES REF";#N/A,#N/A,FALSE,"RelDPT01.xls"}</definedName>
    <definedName name="b_1_3" localSheetId="21" hidden="1">{#N/A,#N/A,FALSE,"Caies";#N/A,#N/A,FALSE,"FIELD LENGTHS";#N/A,#N/A,FALSE,"CAIES REF";#N/A,#N/A,FALSE,"RelDPT01.xls"}</definedName>
    <definedName name="b_1_3" hidden="1">{#N/A,#N/A,FALSE,"Caies";#N/A,#N/A,FALSE,"FIELD LENGTHS";#N/A,#N/A,FALSE,"CAIES REF";#N/A,#N/A,FALSE,"RelDPT01.xls"}</definedName>
    <definedName name="b_1_3_1" localSheetId="26" hidden="1">{#N/A,#N/A,FALSE,"Caies";#N/A,#N/A,FALSE,"FIELD LENGTHS";#N/A,#N/A,FALSE,"CAIES REF";#N/A,#N/A,FALSE,"RelDPT01.xls"}</definedName>
    <definedName name="b_1_3_1" localSheetId="31" hidden="1">{#N/A,#N/A,FALSE,"Caies";#N/A,#N/A,FALSE,"FIELD LENGTHS";#N/A,#N/A,FALSE,"CAIES REF";#N/A,#N/A,FALSE,"RelDPT01.xls"}</definedName>
    <definedName name="b_1_3_1" localSheetId="30" hidden="1">{#N/A,#N/A,FALSE,"Caies";#N/A,#N/A,FALSE,"FIELD LENGTHS";#N/A,#N/A,FALSE,"CAIES REF";#N/A,#N/A,FALSE,"RelDPT01.xls"}</definedName>
    <definedName name="b_1_3_1" localSheetId="25" hidden="1">{#N/A,#N/A,FALSE,"Caies";#N/A,#N/A,FALSE,"FIELD LENGTHS";#N/A,#N/A,FALSE,"CAIES REF";#N/A,#N/A,FALSE,"RelDPT01.xls"}</definedName>
    <definedName name="b_1_3_1" localSheetId="23" hidden="1">{#N/A,#N/A,FALSE,"Caies";#N/A,#N/A,FALSE,"FIELD LENGTHS";#N/A,#N/A,FALSE,"CAIES REF";#N/A,#N/A,FALSE,"RelDPT01.xls"}</definedName>
    <definedName name="b_1_3_1" localSheetId="21" hidden="1">{#N/A,#N/A,FALSE,"Caies";#N/A,#N/A,FALSE,"FIELD LENGTHS";#N/A,#N/A,FALSE,"CAIES REF";#N/A,#N/A,FALSE,"RelDPT01.xls"}</definedName>
    <definedName name="b_1_3_1" hidden="1">{#N/A,#N/A,FALSE,"Caies";#N/A,#N/A,FALSE,"FIELD LENGTHS";#N/A,#N/A,FALSE,"CAIES REF";#N/A,#N/A,FALSE,"RelDPT01.xls"}</definedName>
    <definedName name="b_1_4" localSheetId="26" hidden="1">{#N/A,#N/A,FALSE,"Caies";#N/A,#N/A,FALSE,"FIELD LENGTHS";#N/A,#N/A,FALSE,"CAIES REF";#N/A,#N/A,FALSE,"RelDPT01.xls"}</definedName>
    <definedName name="b_1_4" localSheetId="31" hidden="1">{#N/A,#N/A,FALSE,"Caies";#N/A,#N/A,FALSE,"FIELD LENGTHS";#N/A,#N/A,FALSE,"CAIES REF";#N/A,#N/A,FALSE,"RelDPT01.xls"}</definedName>
    <definedName name="b_1_4" localSheetId="30" hidden="1">{#N/A,#N/A,FALSE,"Caies";#N/A,#N/A,FALSE,"FIELD LENGTHS";#N/A,#N/A,FALSE,"CAIES REF";#N/A,#N/A,FALSE,"RelDPT01.xls"}</definedName>
    <definedName name="b_1_4" localSheetId="25" hidden="1">{#N/A,#N/A,FALSE,"Caies";#N/A,#N/A,FALSE,"FIELD LENGTHS";#N/A,#N/A,FALSE,"CAIES REF";#N/A,#N/A,FALSE,"RelDPT01.xls"}</definedName>
    <definedName name="b_1_4" localSheetId="23" hidden="1">{#N/A,#N/A,FALSE,"Caies";#N/A,#N/A,FALSE,"FIELD LENGTHS";#N/A,#N/A,FALSE,"CAIES REF";#N/A,#N/A,FALSE,"RelDPT01.xls"}</definedName>
    <definedName name="b_1_4" localSheetId="21" hidden="1">{#N/A,#N/A,FALSE,"Caies";#N/A,#N/A,FALSE,"FIELD LENGTHS";#N/A,#N/A,FALSE,"CAIES REF";#N/A,#N/A,FALSE,"RelDPT01.xls"}</definedName>
    <definedName name="b_1_4" hidden="1">{#N/A,#N/A,FALSE,"Caies";#N/A,#N/A,FALSE,"FIELD LENGTHS";#N/A,#N/A,FALSE,"CAIES REF";#N/A,#N/A,FALSE,"RelDPT01.xls"}</definedName>
    <definedName name="b_1_4_1" localSheetId="26" hidden="1">{#N/A,#N/A,FALSE,"Caies";#N/A,#N/A,FALSE,"FIELD LENGTHS";#N/A,#N/A,FALSE,"CAIES REF";#N/A,#N/A,FALSE,"RelDPT01.xls"}</definedName>
    <definedName name="b_1_4_1" localSheetId="31" hidden="1">{#N/A,#N/A,FALSE,"Caies";#N/A,#N/A,FALSE,"FIELD LENGTHS";#N/A,#N/A,FALSE,"CAIES REF";#N/A,#N/A,FALSE,"RelDPT01.xls"}</definedName>
    <definedName name="b_1_4_1" localSheetId="30" hidden="1">{#N/A,#N/A,FALSE,"Caies";#N/A,#N/A,FALSE,"FIELD LENGTHS";#N/A,#N/A,FALSE,"CAIES REF";#N/A,#N/A,FALSE,"RelDPT01.xls"}</definedName>
    <definedName name="b_1_4_1" localSheetId="25" hidden="1">{#N/A,#N/A,FALSE,"Caies";#N/A,#N/A,FALSE,"FIELD LENGTHS";#N/A,#N/A,FALSE,"CAIES REF";#N/A,#N/A,FALSE,"RelDPT01.xls"}</definedName>
    <definedName name="b_1_4_1" localSheetId="23" hidden="1">{#N/A,#N/A,FALSE,"Caies";#N/A,#N/A,FALSE,"FIELD LENGTHS";#N/A,#N/A,FALSE,"CAIES REF";#N/A,#N/A,FALSE,"RelDPT01.xls"}</definedName>
    <definedName name="b_1_4_1" localSheetId="21" hidden="1">{#N/A,#N/A,FALSE,"Caies";#N/A,#N/A,FALSE,"FIELD LENGTHS";#N/A,#N/A,FALSE,"CAIES REF";#N/A,#N/A,FALSE,"RelDPT01.xls"}</definedName>
    <definedName name="b_1_4_1" hidden="1">{#N/A,#N/A,FALSE,"Caies";#N/A,#N/A,FALSE,"FIELD LENGTHS";#N/A,#N/A,FALSE,"CAIES REF";#N/A,#N/A,FALSE,"RelDPT01.xls"}</definedName>
    <definedName name="b_1_5" localSheetId="26" hidden="1">{#N/A,#N/A,FALSE,"Caies";#N/A,#N/A,FALSE,"FIELD LENGTHS";#N/A,#N/A,FALSE,"CAIES REF";#N/A,#N/A,FALSE,"RelDPT01.xls"}</definedName>
    <definedName name="b_1_5" localSheetId="31" hidden="1">{#N/A,#N/A,FALSE,"Caies";#N/A,#N/A,FALSE,"FIELD LENGTHS";#N/A,#N/A,FALSE,"CAIES REF";#N/A,#N/A,FALSE,"RelDPT01.xls"}</definedName>
    <definedName name="b_1_5" localSheetId="30" hidden="1">{#N/A,#N/A,FALSE,"Caies";#N/A,#N/A,FALSE,"FIELD LENGTHS";#N/A,#N/A,FALSE,"CAIES REF";#N/A,#N/A,FALSE,"RelDPT01.xls"}</definedName>
    <definedName name="b_1_5" localSheetId="25" hidden="1">{#N/A,#N/A,FALSE,"Caies";#N/A,#N/A,FALSE,"FIELD LENGTHS";#N/A,#N/A,FALSE,"CAIES REF";#N/A,#N/A,FALSE,"RelDPT01.xls"}</definedName>
    <definedName name="b_1_5" localSheetId="23" hidden="1">{#N/A,#N/A,FALSE,"Caies";#N/A,#N/A,FALSE,"FIELD LENGTHS";#N/A,#N/A,FALSE,"CAIES REF";#N/A,#N/A,FALSE,"RelDPT01.xls"}</definedName>
    <definedName name="b_1_5" localSheetId="21" hidden="1">{#N/A,#N/A,FALSE,"Caies";#N/A,#N/A,FALSE,"FIELD LENGTHS";#N/A,#N/A,FALSE,"CAIES REF";#N/A,#N/A,FALSE,"RelDPT01.xls"}</definedName>
    <definedName name="b_1_5" hidden="1">{#N/A,#N/A,FALSE,"Caies";#N/A,#N/A,FALSE,"FIELD LENGTHS";#N/A,#N/A,FALSE,"CAIES REF";#N/A,#N/A,FALSE,"RelDPT01.xls"}</definedName>
    <definedName name="B_10"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0"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0"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0"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0"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0"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9"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9"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9"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9"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9"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9"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 localSheetId="26" hidden="1">{#N/A,#N/A,FALSE,"Caies";#N/A,#N/A,FALSE,"FIELD LENGTHS";#N/A,#N/A,FALSE,"CAIES REF";#N/A,#N/A,FALSE,"RelDPT01.xls"}</definedName>
    <definedName name="B_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 localSheetId="30" hidden="1">{#N/A,#N/A,FALSE,"Caies";#N/A,#N/A,FALSE,"FIELD LENGTHS";#N/A,#N/A,FALSE,"CAIES REF";#N/A,#N/A,FALSE,"RelDPT01.xls"}</definedName>
    <definedName name="b_2" localSheetId="25" hidden="1">{#N/A,#N/A,FALSE,"Caies";#N/A,#N/A,FALSE,"FIELD LENGTHS";#N/A,#N/A,FALSE,"CAIES REF";#N/A,#N/A,FALSE,"RelDPT01.xls"}</definedName>
    <definedName name="b_2" localSheetId="23" hidden="1">{#N/A,#N/A,FALSE,"Caies";#N/A,#N/A,FALSE,"FIELD LENGTHS";#N/A,#N/A,FALSE,"CAIES REF";#N/A,#N/A,FALSE,"RelDPT01.xls"}</definedName>
    <definedName name="b_2" localSheetId="21" hidden="1">{#N/A,#N/A,FALSE,"Caies";#N/A,#N/A,FALSE,"FIELD LENGTHS";#N/A,#N/A,FALSE,"CAIES REF";#N/A,#N/A,FALSE,"RelDPT01.xls"}</definedName>
    <definedName name="b_2" hidden="1">{#N/A,#N/A,FALSE,"Caies";#N/A,#N/A,FALSE,"FIELD LENGTHS";#N/A,#N/A,FALSE,"CAIES REF";#N/A,#N/A,FALSE,"RelDPT01.xls"}</definedName>
    <definedName name="b_2_1" localSheetId="26" hidden="1">{#N/A,#N/A,FALSE,"Caies";#N/A,#N/A,FALSE,"FIELD LENGTHS";#N/A,#N/A,FALSE,"CAIES REF";#N/A,#N/A,FALSE,"RelDPT01.xls"}</definedName>
    <definedName name="b_2_1" localSheetId="31" hidden="1">{#N/A,#N/A,FALSE,"Caies";#N/A,#N/A,FALSE,"FIELD LENGTHS";#N/A,#N/A,FALSE,"CAIES REF";#N/A,#N/A,FALSE,"RelDPT01.xls"}</definedName>
    <definedName name="b_2_1" localSheetId="30" hidden="1">{#N/A,#N/A,FALSE,"Caies";#N/A,#N/A,FALSE,"FIELD LENGTHS";#N/A,#N/A,FALSE,"CAIES REF";#N/A,#N/A,FALSE,"RelDPT01.xls"}</definedName>
    <definedName name="b_2_1" localSheetId="25" hidden="1">{#N/A,#N/A,FALSE,"Caies";#N/A,#N/A,FALSE,"FIELD LENGTHS";#N/A,#N/A,FALSE,"CAIES REF";#N/A,#N/A,FALSE,"RelDPT01.xls"}</definedName>
    <definedName name="b_2_1" localSheetId="23" hidden="1">{#N/A,#N/A,FALSE,"Caies";#N/A,#N/A,FALSE,"FIELD LENGTHS";#N/A,#N/A,FALSE,"CAIES REF";#N/A,#N/A,FALSE,"RelDPT01.xls"}</definedName>
    <definedName name="b_2_1" localSheetId="21" hidden="1">{#N/A,#N/A,FALSE,"Caies";#N/A,#N/A,FALSE,"FIELD LENGTHS";#N/A,#N/A,FALSE,"CAIES REF";#N/A,#N/A,FALSE,"RelDPT01.xls"}</definedName>
    <definedName name="b_2_1" hidden="1">{#N/A,#N/A,FALSE,"Caies";#N/A,#N/A,FALSE,"FIELD LENGTHS";#N/A,#N/A,FALSE,"CAIES REF";#N/A,#N/A,FALSE,"RelDPT01.xls"}</definedName>
    <definedName name="b_2_1_1" localSheetId="26" hidden="1">{#N/A,#N/A,FALSE,"Caies";#N/A,#N/A,FALSE,"FIELD LENGTHS";#N/A,#N/A,FALSE,"CAIES REF";#N/A,#N/A,FALSE,"RelDPT01.xls"}</definedName>
    <definedName name="b_2_1_1" localSheetId="31" hidden="1">{#N/A,#N/A,FALSE,"Caies";#N/A,#N/A,FALSE,"FIELD LENGTHS";#N/A,#N/A,FALSE,"CAIES REF";#N/A,#N/A,FALSE,"RelDPT01.xls"}</definedName>
    <definedName name="b_2_1_1" localSheetId="30" hidden="1">{#N/A,#N/A,FALSE,"Caies";#N/A,#N/A,FALSE,"FIELD LENGTHS";#N/A,#N/A,FALSE,"CAIES REF";#N/A,#N/A,FALSE,"RelDPT01.xls"}</definedName>
    <definedName name="b_2_1_1" localSheetId="25" hidden="1">{#N/A,#N/A,FALSE,"Caies";#N/A,#N/A,FALSE,"FIELD LENGTHS";#N/A,#N/A,FALSE,"CAIES REF";#N/A,#N/A,FALSE,"RelDPT01.xls"}</definedName>
    <definedName name="b_2_1_1" localSheetId="23" hidden="1">{#N/A,#N/A,FALSE,"Caies";#N/A,#N/A,FALSE,"FIELD LENGTHS";#N/A,#N/A,FALSE,"CAIES REF";#N/A,#N/A,FALSE,"RelDPT01.xls"}</definedName>
    <definedName name="b_2_1_1" localSheetId="21" hidden="1">{#N/A,#N/A,FALSE,"Caies";#N/A,#N/A,FALSE,"FIELD LENGTHS";#N/A,#N/A,FALSE,"CAIES REF";#N/A,#N/A,FALSE,"RelDPT01.xls"}</definedName>
    <definedName name="b_2_1_1" hidden="1">{#N/A,#N/A,FALSE,"Caies";#N/A,#N/A,FALSE,"FIELD LENGTHS";#N/A,#N/A,FALSE,"CAIES REF";#N/A,#N/A,FALSE,"RelDPT01.xls"}</definedName>
    <definedName name="b_2_2" localSheetId="26" hidden="1">{#N/A,#N/A,FALSE,"Caies";#N/A,#N/A,FALSE,"FIELD LENGTHS";#N/A,#N/A,FALSE,"CAIES REF";#N/A,#N/A,FALSE,"RelDPT01.xls"}</definedName>
    <definedName name="b_2_2" localSheetId="31" hidden="1">{#N/A,#N/A,FALSE,"Caies";#N/A,#N/A,FALSE,"FIELD LENGTHS";#N/A,#N/A,FALSE,"CAIES REF";#N/A,#N/A,FALSE,"RelDPT01.xls"}</definedName>
    <definedName name="b_2_2" localSheetId="30" hidden="1">{#N/A,#N/A,FALSE,"Caies";#N/A,#N/A,FALSE,"FIELD LENGTHS";#N/A,#N/A,FALSE,"CAIES REF";#N/A,#N/A,FALSE,"RelDPT01.xls"}</definedName>
    <definedName name="b_2_2" localSheetId="25" hidden="1">{#N/A,#N/A,FALSE,"Caies";#N/A,#N/A,FALSE,"FIELD LENGTHS";#N/A,#N/A,FALSE,"CAIES REF";#N/A,#N/A,FALSE,"RelDPT01.xls"}</definedName>
    <definedName name="b_2_2" localSheetId="23" hidden="1">{#N/A,#N/A,FALSE,"Caies";#N/A,#N/A,FALSE,"FIELD LENGTHS";#N/A,#N/A,FALSE,"CAIES REF";#N/A,#N/A,FALSE,"RelDPT01.xls"}</definedName>
    <definedName name="b_2_2" localSheetId="21" hidden="1">{#N/A,#N/A,FALSE,"Caies";#N/A,#N/A,FALSE,"FIELD LENGTHS";#N/A,#N/A,FALSE,"CAIES REF";#N/A,#N/A,FALSE,"RelDPT01.xls"}</definedName>
    <definedName name="b_2_2" hidden="1">{#N/A,#N/A,FALSE,"Caies";#N/A,#N/A,FALSE,"FIELD LENGTHS";#N/A,#N/A,FALSE,"CAIES REF";#N/A,#N/A,FALSE,"RelDPT01.xls"}</definedName>
    <definedName name="b_2_2_1" localSheetId="26" hidden="1">{#N/A,#N/A,FALSE,"Caies";#N/A,#N/A,FALSE,"FIELD LENGTHS";#N/A,#N/A,FALSE,"CAIES REF";#N/A,#N/A,FALSE,"RelDPT01.xls"}</definedName>
    <definedName name="b_2_2_1" localSheetId="31" hidden="1">{#N/A,#N/A,FALSE,"Caies";#N/A,#N/A,FALSE,"FIELD LENGTHS";#N/A,#N/A,FALSE,"CAIES REF";#N/A,#N/A,FALSE,"RelDPT01.xls"}</definedName>
    <definedName name="b_2_2_1" localSheetId="30" hidden="1">{#N/A,#N/A,FALSE,"Caies";#N/A,#N/A,FALSE,"FIELD LENGTHS";#N/A,#N/A,FALSE,"CAIES REF";#N/A,#N/A,FALSE,"RelDPT01.xls"}</definedName>
    <definedName name="b_2_2_1" localSheetId="25" hidden="1">{#N/A,#N/A,FALSE,"Caies";#N/A,#N/A,FALSE,"FIELD LENGTHS";#N/A,#N/A,FALSE,"CAIES REF";#N/A,#N/A,FALSE,"RelDPT01.xls"}</definedName>
    <definedName name="b_2_2_1" localSheetId="23" hidden="1">{#N/A,#N/A,FALSE,"Caies";#N/A,#N/A,FALSE,"FIELD LENGTHS";#N/A,#N/A,FALSE,"CAIES REF";#N/A,#N/A,FALSE,"RelDPT01.xls"}</definedName>
    <definedName name="b_2_2_1" localSheetId="21" hidden="1">{#N/A,#N/A,FALSE,"Caies";#N/A,#N/A,FALSE,"FIELD LENGTHS";#N/A,#N/A,FALSE,"CAIES REF";#N/A,#N/A,FALSE,"RelDPT01.xls"}</definedName>
    <definedName name="b_2_2_1" hidden="1">{#N/A,#N/A,FALSE,"Caies";#N/A,#N/A,FALSE,"FIELD LENGTHS";#N/A,#N/A,FALSE,"CAIES REF";#N/A,#N/A,FALSE,"RelDPT01.xls"}</definedName>
    <definedName name="b_2_3" localSheetId="26" hidden="1">{#N/A,#N/A,FALSE,"Caies";#N/A,#N/A,FALSE,"FIELD LENGTHS";#N/A,#N/A,FALSE,"CAIES REF";#N/A,#N/A,FALSE,"RelDPT01.xls"}</definedName>
    <definedName name="b_2_3" localSheetId="31" hidden="1">{#N/A,#N/A,FALSE,"Caies";#N/A,#N/A,FALSE,"FIELD LENGTHS";#N/A,#N/A,FALSE,"CAIES REF";#N/A,#N/A,FALSE,"RelDPT01.xls"}</definedName>
    <definedName name="b_2_3" localSheetId="30" hidden="1">{#N/A,#N/A,FALSE,"Caies";#N/A,#N/A,FALSE,"FIELD LENGTHS";#N/A,#N/A,FALSE,"CAIES REF";#N/A,#N/A,FALSE,"RelDPT01.xls"}</definedName>
    <definedName name="b_2_3" localSheetId="25" hidden="1">{#N/A,#N/A,FALSE,"Caies";#N/A,#N/A,FALSE,"FIELD LENGTHS";#N/A,#N/A,FALSE,"CAIES REF";#N/A,#N/A,FALSE,"RelDPT01.xls"}</definedName>
    <definedName name="b_2_3" localSheetId="23" hidden="1">{#N/A,#N/A,FALSE,"Caies";#N/A,#N/A,FALSE,"FIELD LENGTHS";#N/A,#N/A,FALSE,"CAIES REF";#N/A,#N/A,FALSE,"RelDPT01.xls"}</definedName>
    <definedName name="b_2_3" localSheetId="21" hidden="1">{#N/A,#N/A,FALSE,"Caies";#N/A,#N/A,FALSE,"FIELD LENGTHS";#N/A,#N/A,FALSE,"CAIES REF";#N/A,#N/A,FALSE,"RelDPT01.xls"}</definedName>
    <definedName name="b_2_3" hidden="1">{#N/A,#N/A,FALSE,"Caies";#N/A,#N/A,FALSE,"FIELD LENGTHS";#N/A,#N/A,FALSE,"CAIES REF";#N/A,#N/A,FALSE,"RelDPT01.xls"}</definedName>
    <definedName name="b_2_3_1" localSheetId="26" hidden="1">{#N/A,#N/A,FALSE,"Caies";#N/A,#N/A,FALSE,"FIELD LENGTHS";#N/A,#N/A,FALSE,"CAIES REF";#N/A,#N/A,FALSE,"RelDPT01.xls"}</definedName>
    <definedName name="b_2_3_1" localSheetId="31" hidden="1">{#N/A,#N/A,FALSE,"Caies";#N/A,#N/A,FALSE,"FIELD LENGTHS";#N/A,#N/A,FALSE,"CAIES REF";#N/A,#N/A,FALSE,"RelDPT01.xls"}</definedName>
    <definedName name="b_2_3_1" localSheetId="30" hidden="1">{#N/A,#N/A,FALSE,"Caies";#N/A,#N/A,FALSE,"FIELD LENGTHS";#N/A,#N/A,FALSE,"CAIES REF";#N/A,#N/A,FALSE,"RelDPT01.xls"}</definedName>
    <definedName name="b_2_3_1" localSheetId="25" hidden="1">{#N/A,#N/A,FALSE,"Caies";#N/A,#N/A,FALSE,"FIELD LENGTHS";#N/A,#N/A,FALSE,"CAIES REF";#N/A,#N/A,FALSE,"RelDPT01.xls"}</definedName>
    <definedName name="b_2_3_1" localSheetId="23" hidden="1">{#N/A,#N/A,FALSE,"Caies";#N/A,#N/A,FALSE,"FIELD LENGTHS";#N/A,#N/A,FALSE,"CAIES REF";#N/A,#N/A,FALSE,"RelDPT01.xls"}</definedName>
    <definedName name="b_2_3_1" localSheetId="21" hidden="1">{#N/A,#N/A,FALSE,"Caies";#N/A,#N/A,FALSE,"FIELD LENGTHS";#N/A,#N/A,FALSE,"CAIES REF";#N/A,#N/A,FALSE,"RelDPT01.xls"}</definedName>
    <definedName name="b_2_3_1" hidden="1">{#N/A,#N/A,FALSE,"Caies";#N/A,#N/A,FALSE,"FIELD LENGTHS";#N/A,#N/A,FALSE,"CAIES REF";#N/A,#N/A,FALSE,"RelDPT01.xls"}</definedName>
    <definedName name="b_2_4" localSheetId="26" hidden="1">{#N/A,#N/A,FALSE,"Caies";#N/A,#N/A,FALSE,"FIELD LENGTHS";#N/A,#N/A,FALSE,"CAIES REF";#N/A,#N/A,FALSE,"RelDPT01.xls"}</definedName>
    <definedName name="b_2_4" localSheetId="31" hidden="1">{#N/A,#N/A,FALSE,"Caies";#N/A,#N/A,FALSE,"FIELD LENGTHS";#N/A,#N/A,FALSE,"CAIES REF";#N/A,#N/A,FALSE,"RelDPT01.xls"}</definedName>
    <definedName name="b_2_4" localSheetId="30" hidden="1">{#N/A,#N/A,FALSE,"Caies";#N/A,#N/A,FALSE,"FIELD LENGTHS";#N/A,#N/A,FALSE,"CAIES REF";#N/A,#N/A,FALSE,"RelDPT01.xls"}</definedName>
    <definedName name="b_2_4" localSheetId="25" hidden="1">{#N/A,#N/A,FALSE,"Caies";#N/A,#N/A,FALSE,"FIELD LENGTHS";#N/A,#N/A,FALSE,"CAIES REF";#N/A,#N/A,FALSE,"RelDPT01.xls"}</definedName>
    <definedName name="b_2_4" localSheetId="23" hidden="1">{#N/A,#N/A,FALSE,"Caies";#N/A,#N/A,FALSE,"FIELD LENGTHS";#N/A,#N/A,FALSE,"CAIES REF";#N/A,#N/A,FALSE,"RelDPT01.xls"}</definedName>
    <definedName name="b_2_4" localSheetId="21" hidden="1">{#N/A,#N/A,FALSE,"Caies";#N/A,#N/A,FALSE,"FIELD LENGTHS";#N/A,#N/A,FALSE,"CAIES REF";#N/A,#N/A,FALSE,"RelDPT01.xls"}</definedName>
    <definedName name="b_2_4" hidden="1">{#N/A,#N/A,FALSE,"Caies";#N/A,#N/A,FALSE,"FIELD LENGTHS";#N/A,#N/A,FALSE,"CAIES REF";#N/A,#N/A,FALSE,"RelDPT01.xls"}</definedName>
    <definedName name="b_2_4_1" localSheetId="26" hidden="1">{#N/A,#N/A,FALSE,"Caies";#N/A,#N/A,FALSE,"FIELD LENGTHS";#N/A,#N/A,FALSE,"CAIES REF";#N/A,#N/A,FALSE,"RelDPT01.xls"}</definedName>
    <definedName name="b_2_4_1" localSheetId="31" hidden="1">{#N/A,#N/A,FALSE,"Caies";#N/A,#N/A,FALSE,"FIELD LENGTHS";#N/A,#N/A,FALSE,"CAIES REF";#N/A,#N/A,FALSE,"RelDPT01.xls"}</definedName>
    <definedName name="b_2_4_1" localSheetId="30" hidden="1">{#N/A,#N/A,FALSE,"Caies";#N/A,#N/A,FALSE,"FIELD LENGTHS";#N/A,#N/A,FALSE,"CAIES REF";#N/A,#N/A,FALSE,"RelDPT01.xls"}</definedName>
    <definedName name="b_2_4_1" localSheetId="25" hidden="1">{#N/A,#N/A,FALSE,"Caies";#N/A,#N/A,FALSE,"FIELD LENGTHS";#N/A,#N/A,FALSE,"CAIES REF";#N/A,#N/A,FALSE,"RelDPT01.xls"}</definedName>
    <definedName name="b_2_4_1" localSheetId="23" hidden="1">{#N/A,#N/A,FALSE,"Caies";#N/A,#N/A,FALSE,"FIELD LENGTHS";#N/A,#N/A,FALSE,"CAIES REF";#N/A,#N/A,FALSE,"RelDPT01.xls"}</definedName>
    <definedName name="b_2_4_1" localSheetId="21" hidden="1">{#N/A,#N/A,FALSE,"Caies";#N/A,#N/A,FALSE,"FIELD LENGTHS";#N/A,#N/A,FALSE,"CAIES REF";#N/A,#N/A,FALSE,"RelDPT01.xls"}</definedName>
    <definedName name="b_2_4_1" hidden="1">{#N/A,#N/A,FALSE,"Caies";#N/A,#N/A,FALSE,"FIELD LENGTHS";#N/A,#N/A,FALSE,"CAIES REF";#N/A,#N/A,FALSE,"RelDPT01.xls"}</definedName>
    <definedName name="b_2_5" localSheetId="26" hidden="1">{#N/A,#N/A,FALSE,"Caies";#N/A,#N/A,FALSE,"FIELD LENGTHS";#N/A,#N/A,FALSE,"CAIES REF";#N/A,#N/A,FALSE,"RelDPT01.xls"}</definedName>
    <definedName name="b_2_5" localSheetId="31" hidden="1">{#N/A,#N/A,FALSE,"Caies";#N/A,#N/A,FALSE,"FIELD LENGTHS";#N/A,#N/A,FALSE,"CAIES REF";#N/A,#N/A,FALSE,"RelDPT01.xls"}</definedName>
    <definedName name="b_2_5" localSheetId="30" hidden="1">{#N/A,#N/A,FALSE,"Caies";#N/A,#N/A,FALSE,"FIELD LENGTHS";#N/A,#N/A,FALSE,"CAIES REF";#N/A,#N/A,FALSE,"RelDPT01.xls"}</definedName>
    <definedName name="b_2_5" localSheetId="25" hidden="1">{#N/A,#N/A,FALSE,"Caies";#N/A,#N/A,FALSE,"FIELD LENGTHS";#N/A,#N/A,FALSE,"CAIES REF";#N/A,#N/A,FALSE,"RelDPT01.xls"}</definedName>
    <definedName name="b_2_5" localSheetId="23" hidden="1">{#N/A,#N/A,FALSE,"Caies";#N/A,#N/A,FALSE,"FIELD LENGTHS";#N/A,#N/A,FALSE,"CAIES REF";#N/A,#N/A,FALSE,"RelDPT01.xls"}</definedName>
    <definedName name="b_2_5" localSheetId="21" hidden="1">{#N/A,#N/A,FALSE,"Caies";#N/A,#N/A,FALSE,"FIELD LENGTHS";#N/A,#N/A,FALSE,"CAIES REF";#N/A,#N/A,FALSE,"RelDPT01.xls"}</definedName>
    <definedName name="b_2_5" hidden="1">{#N/A,#N/A,FALSE,"Caies";#N/A,#N/A,FALSE,"FIELD LENGTHS";#N/A,#N/A,FALSE,"CAIES REF";#N/A,#N/A,FALSE,"RelDPT01.xls"}</definedName>
    <definedName name="B_20"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0"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0"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0"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0"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0"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 localSheetId="26" hidden="1">{#N/A,#N/A,FALSE,"Caies";#N/A,#N/A,FALSE,"FIELD LENGTHS";#N/A,#N/A,FALSE,"CAIES REF";#N/A,#N/A,FALSE,"RelDPT01.xls"}</definedName>
    <definedName name="B_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 localSheetId="30" hidden="1">{#N/A,#N/A,FALSE,"Caies";#N/A,#N/A,FALSE,"FIELD LENGTHS";#N/A,#N/A,FALSE,"CAIES REF";#N/A,#N/A,FALSE,"RelDPT01.xls"}</definedName>
    <definedName name="b_3" localSheetId="25" hidden="1">{#N/A,#N/A,FALSE,"Caies";#N/A,#N/A,FALSE,"FIELD LENGTHS";#N/A,#N/A,FALSE,"CAIES REF";#N/A,#N/A,FALSE,"RelDPT01.xls"}</definedName>
    <definedName name="b_3" localSheetId="23" hidden="1">{#N/A,#N/A,FALSE,"Caies";#N/A,#N/A,FALSE,"FIELD LENGTHS";#N/A,#N/A,FALSE,"CAIES REF";#N/A,#N/A,FALSE,"RelDPT01.xls"}</definedName>
    <definedName name="b_3" localSheetId="21" hidden="1">{#N/A,#N/A,FALSE,"Caies";#N/A,#N/A,FALSE,"FIELD LENGTHS";#N/A,#N/A,FALSE,"CAIES REF";#N/A,#N/A,FALSE,"RelDPT01.xls"}</definedName>
    <definedName name="b_3" hidden="1">{#N/A,#N/A,FALSE,"Caies";#N/A,#N/A,FALSE,"FIELD LENGTHS";#N/A,#N/A,FALSE,"CAIES REF";#N/A,#N/A,FALSE,"RelDPT01.xls"}</definedName>
    <definedName name="b_3_1" localSheetId="26" hidden="1">{#N/A,#N/A,FALSE,"Caies";#N/A,#N/A,FALSE,"FIELD LENGTHS";#N/A,#N/A,FALSE,"CAIES REF";#N/A,#N/A,FALSE,"RelDPT01.xls"}</definedName>
    <definedName name="b_3_1" localSheetId="31" hidden="1">{#N/A,#N/A,FALSE,"Caies";#N/A,#N/A,FALSE,"FIELD LENGTHS";#N/A,#N/A,FALSE,"CAIES REF";#N/A,#N/A,FALSE,"RelDPT01.xls"}</definedName>
    <definedName name="b_3_1" localSheetId="30" hidden="1">{#N/A,#N/A,FALSE,"Caies";#N/A,#N/A,FALSE,"FIELD LENGTHS";#N/A,#N/A,FALSE,"CAIES REF";#N/A,#N/A,FALSE,"RelDPT01.xls"}</definedName>
    <definedName name="b_3_1" localSheetId="25" hidden="1">{#N/A,#N/A,FALSE,"Caies";#N/A,#N/A,FALSE,"FIELD LENGTHS";#N/A,#N/A,FALSE,"CAIES REF";#N/A,#N/A,FALSE,"RelDPT01.xls"}</definedName>
    <definedName name="b_3_1" localSheetId="23" hidden="1">{#N/A,#N/A,FALSE,"Caies";#N/A,#N/A,FALSE,"FIELD LENGTHS";#N/A,#N/A,FALSE,"CAIES REF";#N/A,#N/A,FALSE,"RelDPT01.xls"}</definedName>
    <definedName name="b_3_1" localSheetId="21" hidden="1">{#N/A,#N/A,FALSE,"Caies";#N/A,#N/A,FALSE,"FIELD LENGTHS";#N/A,#N/A,FALSE,"CAIES REF";#N/A,#N/A,FALSE,"RelDPT01.xls"}</definedName>
    <definedName name="b_3_1" hidden="1">{#N/A,#N/A,FALSE,"Caies";#N/A,#N/A,FALSE,"FIELD LENGTHS";#N/A,#N/A,FALSE,"CAIES REF";#N/A,#N/A,FALSE,"RelDPT01.xls"}</definedName>
    <definedName name="b_3_1_1" localSheetId="26" hidden="1">{#N/A,#N/A,FALSE,"Caies";#N/A,#N/A,FALSE,"FIELD LENGTHS";#N/A,#N/A,FALSE,"CAIES REF";#N/A,#N/A,FALSE,"RelDPT01.xls"}</definedName>
    <definedName name="b_3_1_1" localSheetId="31" hidden="1">{#N/A,#N/A,FALSE,"Caies";#N/A,#N/A,FALSE,"FIELD LENGTHS";#N/A,#N/A,FALSE,"CAIES REF";#N/A,#N/A,FALSE,"RelDPT01.xls"}</definedName>
    <definedName name="b_3_1_1" localSheetId="30" hidden="1">{#N/A,#N/A,FALSE,"Caies";#N/A,#N/A,FALSE,"FIELD LENGTHS";#N/A,#N/A,FALSE,"CAIES REF";#N/A,#N/A,FALSE,"RelDPT01.xls"}</definedName>
    <definedName name="b_3_1_1" localSheetId="25" hidden="1">{#N/A,#N/A,FALSE,"Caies";#N/A,#N/A,FALSE,"FIELD LENGTHS";#N/A,#N/A,FALSE,"CAIES REF";#N/A,#N/A,FALSE,"RelDPT01.xls"}</definedName>
    <definedName name="b_3_1_1" localSheetId="23" hidden="1">{#N/A,#N/A,FALSE,"Caies";#N/A,#N/A,FALSE,"FIELD LENGTHS";#N/A,#N/A,FALSE,"CAIES REF";#N/A,#N/A,FALSE,"RelDPT01.xls"}</definedName>
    <definedName name="b_3_1_1" localSheetId="21" hidden="1">{#N/A,#N/A,FALSE,"Caies";#N/A,#N/A,FALSE,"FIELD LENGTHS";#N/A,#N/A,FALSE,"CAIES REF";#N/A,#N/A,FALSE,"RelDPT01.xls"}</definedName>
    <definedName name="b_3_1_1" hidden="1">{#N/A,#N/A,FALSE,"Caies";#N/A,#N/A,FALSE,"FIELD LENGTHS";#N/A,#N/A,FALSE,"CAIES REF";#N/A,#N/A,FALSE,"RelDPT01.xls"}</definedName>
    <definedName name="b_3_2" localSheetId="26" hidden="1">{#N/A,#N/A,FALSE,"Caies";#N/A,#N/A,FALSE,"FIELD LENGTHS";#N/A,#N/A,FALSE,"CAIES REF";#N/A,#N/A,FALSE,"RelDPT01.xls"}</definedName>
    <definedName name="b_3_2" localSheetId="31" hidden="1">{#N/A,#N/A,FALSE,"Caies";#N/A,#N/A,FALSE,"FIELD LENGTHS";#N/A,#N/A,FALSE,"CAIES REF";#N/A,#N/A,FALSE,"RelDPT01.xls"}</definedName>
    <definedName name="b_3_2" localSheetId="30" hidden="1">{#N/A,#N/A,FALSE,"Caies";#N/A,#N/A,FALSE,"FIELD LENGTHS";#N/A,#N/A,FALSE,"CAIES REF";#N/A,#N/A,FALSE,"RelDPT01.xls"}</definedName>
    <definedName name="b_3_2" localSheetId="25" hidden="1">{#N/A,#N/A,FALSE,"Caies";#N/A,#N/A,FALSE,"FIELD LENGTHS";#N/A,#N/A,FALSE,"CAIES REF";#N/A,#N/A,FALSE,"RelDPT01.xls"}</definedName>
    <definedName name="b_3_2" localSheetId="23" hidden="1">{#N/A,#N/A,FALSE,"Caies";#N/A,#N/A,FALSE,"FIELD LENGTHS";#N/A,#N/A,FALSE,"CAIES REF";#N/A,#N/A,FALSE,"RelDPT01.xls"}</definedName>
    <definedName name="b_3_2" localSheetId="21" hidden="1">{#N/A,#N/A,FALSE,"Caies";#N/A,#N/A,FALSE,"FIELD LENGTHS";#N/A,#N/A,FALSE,"CAIES REF";#N/A,#N/A,FALSE,"RelDPT01.xls"}</definedName>
    <definedName name="b_3_2" hidden="1">{#N/A,#N/A,FALSE,"Caies";#N/A,#N/A,FALSE,"FIELD LENGTHS";#N/A,#N/A,FALSE,"CAIES REF";#N/A,#N/A,FALSE,"RelDPT01.xls"}</definedName>
    <definedName name="b_3_2_1" localSheetId="26" hidden="1">{#N/A,#N/A,FALSE,"Caies";#N/A,#N/A,FALSE,"FIELD LENGTHS";#N/A,#N/A,FALSE,"CAIES REF";#N/A,#N/A,FALSE,"RelDPT01.xls"}</definedName>
    <definedName name="b_3_2_1" localSheetId="31" hidden="1">{#N/A,#N/A,FALSE,"Caies";#N/A,#N/A,FALSE,"FIELD LENGTHS";#N/A,#N/A,FALSE,"CAIES REF";#N/A,#N/A,FALSE,"RelDPT01.xls"}</definedName>
    <definedName name="b_3_2_1" localSheetId="30" hidden="1">{#N/A,#N/A,FALSE,"Caies";#N/A,#N/A,FALSE,"FIELD LENGTHS";#N/A,#N/A,FALSE,"CAIES REF";#N/A,#N/A,FALSE,"RelDPT01.xls"}</definedName>
    <definedName name="b_3_2_1" localSheetId="25" hidden="1">{#N/A,#N/A,FALSE,"Caies";#N/A,#N/A,FALSE,"FIELD LENGTHS";#N/A,#N/A,FALSE,"CAIES REF";#N/A,#N/A,FALSE,"RelDPT01.xls"}</definedName>
    <definedName name="b_3_2_1" localSheetId="23" hidden="1">{#N/A,#N/A,FALSE,"Caies";#N/A,#N/A,FALSE,"FIELD LENGTHS";#N/A,#N/A,FALSE,"CAIES REF";#N/A,#N/A,FALSE,"RelDPT01.xls"}</definedName>
    <definedName name="b_3_2_1" localSheetId="21" hidden="1">{#N/A,#N/A,FALSE,"Caies";#N/A,#N/A,FALSE,"FIELD LENGTHS";#N/A,#N/A,FALSE,"CAIES REF";#N/A,#N/A,FALSE,"RelDPT01.xls"}</definedName>
    <definedName name="b_3_2_1" hidden="1">{#N/A,#N/A,FALSE,"Caies";#N/A,#N/A,FALSE,"FIELD LENGTHS";#N/A,#N/A,FALSE,"CAIES REF";#N/A,#N/A,FALSE,"RelDPT01.xls"}</definedName>
    <definedName name="b_3_3" localSheetId="26" hidden="1">{#N/A,#N/A,FALSE,"Caies";#N/A,#N/A,FALSE,"FIELD LENGTHS";#N/A,#N/A,FALSE,"CAIES REF";#N/A,#N/A,FALSE,"RelDPT01.xls"}</definedName>
    <definedName name="b_3_3" localSheetId="31" hidden="1">{#N/A,#N/A,FALSE,"Caies";#N/A,#N/A,FALSE,"FIELD LENGTHS";#N/A,#N/A,FALSE,"CAIES REF";#N/A,#N/A,FALSE,"RelDPT01.xls"}</definedName>
    <definedName name="b_3_3" localSheetId="30" hidden="1">{#N/A,#N/A,FALSE,"Caies";#N/A,#N/A,FALSE,"FIELD LENGTHS";#N/A,#N/A,FALSE,"CAIES REF";#N/A,#N/A,FALSE,"RelDPT01.xls"}</definedName>
    <definedName name="b_3_3" localSheetId="25" hidden="1">{#N/A,#N/A,FALSE,"Caies";#N/A,#N/A,FALSE,"FIELD LENGTHS";#N/A,#N/A,FALSE,"CAIES REF";#N/A,#N/A,FALSE,"RelDPT01.xls"}</definedName>
    <definedName name="b_3_3" localSheetId="23" hidden="1">{#N/A,#N/A,FALSE,"Caies";#N/A,#N/A,FALSE,"FIELD LENGTHS";#N/A,#N/A,FALSE,"CAIES REF";#N/A,#N/A,FALSE,"RelDPT01.xls"}</definedName>
    <definedName name="b_3_3" localSheetId="21" hidden="1">{#N/A,#N/A,FALSE,"Caies";#N/A,#N/A,FALSE,"FIELD LENGTHS";#N/A,#N/A,FALSE,"CAIES REF";#N/A,#N/A,FALSE,"RelDPT01.xls"}</definedName>
    <definedName name="b_3_3" hidden="1">{#N/A,#N/A,FALSE,"Caies";#N/A,#N/A,FALSE,"FIELD LENGTHS";#N/A,#N/A,FALSE,"CAIES REF";#N/A,#N/A,FALSE,"RelDPT01.xls"}</definedName>
    <definedName name="b_3_3_1" localSheetId="26" hidden="1">{#N/A,#N/A,FALSE,"Caies";#N/A,#N/A,FALSE,"FIELD LENGTHS";#N/A,#N/A,FALSE,"CAIES REF";#N/A,#N/A,FALSE,"RelDPT01.xls"}</definedName>
    <definedName name="b_3_3_1" localSheetId="31" hidden="1">{#N/A,#N/A,FALSE,"Caies";#N/A,#N/A,FALSE,"FIELD LENGTHS";#N/A,#N/A,FALSE,"CAIES REF";#N/A,#N/A,FALSE,"RelDPT01.xls"}</definedName>
    <definedName name="b_3_3_1" localSheetId="30" hidden="1">{#N/A,#N/A,FALSE,"Caies";#N/A,#N/A,FALSE,"FIELD LENGTHS";#N/A,#N/A,FALSE,"CAIES REF";#N/A,#N/A,FALSE,"RelDPT01.xls"}</definedName>
    <definedName name="b_3_3_1" localSheetId="25" hidden="1">{#N/A,#N/A,FALSE,"Caies";#N/A,#N/A,FALSE,"FIELD LENGTHS";#N/A,#N/A,FALSE,"CAIES REF";#N/A,#N/A,FALSE,"RelDPT01.xls"}</definedName>
    <definedName name="b_3_3_1" localSheetId="23" hidden="1">{#N/A,#N/A,FALSE,"Caies";#N/A,#N/A,FALSE,"FIELD LENGTHS";#N/A,#N/A,FALSE,"CAIES REF";#N/A,#N/A,FALSE,"RelDPT01.xls"}</definedName>
    <definedName name="b_3_3_1" localSheetId="21" hidden="1">{#N/A,#N/A,FALSE,"Caies";#N/A,#N/A,FALSE,"FIELD LENGTHS";#N/A,#N/A,FALSE,"CAIES REF";#N/A,#N/A,FALSE,"RelDPT01.xls"}</definedName>
    <definedName name="b_3_3_1" hidden="1">{#N/A,#N/A,FALSE,"Caies";#N/A,#N/A,FALSE,"FIELD LENGTHS";#N/A,#N/A,FALSE,"CAIES REF";#N/A,#N/A,FALSE,"RelDPT01.xls"}</definedName>
    <definedName name="b_3_4" localSheetId="26" hidden="1">{#N/A,#N/A,FALSE,"Caies";#N/A,#N/A,FALSE,"FIELD LENGTHS";#N/A,#N/A,FALSE,"CAIES REF";#N/A,#N/A,FALSE,"RelDPT01.xls"}</definedName>
    <definedName name="b_3_4" localSheetId="31" hidden="1">{#N/A,#N/A,FALSE,"Caies";#N/A,#N/A,FALSE,"FIELD LENGTHS";#N/A,#N/A,FALSE,"CAIES REF";#N/A,#N/A,FALSE,"RelDPT01.xls"}</definedName>
    <definedName name="b_3_4" localSheetId="30" hidden="1">{#N/A,#N/A,FALSE,"Caies";#N/A,#N/A,FALSE,"FIELD LENGTHS";#N/A,#N/A,FALSE,"CAIES REF";#N/A,#N/A,FALSE,"RelDPT01.xls"}</definedName>
    <definedName name="b_3_4" localSheetId="25" hidden="1">{#N/A,#N/A,FALSE,"Caies";#N/A,#N/A,FALSE,"FIELD LENGTHS";#N/A,#N/A,FALSE,"CAIES REF";#N/A,#N/A,FALSE,"RelDPT01.xls"}</definedName>
    <definedName name="b_3_4" localSheetId="23" hidden="1">{#N/A,#N/A,FALSE,"Caies";#N/A,#N/A,FALSE,"FIELD LENGTHS";#N/A,#N/A,FALSE,"CAIES REF";#N/A,#N/A,FALSE,"RelDPT01.xls"}</definedName>
    <definedName name="b_3_4" localSheetId="21" hidden="1">{#N/A,#N/A,FALSE,"Caies";#N/A,#N/A,FALSE,"FIELD LENGTHS";#N/A,#N/A,FALSE,"CAIES REF";#N/A,#N/A,FALSE,"RelDPT01.xls"}</definedName>
    <definedName name="b_3_4" hidden="1">{#N/A,#N/A,FALSE,"Caies";#N/A,#N/A,FALSE,"FIELD LENGTHS";#N/A,#N/A,FALSE,"CAIES REF";#N/A,#N/A,FALSE,"RelDPT01.xls"}</definedName>
    <definedName name="b_3_4_1" localSheetId="26" hidden="1">{#N/A,#N/A,FALSE,"Caies";#N/A,#N/A,FALSE,"FIELD LENGTHS";#N/A,#N/A,FALSE,"CAIES REF";#N/A,#N/A,FALSE,"RelDPT01.xls"}</definedName>
    <definedName name="b_3_4_1" localSheetId="31" hidden="1">{#N/A,#N/A,FALSE,"Caies";#N/A,#N/A,FALSE,"FIELD LENGTHS";#N/A,#N/A,FALSE,"CAIES REF";#N/A,#N/A,FALSE,"RelDPT01.xls"}</definedName>
    <definedName name="b_3_4_1" localSheetId="30" hidden="1">{#N/A,#N/A,FALSE,"Caies";#N/A,#N/A,FALSE,"FIELD LENGTHS";#N/A,#N/A,FALSE,"CAIES REF";#N/A,#N/A,FALSE,"RelDPT01.xls"}</definedName>
    <definedName name="b_3_4_1" localSheetId="25" hidden="1">{#N/A,#N/A,FALSE,"Caies";#N/A,#N/A,FALSE,"FIELD LENGTHS";#N/A,#N/A,FALSE,"CAIES REF";#N/A,#N/A,FALSE,"RelDPT01.xls"}</definedName>
    <definedName name="b_3_4_1" localSheetId="23" hidden="1">{#N/A,#N/A,FALSE,"Caies";#N/A,#N/A,FALSE,"FIELD LENGTHS";#N/A,#N/A,FALSE,"CAIES REF";#N/A,#N/A,FALSE,"RelDPT01.xls"}</definedName>
    <definedName name="b_3_4_1" localSheetId="21" hidden="1">{#N/A,#N/A,FALSE,"Caies";#N/A,#N/A,FALSE,"FIELD LENGTHS";#N/A,#N/A,FALSE,"CAIES REF";#N/A,#N/A,FALSE,"RelDPT01.xls"}</definedName>
    <definedName name="b_3_4_1" hidden="1">{#N/A,#N/A,FALSE,"Caies";#N/A,#N/A,FALSE,"FIELD LENGTHS";#N/A,#N/A,FALSE,"CAIES REF";#N/A,#N/A,FALSE,"RelDPT01.xls"}</definedName>
    <definedName name="b_3_5" localSheetId="26" hidden="1">{#N/A,#N/A,FALSE,"Caies";#N/A,#N/A,FALSE,"FIELD LENGTHS";#N/A,#N/A,FALSE,"CAIES REF";#N/A,#N/A,FALSE,"RelDPT01.xls"}</definedName>
    <definedName name="b_3_5" localSheetId="31" hidden="1">{#N/A,#N/A,FALSE,"Caies";#N/A,#N/A,FALSE,"FIELD LENGTHS";#N/A,#N/A,FALSE,"CAIES REF";#N/A,#N/A,FALSE,"RelDPT01.xls"}</definedName>
    <definedName name="b_3_5" localSheetId="30" hidden="1">{#N/A,#N/A,FALSE,"Caies";#N/A,#N/A,FALSE,"FIELD LENGTHS";#N/A,#N/A,FALSE,"CAIES REF";#N/A,#N/A,FALSE,"RelDPT01.xls"}</definedName>
    <definedName name="b_3_5" localSheetId="25" hidden="1">{#N/A,#N/A,FALSE,"Caies";#N/A,#N/A,FALSE,"FIELD LENGTHS";#N/A,#N/A,FALSE,"CAIES REF";#N/A,#N/A,FALSE,"RelDPT01.xls"}</definedName>
    <definedName name="b_3_5" localSheetId="23" hidden="1">{#N/A,#N/A,FALSE,"Caies";#N/A,#N/A,FALSE,"FIELD LENGTHS";#N/A,#N/A,FALSE,"CAIES REF";#N/A,#N/A,FALSE,"RelDPT01.xls"}</definedName>
    <definedName name="b_3_5" localSheetId="21" hidden="1">{#N/A,#N/A,FALSE,"Caies";#N/A,#N/A,FALSE,"FIELD LENGTHS";#N/A,#N/A,FALSE,"CAIES REF";#N/A,#N/A,FALSE,"RelDPT01.xls"}</definedName>
    <definedName name="b_3_5" hidden="1">{#N/A,#N/A,FALSE,"Caies";#N/A,#N/A,FALSE,"FIELD LENGTHS";#N/A,#N/A,FALSE,"CAIES REF";#N/A,#N/A,FALSE,"RelDPT01.xls"}</definedName>
    <definedName name="B_3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3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 localSheetId="26" hidden="1">{#N/A,#N/A,FALSE,"Caies";#N/A,#N/A,FALSE,"FIELD LENGTHS";#N/A,#N/A,FALSE,"CAIES REF";#N/A,#N/A,FALSE,"RelDPT01.xls"}</definedName>
    <definedName name="B_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 localSheetId="30" hidden="1">{#N/A,#N/A,FALSE,"Caies";#N/A,#N/A,FALSE,"FIELD LENGTHS";#N/A,#N/A,FALSE,"CAIES REF";#N/A,#N/A,FALSE,"RelDPT01.xls"}</definedName>
    <definedName name="b_4" localSheetId="25" hidden="1">{#N/A,#N/A,FALSE,"Caies";#N/A,#N/A,FALSE,"FIELD LENGTHS";#N/A,#N/A,FALSE,"CAIES REF";#N/A,#N/A,FALSE,"RelDPT01.xls"}</definedName>
    <definedName name="b_4" localSheetId="23" hidden="1">{#N/A,#N/A,FALSE,"Caies";#N/A,#N/A,FALSE,"FIELD LENGTHS";#N/A,#N/A,FALSE,"CAIES REF";#N/A,#N/A,FALSE,"RelDPT01.xls"}</definedName>
    <definedName name="b_4" localSheetId="21" hidden="1">{#N/A,#N/A,FALSE,"Caies";#N/A,#N/A,FALSE,"FIELD LENGTHS";#N/A,#N/A,FALSE,"CAIES REF";#N/A,#N/A,FALSE,"RelDPT01.xls"}</definedName>
    <definedName name="b_4" hidden="1">{#N/A,#N/A,FALSE,"Caies";#N/A,#N/A,FALSE,"FIELD LENGTHS";#N/A,#N/A,FALSE,"CAIES REF";#N/A,#N/A,FALSE,"RelDPT01.xls"}</definedName>
    <definedName name="b_4_1" localSheetId="26" hidden="1">{#N/A,#N/A,FALSE,"Caies";#N/A,#N/A,FALSE,"FIELD LENGTHS";#N/A,#N/A,FALSE,"CAIES REF";#N/A,#N/A,FALSE,"RelDPT01.xls"}</definedName>
    <definedName name="b_4_1" localSheetId="31" hidden="1">{#N/A,#N/A,FALSE,"Caies";#N/A,#N/A,FALSE,"FIELD LENGTHS";#N/A,#N/A,FALSE,"CAIES REF";#N/A,#N/A,FALSE,"RelDPT01.xls"}</definedName>
    <definedName name="b_4_1" localSheetId="30" hidden="1">{#N/A,#N/A,FALSE,"Caies";#N/A,#N/A,FALSE,"FIELD LENGTHS";#N/A,#N/A,FALSE,"CAIES REF";#N/A,#N/A,FALSE,"RelDPT01.xls"}</definedName>
    <definedName name="b_4_1" localSheetId="25" hidden="1">{#N/A,#N/A,FALSE,"Caies";#N/A,#N/A,FALSE,"FIELD LENGTHS";#N/A,#N/A,FALSE,"CAIES REF";#N/A,#N/A,FALSE,"RelDPT01.xls"}</definedName>
    <definedName name="b_4_1" localSheetId="23" hidden="1">{#N/A,#N/A,FALSE,"Caies";#N/A,#N/A,FALSE,"FIELD LENGTHS";#N/A,#N/A,FALSE,"CAIES REF";#N/A,#N/A,FALSE,"RelDPT01.xls"}</definedName>
    <definedName name="b_4_1" localSheetId="21" hidden="1">{#N/A,#N/A,FALSE,"Caies";#N/A,#N/A,FALSE,"FIELD LENGTHS";#N/A,#N/A,FALSE,"CAIES REF";#N/A,#N/A,FALSE,"RelDPT01.xls"}</definedName>
    <definedName name="b_4_1" hidden="1">{#N/A,#N/A,FALSE,"Caies";#N/A,#N/A,FALSE,"FIELD LENGTHS";#N/A,#N/A,FALSE,"CAIES REF";#N/A,#N/A,FALSE,"RelDPT01.xls"}</definedName>
    <definedName name="b_4_1_1" localSheetId="26" hidden="1">{#N/A,#N/A,FALSE,"Caies";#N/A,#N/A,FALSE,"FIELD LENGTHS";#N/A,#N/A,FALSE,"CAIES REF";#N/A,#N/A,FALSE,"RelDPT01.xls"}</definedName>
    <definedName name="b_4_1_1" localSheetId="31" hidden="1">{#N/A,#N/A,FALSE,"Caies";#N/A,#N/A,FALSE,"FIELD LENGTHS";#N/A,#N/A,FALSE,"CAIES REF";#N/A,#N/A,FALSE,"RelDPT01.xls"}</definedName>
    <definedName name="b_4_1_1" localSheetId="30" hidden="1">{#N/A,#N/A,FALSE,"Caies";#N/A,#N/A,FALSE,"FIELD LENGTHS";#N/A,#N/A,FALSE,"CAIES REF";#N/A,#N/A,FALSE,"RelDPT01.xls"}</definedName>
    <definedName name="b_4_1_1" localSheetId="25" hidden="1">{#N/A,#N/A,FALSE,"Caies";#N/A,#N/A,FALSE,"FIELD LENGTHS";#N/A,#N/A,FALSE,"CAIES REF";#N/A,#N/A,FALSE,"RelDPT01.xls"}</definedName>
    <definedName name="b_4_1_1" localSheetId="23" hidden="1">{#N/A,#N/A,FALSE,"Caies";#N/A,#N/A,FALSE,"FIELD LENGTHS";#N/A,#N/A,FALSE,"CAIES REF";#N/A,#N/A,FALSE,"RelDPT01.xls"}</definedName>
    <definedName name="b_4_1_1" localSheetId="21" hidden="1">{#N/A,#N/A,FALSE,"Caies";#N/A,#N/A,FALSE,"FIELD LENGTHS";#N/A,#N/A,FALSE,"CAIES REF";#N/A,#N/A,FALSE,"RelDPT01.xls"}</definedName>
    <definedName name="b_4_1_1" hidden="1">{#N/A,#N/A,FALSE,"Caies";#N/A,#N/A,FALSE,"FIELD LENGTHS";#N/A,#N/A,FALSE,"CAIES REF";#N/A,#N/A,FALSE,"RelDPT01.xls"}</definedName>
    <definedName name="b_4_2" localSheetId="26" hidden="1">{#N/A,#N/A,FALSE,"Caies";#N/A,#N/A,FALSE,"FIELD LENGTHS";#N/A,#N/A,FALSE,"CAIES REF";#N/A,#N/A,FALSE,"RelDPT01.xls"}</definedName>
    <definedName name="b_4_2" localSheetId="31" hidden="1">{#N/A,#N/A,FALSE,"Caies";#N/A,#N/A,FALSE,"FIELD LENGTHS";#N/A,#N/A,FALSE,"CAIES REF";#N/A,#N/A,FALSE,"RelDPT01.xls"}</definedName>
    <definedName name="b_4_2" localSheetId="30" hidden="1">{#N/A,#N/A,FALSE,"Caies";#N/A,#N/A,FALSE,"FIELD LENGTHS";#N/A,#N/A,FALSE,"CAIES REF";#N/A,#N/A,FALSE,"RelDPT01.xls"}</definedName>
    <definedName name="b_4_2" localSheetId="25" hidden="1">{#N/A,#N/A,FALSE,"Caies";#N/A,#N/A,FALSE,"FIELD LENGTHS";#N/A,#N/A,FALSE,"CAIES REF";#N/A,#N/A,FALSE,"RelDPT01.xls"}</definedName>
    <definedName name="b_4_2" localSheetId="23" hidden="1">{#N/A,#N/A,FALSE,"Caies";#N/A,#N/A,FALSE,"FIELD LENGTHS";#N/A,#N/A,FALSE,"CAIES REF";#N/A,#N/A,FALSE,"RelDPT01.xls"}</definedName>
    <definedName name="b_4_2" localSheetId="21" hidden="1">{#N/A,#N/A,FALSE,"Caies";#N/A,#N/A,FALSE,"FIELD LENGTHS";#N/A,#N/A,FALSE,"CAIES REF";#N/A,#N/A,FALSE,"RelDPT01.xls"}</definedName>
    <definedName name="b_4_2" hidden="1">{#N/A,#N/A,FALSE,"Caies";#N/A,#N/A,FALSE,"FIELD LENGTHS";#N/A,#N/A,FALSE,"CAIES REF";#N/A,#N/A,FALSE,"RelDPT01.xls"}</definedName>
    <definedName name="b_4_2_1" localSheetId="26" hidden="1">{#N/A,#N/A,FALSE,"Caies";#N/A,#N/A,FALSE,"FIELD LENGTHS";#N/A,#N/A,FALSE,"CAIES REF";#N/A,#N/A,FALSE,"RelDPT01.xls"}</definedName>
    <definedName name="b_4_2_1" localSheetId="31" hidden="1">{#N/A,#N/A,FALSE,"Caies";#N/A,#N/A,FALSE,"FIELD LENGTHS";#N/A,#N/A,FALSE,"CAIES REF";#N/A,#N/A,FALSE,"RelDPT01.xls"}</definedName>
    <definedName name="b_4_2_1" localSheetId="30" hidden="1">{#N/A,#N/A,FALSE,"Caies";#N/A,#N/A,FALSE,"FIELD LENGTHS";#N/A,#N/A,FALSE,"CAIES REF";#N/A,#N/A,FALSE,"RelDPT01.xls"}</definedName>
    <definedName name="b_4_2_1" localSheetId="25" hidden="1">{#N/A,#N/A,FALSE,"Caies";#N/A,#N/A,FALSE,"FIELD LENGTHS";#N/A,#N/A,FALSE,"CAIES REF";#N/A,#N/A,FALSE,"RelDPT01.xls"}</definedName>
    <definedName name="b_4_2_1" localSheetId="23" hidden="1">{#N/A,#N/A,FALSE,"Caies";#N/A,#N/A,FALSE,"FIELD LENGTHS";#N/A,#N/A,FALSE,"CAIES REF";#N/A,#N/A,FALSE,"RelDPT01.xls"}</definedName>
    <definedName name="b_4_2_1" localSheetId="21" hidden="1">{#N/A,#N/A,FALSE,"Caies";#N/A,#N/A,FALSE,"FIELD LENGTHS";#N/A,#N/A,FALSE,"CAIES REF";#N/A,#N/A,FALSE,"RelDPT01.xls"}</definedName>
    <definedName name="b_4_2_1" hidden="1">{#N/A,#N/A,FALSE,"Caies";#N/A,#N/A,FALSE,"FIELD LENGTHS";#N/A,#N/A,FALSE,"CAIES REF";#N/A,#N/A,FALSE,"RelDPT01.xls"}</definedName>
    <definedName name="b_4_3" localSheetId="26" hidden="1">{#N/A,#N/A,FALSE,"Caies";#N/A,#N/A,FALSE,"FIELD LENGTHS";#N/A,#N/A,FALSE,"CAIES REF";#N/A,#N/A,FALSE,"RelDPT01.xls"}</definedName>
    <definedName name="b_4_3" localSheetId="31" hidden="1">{#N/A,#N/A,FALSE,"Caies";#N/A,#N/A,FALSE,"FIELD LENGTHS";#N/A,#N/A,FALSE,"CAIES REF";#N/A,#N/A,FALSE,"RelDPT01.xls"}</definedName>
    <definedName name="b_4_3" localSheetId="30" hidden="1">{#N/A,#N/A,FALSE,"Caies";#N/A,#N/A,FALSE,"FIELD LENGTHS";#N/A,#N/A,FALSE,"CAIES REF";#N/A,#N/A,FALSE,"RelDPT01.xls"}</definedName>
    <definedName name="b_4_3" localSheetId="25" hidden="1">{#N/A,#N/A,FALSE,"Caies";#N/A,#N/A,FALSE,"FIELD LENGTHS";#N/A,#N/A,FALSE,"CAIES REF";#N/A,#N/A,FALSE,"RelDPT01.xls"}</definedName>
    <definedName name="b_4_3" localSheetId="23" hidden="1">{#N/A,#N/A,FALSE,"Caies";#N/A,#N/A,FALSE,"FIELD LENGTHS";#N/A,#N/A,FALSE,"CAIES REF";#N/A,#N/A,FALSE,"RelDPT01.xls"}</definedName>
    <definedName name="b_4_3" localSheetId="21" hidden="1">{#N/A,#N/A,FALSE,"Caies";#N/A,#N/A,FALSE,"FIELD LENGTHS";#N/A,#N/A,FALSE,"CAIES REF";#N/A,#N/A,FALSE,"RelDPT01.xls"}</definedName>
    <definedName name="b_4_3" hidden="1">{#N/A,#N/A,FALSE,"Caies";#N/A,#N/A,FALSE,"FIELD LENGTHS";#N/A,#N/A,FALSE,"CAIES REF";#N/A,#N/A,FALSE,"RelDPT01.xls"}</definedName>
    <definedName name="b_4_3_1" localSheetId="26" hidden="1">{#N/A,#N/A,FALSE,"Caies";#N/A,#N/A,FALSE,"FIELD LENGTHS";#N/A,#N/A,FALSE,"CAIES REF";#N/A,#N/A,FALSE,"RelDPT01.xls"}</definedName>
    <definedName name="b_4_3_1" localSheetId="31" hidden="1">{#N/A,#N/A,FALSE,"Caies";#N/A,#N/A,FALSE,"FIELD LENGTHS";#N/A,#N/A,FALSE,"CAIES REF";#N/A,#N/A,FALSE,"RelDPT01.xls"}</definedName>
    <definedName name="b_4_3_1" localSheetId="30" hidden="1">{#N/A,#N/A,FALSE,"Caies";#N/A,#N/A,FALSE,"FIELD LENGTHS";#N/A,#N/A,FALSE,"CAIES REF";#N/A,#N/A,FALSE,"RelDPT01.xls"}</definedName>
    <definedName name="b_4_3_1" localSheetId="25" hidden="1">{#N/A,#N/A,FALSE,"Caies";#N/A,#N/A,FALSE,"FIELD LENGTHS";#N/A,#N/A,FALSE,"CAIES REF";#N/A,#N/A,FALSE,"RelDPT01.xls"}</definedName>
    <definedName name="b_4_3_1" localSheetId="23" hidden="1">{#N/A,#N/A,FALSE,"Caies";#N/A,#N/A,FALSE,"FIELD LENGTHS";#N/A,#N/A,FALSE,"CAIES REF";#N/A,#N/A,FALSE,"RelDPT01.xls"}</definedName>
    <definedName name="b_4_3_1" localSheetId="21" hidden="1">{#N/A,#N/A,FALSE,"Caies";#N/A,#N/A,FALSE,"FIELD LENGTHS";#N/A,#N/A,FALSE,"CAIES REF";#N/A,#N/A,FALSE,"RelDPT01.xls"}</definedName>
    <definedName name="b_4_3_1" hidden="1">{#N/A,#N/A,FALSE,"Caies";#N/A,#N/A,FALSE,"FIELD LENGTHS";#N/A,#N/A,FALSE,"CAIES REF";#N/A,#N/A,FALSE,"RelDPT01.xls"}</definedName>
    <definedName name="b_4_4" localSheetId="26" hidden="1">{#N/A,#N/A,FALSE,"Caies";#N/A,#N/A,FALSE,"FIELD LENGTHS";#N/A,#N/A,FALSE,"CAIES REF";#N/A,#N/A,FALSE,"RelDPT01.xls"}</definedName>
    <definedName name="b_4_4" localSheetId="31" hidden="1">{#N/A,#N/A,FALSE,"Caies";#N/A,#N/A,FALSE,"FIELD LENGTHS";#N/A,#N/A,FALSE,"CAIES REF";#N/A,#N/A,FALSE,"RelDPT01.xls"}</definedName>
    <definedName name="b_4_4" localSheetId="30" hidden="1">{#N/A,#N/A,FALSE,"Caies";#N/A,#N/A,FALSE,"FIELD LENGTHS";#N/A,#N/A,FALSE,"CAIES REF";#N/A,#N/A,FALSE,"RelDPT01.xls"}</definedName>
    <definedName name="b_4_4" localSheetId="25" hidden="1">{#N/A,#N/A,FALSE,"Caies";#N/A,#N/A,FALSE,"FIELD LENGTHS";#N/A,#N/A,FALSE,"CAIES REF";#N/A,#N/A,FALSE,"RelDPT01.xls"}</definedName>
    <definedName name="b_4_4" localSheetId="23" hidden="1">{#N/A,#N/A,FALSE,"Caies";#N/A,#N/A,FALSE,"FIELD LENGTHS";#N/A,#N/A,FALSE,"CAIES REF";#N/A,#N/A,FALSE,"RelDPT01.xls"}</definedName>
    <definedName name="b_4_4" localSheetId="21" hidden="1">{#N/A,#N/A,FALSE,"Caies";#N/A,#N/A,FALSE,"FIELD LENGTHS";#N/A,#N/A,FALSE,"CAIES REF";#N/A,#N/A,FALSE,"RelDPT01.xls"}</definedName>
    <definedName name="b_4_4" hidden="1">{#N/A,#N/A,FALSE,"Caies";#N/A,#N/A,FALSE,"FIELD LENGTHS";#N/A,#N/A,FALSE,"CAIES REF";#N/A,#N/A,FALSE,"RelDPT01.xls"}</definedName>
    <definedName name="b_4_4_1" localSheetId="26" hidden="1">{#N/A,#N/A,FALSE,"Caies";#N/A,#N/A,FALSE,"FIELD LENGTHS";#N/A,#N/A,FALSE,"CAIES REF";#N/A,#N/A,FALSE,"RelDPT01.xls"}</definedName>
    <definedName name="b_4_4_1" localSheetId="31" hidden="1">{#N/A,#N/A,FALSE,"Caies";#N/A,#N/A,FALSE,"FIELD LENGTHS";#N/A,#N/A,FALSE,"CAIES REF";#N/A,#N/A,FALSE,"RelDPT01.xls"}</definedName>
    <definedName name="b_4_4_1" localSheetId="30" hidden="1">{#N/A,#N/A,FALSE,"Caies";#N/A,#N/A,FALSE,"FIELD LENGTHS";#N/A,#N/A,FALSE,"CAIES REF";#N/A,#N/A,FALSE,"RelDPT01.xls"}</definedName>
    <definedName name="b_4_4_1" localSheetId="25" hidden="1">{#N/A,#N/A,FALSE,"Caies";#N/A,#N/A,FALSE,"FIELD LENGTHS";#N/A,#N/A,FALSE,"CAIES REF";#N/A,#N/A,FALSE,"RelDPT01.xls"}</definedName>
    <definedName name="b_4_4_1" localSheetId="23" hidden="1">{#N/A,#N/A,FALSE,"Caies";#N/A,#N/A,FALSE,"FIELD LENGTHS";#N/A,#N/A,FALSE,"CAIES REF";#N/A,#N/A,FALSE,"RelDPT01.xls"}</definedName>
    <definedName name="b_4_4_1" localSheetId="21" hidden="1">{#N/A,#N/A,FALSE,"Caies";#N/A,#N/A,FALSE,"FIELD LENGTHS";#N/A,#N/A,FALSE,"CAIES REF";#N/A,#N/A,FALSE,"RelDPT01.xls"}</definedName>
    <definedName name="b_4_4_1" hidden="1">{#N/A,#N/A,FALSE,"Caies";#N/A,#N/A,FALSE,"FIELD LENGTHS";#N/A,#N/A,FALSE,"CAIES REF";#N/A,#N/A,FALSE,"RelDPT01.xls"}</definedName>
    <definedName name="b_4_5" localSheetId="26" hidden="1">{#N/A,#N/A,FALSE,"Caies";#N/A,#N/A,FALSE,"FIELD LENGTHS";#N/A,#N/A,FALSE,"CAIES REF";#N/A,#N/A,FALSE,"RelDPT01.xls"}</definedName>
    <definedName name="b_4_5" localSheetId="31" hidden="1">{#N/A,#N/A,FALSE,"Caies";#N/A,#N/A,FALSE,"FIELD LENGTHS";#N/A,#N/A,FALSE,"CAIES REF";#N/A,#N/A,FALSE,"RelDPT01.xls"}</definedName>
    <definedName name="b_4_5" localSheetId="30" hidden="1">{#N/A,#N/A,FALSE,"Caies";#N/A,#N/A,FALSE,"FIELD LENGTHS";#N/A,#N/A,FALSE,"CAIES REF";#N/A,#N/A,FALSE,"RelDPT01.xls"}</definedName>
    <definedName name="b_4_5" localSheetId="25" hidden="1">{#N/A,#N/A,FALSE,"Caies";#N/A,#N/A,FALSE,"FIELD LENGTHS";#N/A,#N/A,FALSE,"CAIES REF";#N/A,#N/A,FALSE,"RelDPT01.xls"}</definedName>
    <definedName name="b_4_5" localSheetId="23" hidden="1">{#N/A,#N/A,FALSE,"Caies";#N/A,#N/A,FALSE,"FIELD LENGTHS";#N/A,#N/A,FALSE,"CAIES REF";#N/A,#N/A,FALSE,"RelDPT01.xls"}</definedName>
    <definedName name="b_4_5" localSheetId="21" hidden="1">{#N/A,#N/A,FALSE,"Caies";#N/A,#N/A,FALSE,"FIELD LENGTHS";#N/A,#N/A,FALSE,"CAIES REF";#N/A,#N/A,FALSE,"RelDPT01.xls"}</definedName>
    <definedName name="b_4_5" hidden="1">{#N/A,#N/A,FALSE,"Caies";#N/A,#N/A,FALSE,"FIELD LENGTHS";#N/A,#N/A,FALSE,"CAIES REF";#N/A,#N/A,FALSE,"RelDPT01.xls"}</definedName>
    <definedName name="B_4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4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 localSheetId="26" hidden="1">{#N/A,#N/A,FALSE,"Caies";#N/A,#N/A,FALSE,"FIELD LENGTHS";#N/A,#N/A,FALSE,"CAIES REF";#N/A,#N/A,FALSE,"RelDPT01.xls"}</definedName>
    <definedName name="B_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 localSheetId="30" hidden="1">{#N/A,#N/A,FALSE,"Caies";#N/A,#N/A,FALSE,"FIELD LENGTHS";#N/A,#N/A,FALSE,"CAIES REF";#N/A,#N/A,FALSE,"RelDPT01.xls"}</definedName>
    <definedName name="b_5" localSheetId="25" hidden="1">{#N/A,#N/A,FALSE,"Caies";#N/A,#N/A,FALSE,"FIELD LENGTHS";#N/A,#N/A,FALSE,"CAIES REF";#N/A,#N/A,FALSE,"RelDPT01.xls"}</definedName>
    <definedName name="b_5" localSheetId="23" hidden="1">{#N/A,#N/A,FALSE,"Caies";#N/A,#N/A,FALSE,"FIELD LENGTHS";#N/A,#N/A,FALSE,"CAIES REF";#N/A,#N/A,FALSE,"RelDPT01.xls"}</definedName>
    <definedName name="b_5" localSheetId="21" hidden="1">{#N/A,#N/A,FALSE,"Caies";#N/A,#N/A,FALSE,"FIELD LENGTHS";#N/A,#N/A,FALSE,"CAIES REF";#N/A,#N/A,FALSE,"RelDPT01.xls"}</definedName>
    <definedName name="b_5" hidden="1">{#N/A,#N/A,FALSE,"Caies";#N/A,#N/A,FALSE,"FIELD LENGTHS";#N/A,#N/A,FALSE,"CAIES REF";#N/A,#N/A,FALSE,"RelDPT01.xls"}</definedName>
    <definedName name="b_5_1" localSheetId="26" hidden="1">{#N/A,#N/A,FALSE,"Caies";#N/A,#N/A,FALSE,"FIELD LENGTHS";#N/A,#N/A,FALSE,"CAIES REF";#N/A,#N/A,FALSE,"RelDPT01.xls"}</definedName>
    <definedName name="b_5_1" localSheetId="31" hidden="1">{#N/A,#N/A,FALSE,"Caies";#N/A,#N/A,FALSE,"FIELD LENGTHS";#N/A,#N/A,FALSE,"CAIES REF";#N/A,#N/A,FALSE,"RelDPT01.xls"}</definedName>
    <definedName name="b_5_1" localSheetId="30" hidden="1">{#N/A,#N/A,FALSE,"Caies";#N/A,#N/A,FALSE,"FIELD LENGTHS";#N/A,#N/A,FALSE,"CAIES REF";#N/A,#N/A,FALSE,"RelDPT01.xls"}</definedName>
    <definedName name="b_5_1" localSheetId="25" hidden="1">{#N/A,#N/A,FALSE,"Caies";#N/A,#N/A,FALSE,"FIELD LENGTHS";#N/A,#N/A,FALSE,"CAIES REF";#N/A,#N/A,FALSE,"RelDPT01.xls"}</definedName>
    <definedName name="b_5_1" localSheetId="23" hidden="1">{#N/A,#N/A,FALSE,"Caies";#N/A,#N/A,FALSE,"FIELD LENGTHS";#N/A,#N/A,FALSE,"CAIES REF";#N/A,#N/A,FALSE,"RelDPT01.xls"}</definedName>
    <definedName name="b_5_1" localSheetId="21" hidden="1">{#N/A,#N/A,FALSE,"Caies";#N/A,#N/A,FALSE,"FIELD LENGTHS";#N/A,#N/A,FALSE,"CAIES REF";#N/A,#N/A,FALSE,"RelDPT01.xls"}</definedName>
    <definedName name="b_5_1" hidden="1">{#N/A,#N/A,FALSE,"Caies";#N/A,#N/A,FALSE,"FIELD LENGTHS";#N/A,#N/A,FALSE,"CAIES REF";#N/A,#N/A,FALSE,"RelDPT01.xls"}</definedName>
    <definedName name="b_5_1_1" localSheetId="26" hidden="1">{#N/A,#N/A,FALSE,"Caies";#N/A,#N/A,FALSE,"FIELD LENGTHS";#N/A,#N/A,FALSE,"CAIES REF";#N/A,#N/A,FALSE,"RelDPT01.xls"}</definedName>
    <definedName name="b_5_1_1" localSheetId="31" hidden="1">{#N/A,#N/A,FALSE,"Caies";#N/A,#N/A,FALSE,"FIELD LENGTHS";#N/A,#N/A,FALSE,"CAIES REF";#N/A,#N/A,FALSE,"RelDPT01.xls"}</definedName>
    <definedName name="b_5_1_1" localSheetId="30" hidden="1">{#N/A,#N/A,FALSE,"Caies";#N/A,#N/A,FALSE,"FIELD LENGTHS";#N/A,#N/A,FALSE,"CAIES REF";#N/A,#N/A,FALSE,"RelDPT01.xls"}</definedName>
    <definedName name="b_5_1_1" localSheetId="25" hidden="1">{#N/A,#N/A,FALSE,"Caies";#N/A,#N/A,FALSE,"FIELD LENGTHS";#N/A,#N/A,FALSE,"CAIES REF";#N/A,#N/A,FALSE,"RelDPT01.xls"}</definedName>
    <definedName name="b_5_1_1" localSheetId="23" hidden="1">{#N/A,#N/A,FALSE,"Caies";#N/A,#N/A,FALSE,"FIELD LENGTHS";#N/A,#N/A,FALSE,"CAIES REF";#N/A,#N/A,FALSE,"RelDPT01.xls"}</definedName>
    <definedName name="b_5_1_1" localSheetId="21" hidden="1">{#N/A,#N/A,FALSE,"Caies";#N/A,#N/A,FALSE,"FIELD LENGTHS";#N/A,#N/A,FALSE,"CAIES REF";#N/A,#N/A,FALSE,"RelDPT01.xls"}</definedName>
    <definedName name="b_5_1_1" hidden="1">{#N/A,#N/A,FALSE,"Caies";#N/A,#N/A,FALSE,"FIELD LENGTHS";#N/A,#N/A,FALSE,"CAIES REF";#N/A,#N/A,FALSE,"RelDPT01.xls"}</definedName>
    <definedName name="b_5_2" localSheetId="26" hidden="1">{#N/A,#N/A,FALSE,"Caies";#N/A,#N/A,FALSE,"FIELD LENGTHS";#N/A,#N/A,FALSE,"CAIES REF";#N/A,#N/A,FALSE,"RelDPT01.xls"}</definedName>
    <definedName name="b_5_2" localSheetId="31" hidden="1">{#N/A,#N/A,FALSE,"Caies";#N/A,#N/A,FALSE,"FIELD LENGTHS";#N/A,#N/A,FALSE,"CAIES REF";#N/A,#N/A,FALSE,"RelDPT01.xls"}</definedName>
    <definedName name="b_5_2" localSheetId="30" hidden="1">{#N/A,#N/A,FALSE,"Caies";#N/A,#N/A,FALSE,"FIELD LENGTHS";#N/A,#N/A,FALSE,"CAIES REF";#N/A,#N/A,FALSE,"RelDPT01.xls"}</definedName>
    <definedName name="b_5_2" localSheetId="25" hidden="1">{#N/A,#N/A,FALSE,"Caies";#N/A,#N/A,FALSE,"FIELD LENGTHS";#N/A,#N/A,FALSE,"CAIES REF";#N/A,#N/A,FALSE,"RelDPT01.xls"}</definedName>
    <definedName name="b_5_2" localSheetId="23" hidden="1">{#N/A,#N/A,FALSE,"Caies";#N/A,#N/A,FALSE,"FIELD LENGTHS";#N/A,#N/A,FALSE,"CAIES REF";#N/A,#N/A,FALSE,"RelDPT01.xls"}</definedName>
    <definedName name="b_5_2" localSheetId="21" hidden="1">{#N/A,#N/A,FALSE,"Caies";#N/A,#N/A,FALSE,"FIELD LENGTHS";#N/A,#N/A,FALSE,"CAIES REF";#N/A,#N/A,FALSE,"RelDPT01.xls"}</definedName>
    <definedName name="b_5_2" hidden="1">{#N/A,#N/A,FALSE,"Caies";#N/A,#N/A,FALSE,"FIELD LENGTHS";#N/A,#N/A,FALSE,"CAIES REF";#N/A,#N/A,FALSE,"RelDPT01.xls"}</definedName>
    <definedName name="b_5_2_1" localSheetId="26" hidden="1">{#N/A,#N/A,FALSE,"Caies";#N/A,#N/A,FALSE,"FIELD LENGTHS";#N/A,#N/A,FALSE,"CAIES REF";#N/A,#N/A,FALSE,"RelDPT01.xls"}</definedName>
    <definedName name="b_5_2_1" localSheetId="31" hidden="1">{#N/A,#N/A,FALSE,"Caies";#N/A,#N/A,FALSE,"FIELD LENGTHS";#N/A,#N/A,FALSE,"CAIES REF";#N/A,#N/A,FALSE,"RelDPT01.xls"}</definedName>
    <definedName name="b_5_2_1" localSheetId="30" hidden="1">{#N/A,#N/A,FALSE,"Caies";#N/A,#N/A,FALSE,"FIELD LENGTHS";#N/A,#N/A,FALSE,"CAIES REF";#N/A,#N/A,FALSE,"RelDPT01.xls"}</definedName>
    <definedName name="b_5_2_1" localSheetId="25" hidden="1">{#N/A,#N/A,FALSE,"Caies";#N/A,#N/A,FALSE,"FIELD LENGTHS";#N/A,#N/A,FALSE,"CAIES REF";#N/A,#N/A,FALSE,"RelDPT01.xls"}</definedName>
    <definedName name="b_5_2_1" localSheetId="23" hidden="1">{#N/A,#N/A,FALSE,"Caies";#N/A,#N/A,FALSE,"FIELD LENGTHS";#N/A,#N/A,FALSE,"CAIES REF";#N/A,#N/A,FALSE,"RelDPT01.xls"}</definedName>
    <definedName name="b_5_2_1" localSheetId="21" hidden="1">{#N/A,#N/A,FALSE,"Caies";#N/A,#N/A,FALSE,"FIELD LENGTHS";#N/A,#N/A,FALSE,"CAIES REF";#N/A,#N/A,FALSE,"RelDPT01.xls"}</definedName>
    <definedName name="b_5_2_1" hidden="1">{#N/A,#N/A,FALSE,"Caies";#N/A,#N/A,FALSE,"FIELD LENGTHS";#N/A,#N/A,FALSE,"CAIES REF";#N/A,#N/A,FALSE,"RelDPT01.xls"}</definedName>
    <definedName name="b_5_3" localSheetId="26" hidden="1">{#N/A,#N/A,FALSE,"Caies";#N/A,#N/A,FALSE,"FIELD LENGTHS";#N/A,#N/A,FALSE,"CAIES REF";#N/A,#N/A,FALSE,"RelDPT01.xls"}</definedName>
    <definedName name="b_5_3" localSheetId="31" hidden="1">{#N/A,#N/A,FALSE,"Caies";#N/A,#N/A,FALSE,"FIELD LENGTHS";#N/A,#N/A,FALSE,"CAIES REF";#N/A,#N/A,FALSE,"RelDPT01.xls"}</definedName>
    <definedName name="b_5_3" localSheetId="30" hidden="1">{#N/A,#N/A,FALSE,"Caies";#N/A,#N/A,FALSE,"FIELD LENGTHS";#N/A,#N/A,FALSE,"CAIES REF";#N/A,#N/A,FALSE,"RelDPT01.xls"}</definedName>
    <definedName name="b_5_3" localSheetId="25" hidden="1">{#N/A,#N/A,FALSE,"Caies";#N/A,#N/A,FALSE,"FIELD LENGTHS";#N/A,#N/A,FALSE,"CAIES REF";#N/A,#N/A,FALSE,"RelDPT01.xls"}</definedName>
    <definedName name="b_5_3" localSheetId="23" hidden="1">{#N/A,#N/A,FALSE,"Caies";#N/A,#N/A,FALSE,"FIELD LENGTHS";#N/A,#N/A,FALSE,"CAIES REF";#N/A,#N/A,FALSE,"RelDPT01.xls"}</definedName>
    <definedName name="b_5_3" localSheetId="21" hidden="1">{#N/A,#N/A,FALSE,"Caies";#N/A,#N/A,FALSE,"FIELD LENGTHS";#N/A,#N/A,FALSE,"CAIES REF";#N/A,#N/A,FALSE,"RelDPT01.xls"}</definedName>
    <definedName name="b_5_3" hidden="1">{#N/A,#N/A,FALSE,"Caies";#N/A,#N/A,FALSE,"FIELD LENGTHS";#N/A,#N/A,FALSE,"CAIES REF";#N/A,#N/A,FALSE,"RelDPT01.xls"}</definedName>
    <definedName name="b_5_3_1" localSheetId="26" hidden="1">{#N/A,#N/A,FALSE,"Caies";#N/A,#N/A,FALSE,"FIELD LENGTHS";#N/A,#N/A,FALSE,"CAIES REF";#N/A,#N/A,FALSE,"RelDPT01.xls"}</definedName>
    <definedName name="b_5_3_1" localSheetId="31" hidden="1">{#N/A,#N/A,FALSE,"Caies";#N/A,#N/A,FALSE,"FIELD LENGTHS";#N/A,#N/A,FALSE,"CAIES REF";#N/A,#N/A,FALSE,"RelDPT01.xls"}</definedName>
    <definedName name="b_5_3_1" localSheetId="30" hidden="1">{#N/A,#N/A,FALSE,"Caies";#N/A,#N/A,FALSE,"FIELD LENGTHS";#N/A,#N/A,FALSE,"CAIES REF";#N/A,#N/A,FALSE,"RelDPT01.xls"}</definedName>
    <definedName name="b_5_3_1" localSheetId="25" hidden="1">{#N/A,#N/A,FALSE,"Caies";#N/A,#N/A,FALSE,"FIELD LENGTHS";#N/A,#N/A,FALSE,"CAIES REF";#N/A,#N/A,FALSE,"RelDPT01.xls"}</definedName>
    <definedName name="b_5_3_1" localSheetId="23" hidden="1">{#N/A,#N/A,FALSE,"Caies";#N/A,#N/A,FALSE,"FIELD LENGTHS";#N/A,#N/A,FALSE,"CAIES REF";#N/A,#N/A,FALSE,"RelDPT01.xls"}</definedName>
    <definedName name="b_5_3_1" localSheetId="21" hidden="1">{#N/A,#N/A,FALSE,"Caies";#N/A,#N/A,FALSE,"FIELD LENGTHS";#N/A,#N/A,FALSE,"CAIES REF";#N/A,#N/A,FALSE,"RelDPT01.xls"}</definedName>
    <definedName name="b_5_3_1" hidden="1">{#N/A,#N/A,FALSE,"Caies";#N/A,#N/A,FALSE,"FIELD LENGTHS";#N/A,#N/A,FALSE,"CAIES REF";#N/A,#N/A,FALSE,"RelDPT01.xls"}</definedName>
    <definedName name="b_5_4" localSheetId="26" hidden="1">{#N/A,#N/A,FALSE,"Caies";#N/A,#N/A,FALSE,"FIELD LENGTHS";#N/A,#N/A,FALSE,"CAIES REF";#N/A,#N/A,FALSE,"RelDPT01.xls"}</definedName>
    <definedName name="b_5_4" localSheetId="31" hidden="1">{#N/A,#N/A,FALSE,"Caies";#N/A,#N/A,FALSE,"FIELD LENGTHS";#N/A,#N/A,FALSE,"CAIES REF";#N/A,#N/A,FALSE,"RelDPT01.xls"}</definedName>
    <definedName name="b_5_4" localSheetId="30" hidden="1">{#N/A,#N/A,FALSE,"Caies";#N/A,#N/A,FALSE,"FIELD LENGTHS";#N/A,#N/A,FALSE,"CAIES REF";#N/A,#N/A,FALSE,"RelDPT01.xls"}</definedName>
    <definedName name="b_5_4" localSheetId="25" hidden="1">{#N/A,#N/A,FALSE,"Caies";#N/A,#N/A,FALSE,"FIELD LENGTHS";#N/A,#N/A,FALSE,"CAIES REF";#N/A,#N/A,FALSE,"RelDPT01.xls"}</definedName>
    <definedName name="b_5_4" localSheetId="23" hidden="1">{#N/A,#N/A,FALSE,"Caies";#N/A,#N/A,FALSE,"FIELD LENGTHS";#N/A,#N/A,FALSE,"CAIES REF";#N/A,#N/A,FALSE,"RelDPT01.xls"}</definedName>
    <definedName name="b_5_4" localSheetId="21" hidden="1">{#N/A,#N/A,FALSE,"Caies";#N/A,#N/A,FALSE,"FIELD LENGTHS";#N/A,#N/A,FALSE,"CAIES REF";#N/A,#N/A,FALSE,"RelDPT01.xls"}</definedName>
    <definedName name="b_5_4" hidden="1">{#N/A,#N/A,FALSE,"Caies";#N/A,#N/A,FALSE,"FIELD LENGTHS";#N/A,#N/A,FALSE,"CAIES REF";#N/A,#N/A,FALSE,"RelDPT01.xls"}</definedName>
    <definedName name="b_5_4_1" localSheetId="26" hidden="1">{#N/A,#N/A,FALSE,"Caies";#N/A,#N/A,FALSE,"FIELD LENGTHS";#N/A,#N/A,FALSE,"CAIES REF";#N/A,#N/A,FALSE,"RelDPT01.xls"}</definedName>
    <definedName name="b_5_4_1" localSheetId="31" hidden="1">{#N/A,#N/A,FALSE,"Caies";#N/A,#N/A,FALSE,"FIELD LENGTHS";#N/A,#N/A,FALSE,"CAIES REF";#N/A,#N/A,FALSE,"RelDPT01.xls"}</definedName>
    <definedName name="b_5_4_1" localSheetId="30" hidden="1">{#N/A,#N/A,FALSE,"Caies";#N/A,#N/A,FALSE,"FIELD LENGTHS";#N/A,#N/A,FALSE,"CAIES REF";#N/A,#N/A,FALSE,"RelDPT01.xls"}</definedName>
    <definedName name="b_5_4_1" localSheetId="25" hidden="1">{#N/A,#N/A,FALSE,"Caies";#N/A,#N/A,FALSE,"FIELD LENGTHS";#N/A,#N/A,FALSE,"CAIES REF";#N/A,#N/A,FALSE,"RelDPT01.xls"}</definedName>
    <definedName name="b_5_4_1" localSheetId="23" hidden="1">{#N/A,#N/A,FALSE,"Caies";#N/A,#N/A,FALSE,"FIELD LENGTHS";#N/A,#N/A,FALSE,"CAIES REF";#N/A,#N/A,FALSE,"RelDPT01.xls"}</definedName>
    <definedName name="b_5_4_1" localSheetId="21" hidden="1">{#N/A,#N/A,FALSE,"Caies";#N/A,#N/A,FALSE,"FIELD LENGTHS";#N/A,#N/A,FALSE,"CAIES REF";#N/A,#N/A,FALSE,"RelDPT01.xls"}</definedName>
    <definedName name="b_5_4_1" hidden="1">{#N/A,#N/A,FALSE,"Caies";#N/A,#N/A,FALSE,"FIELD LENGTHS";#N/A,#N/A,FALSE,"CAIES REF";#N/A,#N/A,FALSE,"RelDPT01.xls"}</definedName>
    <definedName name="b_5_5" localSheetId="26" hidden="1">{#N/A,#N/A,FALSE,"Caies";#N/A,#N/A,FALSE,"FIELD LENGTHS";#N/A,#N/A,FALSE,"CAIES REF";#N/A,#N/A,FALSE,"RelDPT01.xls"}</definedName>
    <definedName name="b_5_5" localSheetId="31" hidden="1">{#N/A,#N/A,FALSE,"Caies";#N/A,#N/A,FALSE,"FIELD LENGTHS";#N/A,#N/A,FALSE,"CAIES REF";#N/A,#N/A,FALSE,"RelDPT01.xls"}</definedName>
    <definedName name="b_5_5" localSheetId="30" hidden="1">{#N/A,#N/A,FALSE,"Caies";#N/A,#N/A,FALSE,"FIELD LENGTHS";#N/A,#N/A,FALSE,"CAIES REF";#N/A,#N/A,FALSE,"RelDPT01.xls"}</definedName>
    <definedName name="b_5_5" localSheetId="25" hidden="1">{#N/A,#N/A,FALSE,"Caies";#N/A,#N/A,FALSE,"FIELD LENGTHS";#N/A,#N/A,FALSE,"CAIES REF";#N/A,#N/A,FALSE,"RelDPT01.xls"}</definedName>
    <definedName name="b_5_5" localSheetId="23" hidden="1">{#N/A,#N/A,FALSE,"Caies";#N/A,#N/A,FALSE,"FIELD LENGTHS";#N/A,#N/A,FALSE,"CAIES REF";#N/A,#N/A,FALSE,"RelDPT01.xls"}</definedName>
    <definedName name="b_5_5" localSheetId="21" hidden="1">{#N/A,#N/A,FALSE,"Caies";#N/A,#N/A,FALSE,"FIELD LENGTHS";#N/A,#N/A,FALSE,"CAIES REF";#N/A,#N/A,FALSE,"RelDPT01.xls"}</definedName>
    <definedName name="b_5_5" hidden="1">{#N/A,#N/A,FALSE,"Caies";#N/A,#N/A,FALSE,"FIELD LENGTHS";#N/A,#N/A,FALSE,"CAIES REF";#N/A,#N/A,FALSE,"RelDPT01.xls"}</definedName>
    <definedName name="B_5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9"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9"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9"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9"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9"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9"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5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0"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0"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0"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0"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0"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0"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9"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9"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9"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9"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9"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9"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6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0"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0"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0"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0"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0"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0"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6" localSheetId="26" hidden="1">{#N/A,#N/A,FALSE,"표지";#N/A,#N/A,FALSE,"목차";#N/A,#N/A,FALSE,"내용1";#N/A,#N/A,FALSE,"내용2";#N/A,#N/A,FALSE,"결론";#N/A,#N/A,FALSE,"첨부";#N/A,#N/A,FALSE,"진공도달시간";#N/A,#N/A,FALSE,"배가스속도"}</definedName>
    <definedName name="B_76" localSheetId="31" hidden="1">{#N/A,#N/A,FALSE,"표지";#N/A,#N/A,FALSE,"목차";#N/A,#N/A,FALSE,"내용1";#N/A,#N/A,FALSE,"내용2";#N/A,#N/A,FALSE,"결론";#N/A,#N/A,FALSE,"첨부";#N/A,#N/A,FALSE,"진공도달시간";#N/A,#N/A,FALSE,"배가스속도"}</definedName>
    <definedName name="B_76" localSheetId="30" hidden="1">{#N/A,#N/A,FALSE,"표지";#N/A,#N/A,FALSE,"목차";#N/A,#N/A,FALSE,"내용1";#N/A,#N/A,FALSE,"내용2";#N/A,#N/A,FALSE,"결론";#N/A,#N/A,FALSE,"첨부";#N/A,#N/A,FALSE,"진공도달시간";#N/A,#N/A,FALSE,"배가스속도"}</definedName>
    <definedName name="B_76" localSheetId="25" hidden="1">{#N/A,#N/A,FALSE,"표지";#N/A,#N/A,FALSE,"목차";#N/A,#N/A,FALSE,"내용1";#N/A,#N/A,FALSE,"내용2";#N/A,#N/A,FALSE,"결론";#N/A,#N/A,FALSE,"첨부";#N/A,#N/A,FALSE,"진공도달시간";#N/A,#N/A,FALSE,"배가스속도"}</definedName>
    <definedName name="B_76" localSheetId="23" hidden="1">{#N/A,#N/A,FALSE,"표지";#N/A,#N/A,FALSE,"목차";#N/A,#N/A,FALSE,"내용1";#N/A,#N/A,FALSE,"내용2";#N/A,#N/A,FALSE,"결론";#N/A,#N/A,FALSE,"첨부";#N/A,#N/A,FALSE,"진공도달시간";#N/A,#N/A,FALSE,"배가스속도"}</definedName>
    <definedName name="B_76" localSheetId="21" hidden="1">{#N/A,#N/A,FALSE,"표지";#N/A,#N/A,FALSE,"목차";#N/A,#N/A,FALSE,"내용1";#N/A,#N/A,FALSE,"내용2";#N/A,#N/A,FALSE,"결론";#N/A,#N/A,FALSE,"첨부";#N/A,#N/A,FALSE,"진공도달시간";#N/A,#N/A,FALSE,"배가스속도"}</definedName>
    <definedName name="B_76" hidden="1">{#N/A,#N/A,FALSE,"표지";#N/A,#N/A,FALSE,"목차";#N/A,#N/A,FALSE,"내용1";#N/A,#N/A,FALSE,"내용2";#N/A,#N/A,FALSE,"결론";#N/A,#N/A,FALSE,"첨부";#N/A,#N/A,FALSE,"진공도달시간";#N/A,#N/A,FALSE,"배가스속도"}</definedName>
    <definedName name="B_7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7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9"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9"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9"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9"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9"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9"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_dash">#REF!</definedName>
    <definedName name="B_FLG">#REF!</definedName>
    <definedName name="b0">#REF!</definedName>
    <definedName name="B1A">#REF!</definedName>
    <definedName name="B1B">#REF!</definedName>
    <definedName name="B1WL">#REF!</definedName>
    <definedName name="B1WR">#REF!</definedName>
    <definedName name="B2A">#REF!</definedName>
    <definedName name="B2B">#REF!</definedName>
    <definedName name="B2WL">#REF!</definedName>
    <definedName name="B2WR">#REF!</definedName>
    <definedName name="B3A">#REF!</definedName>
    <definedName name="B3B">#REF!</definedName>
    <definedName name="B4A">#REF!</definedName>
    <definedName name="B4B">#REF!</definedName>
    <definedName name="B5A">#REF!</definedName>
    <definedName name="B5B">#REF!</definedName>
    <definedName name="B60P">#REF!</definedName>
    <definedName name="B6A">#REF!</definedName>
    <definedName name="B6B">#REF!</definedName>
    <definedName name="B7A">#REF!</definedName>
    <definedName name="B7B">#REF!</definedName>
    <definedName name="B8A">#REF!</definedName>
    <definedName name="B90P">#REF!</definedName>
    <definedName name="BA" localSheetId="31">#REF!,#REF!,#REF!,#REF!,#REF!,#REF!,#REF!,#REF!,#REF!,#REF!,#REF!,#REF!</definedName>
    <definedName name="BA" localSheetId="23">#REF!,#REF!,#REF!,#REF!,#REF!,#REF!,#REF!,#REF!,#REF!,#REF!,#REF!,#REF!</definedName>
    <definedName name="BA" localSheetId="21">#REF!,#REF!,#REF!,#REF!,#REF!,#REF!,#REF!,#REF!,#REF!,#REF!,#REF!,#REF!</definedName>
    <definedName name="Ba">#REF!</definedName>
    <definedName name="back_pressure">#REF!</definedName>
    <definedName name="ball">#REF!</definedName>
    <definedName name="BaloonText" localSheetId="31">#REF!</definedName>
    <definedName name="BaloonText" localSheetId="23">#REF!</definedName>
    <definedName name="BaloonText">#REF!</definedName>
    <definedName name="BANGHO">#N/A</definedName>
    <definedName name="bar">#REF!</definedName>
    <definedName name="base">#REF!</definedName>
    <definedName name="Base_MATL">#REF!</definedName>
    <definedName name="Base_MD">#REF!</definedName>
    <definedName name="Base_Total_Matl">#REF!</definedName>
    <definedName name="Base_Total_MD">#REF!</definedName>
    <definedName name="baseend">#REF!</definedName>
    <definedName name="baseend1">#REF!</definedName>
    <definedName name="basic">[31]!basic</definedName>
    <definedName name="basiccell">#REF!</definedName>
    <definedName name="basin" hidden="1">{"'장비'!$A$3:$M$12"}</definedName>
    <definedName name="BATT" localSheetId="23" hidden="1">{#N/A,#N/A,FALSE,"ENG'G(보호계전기)"}</definedName>
    <definedName name="BATT" localSheetId="21" hidden="1">{#N/A,#N/A,FALSE,"ENG'G(보호계전기)"}</definedName>
    <definedName name="BATT" hidden="1">{#N/A,#N/A,FALSE,"ENG'G(보호계전기)"}</definedName>
    <definedName name="BB"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#REF!</definedName>
    <definedName name="BB030100M">#REF!</definedName>
    <definedName name="BB030100Q">#REF!</definedName>
    <definedName name="BB0303001M">#REF!</definedName>
    <definedName name="BB0303001Q">#REF!,#REF!</definedName>
    <definedName name="BB030300M">#REF!</definedName>
    <definedName name="BB030300Q">#REF!,#REF!</definedName>
    <definedName name="BB030400M">#REF!</definedName>
    <definedName name="BB030400Q">#REF!</definedName>
    <definedName name="bbase">#REF!</definedName>
    <definedName name="BBB"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B" localSheetId="31">#REF!,#REF!,#REF!,#REF!,#REF!,#REF!,#REF!,#REF!</definedName>
    <definedName name="BBB"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B"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B"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B"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BB">#N/A</definedName>
    <definedName name="bbb_1" localSheetId="23">{"Book1","AP-37.xls"}</definedName>
    <definedName name="bbb_1" localSheetId="21">{"Book1","AP-37.xls"}</definedName>
    <definedName name="bbb_1">{"Book1","AP-37.xls"}</definedName>
    <definedName name="bbb_2" localSheetId="23">{"Book1","AP-37.xls"}</definedName>
    <definedName name="bbb_2" localSheetId="21">{"Book1","AP-37.xls"}</definedName>
    <definedName name="bbb_2">{"Book1","AP-37.xls"}</definedName>
    <definedName name="bbb_3" localSheetId="23">{"Book1","AP-37.xls"}</definedName>
    <definedName name="bbb_3" localSheetId="21">{"Book1","AP-37.xls"}</definedName>
    <definedName name="bbb_3">{"Book1","AP-37.xls"}</definedName>
    <definedName name="bbb_4" localSheetId="23">{"Book1","AP-37.xls"}</definedName>
    <definedName name="bbb_4" localSheetId="21">{"Book1","AP-37.xls"}</definedName>
    <definedName name="bbb_4">{"Book1","AP-37.xls"}</definedName>
    <definedName name="bbbb" localSheetId="31">#REF!,#REF!,#REF!,#REF!,#REF!,#REF!</definedName>
    <definedName name="bbbb" localSheetId="23">#REF!,#REF!,#REF!,#REF!,#REF!,#REF!</definedName>
    <definedName name="bbbb" localSheetId="21">#REF!,#REF!,#REF!,#REF!,#REF!,#REF!</definedName>
    <definedName name="bbbb">#REF!</definedName>
    <definedName name="bbbbb" localSheetId="31">#REF!,#REF!,#REF!,#REF!,#REF!,#REF!,#REF!,#REF!,#REF!,#REF!,#REF!,#REF!,#REF!,#REF!,#REF!,#REF!,#REF!,#REF!,#REF!,#REF!</definedName>
    <definedName name="bbbbb" localSheetId="23">#REF!,#REF!,#REF!,#REF!,#REF!,#REF!,#REF!,#REF!,#REF!,#REF!,#REF!,#REF!,#REF!,#REF!,#REF!,#REF!,#REF!,#REF!,#REF!,#REF!</definedName>
    <definedName name="bbbbb" localSheetId="21">#REF!,#REF!,#REF!,#REF!,#REF!,#REF!,#REF!,#REF!,#REF!,#REF!,#REF!,#REF!,#REF!,#REF!,#REF!,#REF!,#REF!,#REF!,#REF!,#REF!</definedName>
    <definedName name="bbbbb">#REF!,#REF!,#REF!,#REF!,#REF!,#REF!,#REF!,#REF!,#REF!,#REF!,#REF!,#REF!,#REF!,#REF!,#REF!,#REF!,#REF!,#REF!,#REF!,#REF!</definedName>
    <definedName name="BBBZZ">#REF!</definedName>
    <definedName name="BBC">#REF!</definedName>
    <definedName name="BBDVCD">#REF!</definedName>
    <definedName name="BBJ">#REF!</definedName>
    <definedName name="bblock1">#REF!</definedName>
    <definedName name="bblock2">#REF!</definedName>
    <definedName name="bblock3">#REF!</definedName>
    <definedName name="bblock4">#REF!</definedName>
    <definedName name="bblock5">#REF!</definedName>
    <definedName name="bblock6">#REF!</definedName>
    <definedName name="bblock7">#REF!</definedName>
    <definedName name="BC">#REF!</definedName>
    <definedName name="BCD">#REF!</definedName>
    <definedName name="BCDF">#REF!</definedName>
    <definedName name="bcrclcl100rt">#REF!</definedName>
    <definedName name="bcrclcl100rtrkrk">#REF!</definedName>
    <definedName name="Bd">#REF!</definedName>
    <definedName name="BDDIA">#REF!</definedName>
    <definedName name="BDDS">#REF!</definedName>
    <definedName name="bdfg">[32]SUM!$J$21</definedName>
    <definedName name="bdfrter" localSheetId="26" hidden="1">{#N/A,#N/A,TRUE,"천상그린44PY"}</definedName>
    <definedName name="bdfrter" localSheetId="31" hidden="1">{#N/A,#N/A,TRUE,"천상그린44PY"}</definedName>
    <definedName name="bdfrter" localSheetId="30" hidden="1">{#N/A,#N/A,TRUE,"천상그린44PY"}</definedName>
    <definedName name="bdfrter" localSheetId="25" hidden="1">{#N/A,#N/A,TRUE,"천상그린44PY"}</definedName>
    <definedName name="bdfrter" localSheetId="23" hidden="1">{#N/A,#N/A,TRUE,"천상그린44PY"}</definedName>
    <definedName name="bdfrter" localSheetId="21" hidden="1">{#N/A,#N/A,TRUE,"천상그린44PY"}</definedName>
    <definedName name="bdfrter" hidden="1">{#N/A,#N/A,TRUE,"천상그린44PY"}</definedName>
    <definedName name="bdrtdr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drtdr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drtdr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drtdr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drtdr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drtdr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drtd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D단위길이">#REF!</definedName>
    <definedName name="BD단위중량">#REF!</definedName>
    <definedName name="BD소재두께">#REF!</definedName>
    <definedName name="BD작업구분">#REF!</definedName>
    <definedName name="BEAM" localSheetId="31">#REF!,#REF!,#REF!,#REF!,#REF!,#REF!,#REF!,#REF!,#REF!,#REF!,#REF!,#REF!,#REF!,#REF!,#REF!,#REF!,#REF!,#REF!,#REF!,#REF!,#REF!,#REF!,#REF!</definedName>
    <definedName name="BEAM" localSheetId="23">#REF!,#REF!,#REF!,#REF!,#REF!,#REF!,#REF!,#REF!,#REF!,#REF!,#REF!,#REF!,#REF!,#REF!,#REF!,#REF!,#REF!,#REF!,#REF!,#REF!,#REF!,#REF!,#REF!</definedName>
    <definedName name="BEAM" localSheetId="21">#REF!,#REF!,#REF!,#REF!,#REF!,#REF!,#REF!,#REF!,#REF!,#REF!,#REF!,#REF!,#REF!,#REF!,#REF!,#REF!,#REF!,#REF!,#REF!,#REF!,#REF!,#REF!,#REF!</definedName>
    <definedName name="BEAM">#REF!,#REF!,#REF!,#REF!,#REF!,#REF!,#REF!,#REF!,#REF!,#REF!,#REF!,#REF!,#REF!,#REF!,#REF!,#REF!,#REF!,#REF!,#REF!,#REF!,#REF!,#REF!,#REF!</definedName>
    <definedName name="begin" localSheetId="31">#REF!</definedName>
    <definedName name="begin" localSheetId="23">#REF!</definedName>
    <definedName name="begin">#REF!</definedName>
    <definedName name="BEN">#REF!</definedName>
    <definedName name="beta">#REF!</definedName>
    <definedName name="BF"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#REF!</definedName>
    <definedName name="BFA">#REF!</definedName>
    <definedName name="BFB">#REF!</definedName>
    <definedName name="bfc">#REF!</definedName>
    <definedName name="bhg">#REF!</definedName>
    <definedName name="BHJ">#REF!</definedName>
    <definedName name="BHK">#REF!,#REF!</definedName>
    <definedName name="BHU">#REF!</definedName>
    <definedName name="BI" hidden="1">{#N/A,#N/A,FALSE,"이태원철근"}</definedName>
    <definedName name="BILDQTY">#N/A</definedName>
    <definedName name="BILDQTYNU">#N/A</definedName>
    <definedName name="BILDTWT">#N/A</definedName>
    <definedName name="BILDTWTNU">#N/A</definedName>
    <definedName name="Billet">[33]Sheet5!#REF!</definedName>
    <definedName name="birthday" localSheetId="31">#REF!</definedName>
    <definedName name="birthday">#REF!</definedName>
    <definedName name="BKI">#REF!</definedName>
    <definedName name="BLBL" localSheetId="26" hidden="1">{#N/A,#N/A,FALSE,"단축1";#N/A,#N/A,FALSE,"단축2";#N/A,#N/A,FALSE,"단축3";#N/A,#N/A,FALSE,"장축";#N/A,#N/A,FALSE,"4WD"}</definedName>
    <definedName name="BLBL" localSheetId="31" hidden="1">{#N/A,#N/A,FALSE,"단축1";#N/A,#N/A,FALSE,"단축2";#N/A,#N/A,FALSE,"단축3";#N/A,#N/A,FALSE,"장축";#N/A,#N/A,FALSE,"4WD"}</definedName>
    <definedName name="BLBL" localSheetId="30" hidden="1">{#N/A,#N/A,FALSE,"단축1";#N/A,#N/A,FALSE,"단축2";#N/A,#N/A,FALSE,"단축3";#N/A,#N/A,FALSE,"장축";#N/A,#N/A,FALSE,"4WD"}</definedName>
    <definedName name="BLBL" localSheetId="25" hidden="1">{#N/A,#N/A,FALSE,"단축1";#N/A,#N/A,FALSE,"단축2";#N/A,#N/A,FALSE,"단축3";#N/A,#N/A,FALSE,"장축";#N/A,#N/A,FALSE,"4WD"}</definedName>
    <definedName name="BLBL" localSheetId="23" hidden="1">{#N/A,#N/A,FALSE,"단축1";#N/A,#N/A,FALSE,"단축2";#N/A,#N/A,FALSE,"단축3";#N/A,#N/A,FALSE,"장축";#N/A,#N/A,FALSE,"4WD"}</definedName>
    <definedName name="BLBL" localSheetId="21" hidden="1">{#N/A,#N/A,FALSE,"단축1";#N/A,#N/A,FALSE,"단축2";#N/A,#N/A,FALSE,"단축3";#N/A,#N/A,FALSE,"장축";#N/A,#N/A,FALSE,"4WD"}</definedName>
    <definedName name="BLBL" hidden="1">{#N/A,#N/A,FALSE,"단축1";#N/A,#N/A,FALSE,"단축2";#N/A,#N/A,FALSE,"단축3";#N/A,#N/A,FALSE,"장축";#N/A,#N/A,FALSE,"4WD"}</definedName>
    <definedName name="BLC_Spec1a">#REF!</definedName>
    <definedName name="BLC_SpecIndex">#REF!</definedName>
    <definedName name="BLDGNO">#REF!</definedName>
    <definedName name="BLIST">#REF!</definedName>
    <definedName name="BLIST_">#REF!</definedName>
    <definedName name="BLK실적"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OCK01">#N/A</definedName>
    <definedName name="BLOCK02">#N/A</definedName>
    <definedName name="BLOCK03">#REF!</definedName>
    <definedName name="BLOCK04">#REF!</definedName>
    <definedName name="block1">#REF!</definedName>
    <definedName name="block2">#REF!</definedName>
    <definedName name="block3">#REF!</definedName>
    <definedName name="block4">#REF!</definedName>
    <definedName name="block5">#REF!</definedName>
    <definedName name="BM">#REF!</definedName>
    <definedName name="BM.1">#REF!</definedName>
    <definedName name="BM.AFC">#REF!</definedName>
    <definedName name="BM_TOTAL">SUM(#REF!+#REF!)</definedName>
    <definedName name="BM_TOTAL1">SUM(#REF!+#REF!)</definedName>
    <definedName name="BM_TOTAL2">SUM(#REF!+#REF!)</definedName>
    <definedName name="BMO">#REF!</definedName>
    <definedName name="BMP" localSheetId="31">#REF!</definedName>
    <definedName name="BMP">#REF!</definedName>
    <definedName name="BMS">{"Book1","AP-37.xls"}</definedName>
    <definedName name="BMSNEST">{"Book1","AP-37.xls"}</definedName>
    <definedName name="BN" localSheetId="31">#REF!</definedName>
    <definedName name="BN">#REF!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#REF!</definedName>
    <definedName name="BN1630ST">#REF!</definedName>
    <definedName name="BN1630SUS">#REF!</definedName>
    <definedName name="BN1650ST">#REF!</definedName>
    <definedName name="BN1650SUS">#REF!</definedName>
    <definedName name="BN1665SUS">#REF!</definedName>
    <definedName name="BN1670SUS">#REF!</definedName>
    <definedName name="BN1880SUS">#REF!</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NFD"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FD"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FD"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FD"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FD"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F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F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H">#REF!</definedName>
    <definedName name="BNM">#REF!</definedName>
    <definedName name="bns">#REF!</definedName>
    <definedName name="bnv">#REF!</definedName>
    <definedName name="Bo">#REF!</definedName>
    <definedName name="BOB">#REF!</definedName>
    <definedName name="BOD">#REF!</definedName>
    <definedName name="BOF">#REF!</definedName>
    <definedName name="BOLT" localSheetId="31">INDIRECT("단중표!$T$8:$U$10")</definedName>
    <definedName name="Bolt">#REF!</definedName>
    <definedName name="BOM_xlt_Sheet1_List" localSheetId="31">#REF!</definedName>
    <definedName name="BOM_xlt_Sheet1_List">#REF!</definedName>
    <definedName name="BOND">#REF!</definedName>
    <definedName name="BONDING">#REF!</definedName>
    <definedName name="BondingType">#REF!&amp;#REF!</definedName>
    <definedName name="BONDOLD">#REF!</definedName>
    <definedName name="Bonds">#REF!&amp;#REF!</definedName>
    <definedName name="book">#REF!</definedName>
    <definedName name="BOOK2" localSheetId="23" hidden="1">{#N/A,#N/A,TRUE,"손익보고"}</definedName>
    <definedName name="BOOK2" localSheetId="21" hidden="1">{#N/A,#N/A,TRUE,"손익보고"}</definedName>
    <definedName name="BOOK2" hidden="1">{#N/A,#N/A,TRUE,"손익보고"}</definedName>
    <definedName name="BOOK2_1" localSheetId="23" hidden="1">{#N/A,#N/A,TRUE,"손익보고"}</definedName>
    <definedName name="BOOK2_1" localSheetId="21" hidden="1">{#N/A,#N/A,TRUE,"손익보고"}</definedName>
    <definedName name="BOOK2_1" hidden="1">{#N/A,#N/A,TRUE,"손익보고"}</definedName>
    <definedName name="BOOK2_2" localSheetId="23" hidden="1">{#N/A,#N/A,TRUE,"손익보고"}</definedName>
    <definedName name="BOOK2_2" localSheetId="21" hidden="1">{#N/A,#N/A,TRUE,"손익보고"}</definedName>
    <definedName name="BOOK2_2" hidden="1">{#N/A,#N/A,TRUE,"손익보고"}</definedName>
    <definedName name="BOOK2_3" localSheetId="23" hidden="1">{#N/A,#N/A,TRUE,"손익보고"}</definedName>
    <definedName name="BOOK2_3" localSheetId="21" hidden="1">{#N/A,#N/A,TRUE,"손익보고"}</definedName>
    <definedName name="BOOK2_3" hidden="1">{#N/A,#N/A,TRUE,"손익보고"}</definedName>
    <definedName name="BOOK2_4" localSheetId="23" hidden="1">{#N/A,#N/A,TRUE,"손익보고"}</definedName>
    <definedName name="BOOK2_4" localSheetId="21" hidden="1">{#N/A,#N/A,TRUE,"손익보고"}</definedName>
    <definedName name="BOOK2_4" hidden="1">{#N/A,#N/A,TRUE,"손익보고"}</definedName>
    <definedName name="BOOM길이">INDIRECT("CRANEDATA!$A$2:$B$38")</definedName>
    <definedName name="BORDER">#REF!</definedName>
    <definedName name="BOSS">#REF!</definedName>
    <definedName name="botas">#REF!</definedName>
    <definedName name="botas1">#REF!</definedName>
    <definedName name="botas2">#REF!</definedName>
    <definedName name="botas3">#REF!</definedName>
    <definedName name="botdia">#REF!</definedName>
    <definedName name="botdia1">#REF!</definedName>
    <definedName name="botdia2">#REF!</definedName>
    <definedName name="botdia3">#REF!</definedName>
    <definedName name="botinterval">#REF!</definedName>
    <definedName name="botinterval1">#REF!</definedName>
    <definedName name="botinterval2">#REF!</definedName>
    <definedName name="botinterval3">#REF!</definedName>
    <definedName name="botmax">#REF!</definedName>
    <definedName name="botmax1">#REF!</definedName>
    <definedName name="botmax2">#REF!</definedName>
    <definedName name="botmax3">#REF!</definedName>
    <definedName name="BP">#REF!</definedName>
    <definedName name="BPA">#REF!</definedName>
    <definedName name="BPB">#REF!</definedName>
    <definedName name="BPC">#REF!</definedName>
    <definedName name="BPLATE250">#REF!</definedName>
    <definedName name="BPLATE300">#REF!</definedName>
    <definedName name="BPLATE350">#REF!</definedName>
    <definedName name="BQ_Area">#REF!</definedName>
    <definedName name="BRACKET">#REF!</definedName>
    <definedName name="BREAK">#REF!</definedName>
    <definedName name="BREAK1">#REF!</definedName>
    <definedName name="BRG">#REF!</definedName>
    <definedName name="bs">#REF!</definedName>
    <definedName name="bs_chekjum">#REF!</definedName>
    <definedName name="bs_chekplus">#REF!</definedName>
    <definedName name="bs_chekwave">#REF!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CO">#REF!</definedName>
    <definedName name="BSD">#REF!</definedName>
    <definedName name="BSDR">#N/A</definedName>
    <definedName name="BSH">#REF!</definedName>
    <definedName name="bsm">#REF!</definedName>
    <definedName name="BT">#REF!</definedName>
    <definedName name="bthk">#REF!</definedName>
    <definedName name="BUDGQTY">#REF!</definedName>
    <definedName name="BuildersRiskReqd">#REF!&amp;#REF!</definedName>
    <definedName name="BuildersRiskReqd2">#REF!&amp;#REF!</definedName>
    <definedName name="buildingC">#REF!</definedName>
    <definedName name="Bulked">#REF!</definedName>
    <definedName name="BUS" localSheetId="31">#REF!</definedName>
    <definedName name="BUS">#REF!</definedName>
    <definedName name="Busduct">#REF!</definedName>
    <definedName name="butterfly">#REF!</definedName>
    <definedName name="Button_5">"本社合計_本社集計_List"</definedName>
    <definedName name="BVF">#REF!</definedName>
    <definedName name="bvfxfj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vfxfj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vfxf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vvc">#REF!</definedName>
    <definedName name="bw">#REF!</definedName>
    <definedName name="Bx">#REF!</definedName>
    <definedName name="Bz">#REF!</definedName>
    <definedName name="C.C.C." localSheetId="31">#REF!</definedName>
    <definedName name="C.C.C.">#REF!</definedName>
    <definedName name="C_">#REF!</definedName>
    <definedName name="C_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0"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0"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0"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0"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0"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0"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9"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9"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9"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9"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9"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9"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0"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0"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0"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0"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0"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0"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3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4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9"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9"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9"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9"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9"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9"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5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0"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0"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0"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0"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0"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0"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9"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9"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9"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9"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9"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9"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6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0"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0"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0"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0"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0"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0"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6" localSheetId="26" hidden="1">{#N/A,#N/A,FALSE,"표지";#N/A,#N/A,FALSE,"목차";#N/A,#N/A,FALSE,"내용1";#N/A,#N/A,FALSE,"내용2";#N/A,#N/A,FALSE,"결론";#N/A,#N/A,FALSE,"첨부";#N/A,#N/A,FALSE,"진공도달시간";#N/A,#N/A,FALSE,"배가스속도"}</definedName>
    <definedName name="C_76" localSheetId="31" hidden="1">{#N/A,#N/A,FALSE,"표지";#N/A,#N/A,FALSE,"목차";#N/A,#N/A,FALSE,"내용1";#N/A,#N/A,FALSE,"내용2";#N/A,#N/A,FALSE,"결론";#N/A,#N/A,FALSE,"첨부";#N/A,#N/A,FALSE,"진공도달시간";#N/A,#N/A,FALSE,"배가스속도"}</definedName>
    <definedName name="C_76" localSheetId="30" hidden="1">{#N/A,#N/A,FALSE,"표지";#N/A,#N/A,FALSE,"목차";#N/A,#N/A,FALSE,"내용1";#N/A,#N/A,FALSE,"내용2";#N/A,#N/A,FALSE,"결론";#N/A,#N/A,FALSE,"첨부";#N/A,#N/A,FALSE,"진공도달시간";#N/A,#N/A,FALSE,"배가스속도"}</definedName>
    <definedName name="C_76" localSheetId="25" hidden="1">{#N/A,#N/A,FALSE,"표지";#N/A,#N/A,FALSE,"목차";#N/A,#N/A,FALSE,"내용1";#N/A,#N/A,FALSE,"내용2";#N/A,#N/A,FALSE,"결론";#N/A,#N/A,FALSE,"첨부";#N/A,#N/A,FALSE,"진공도달시간";#N/A,#N/A,FALSE,"배가스속도"}</definedName>
    <definedName name="C_76" localSheetId="23" hidden="1">{#N/A,#N/A,FALSE,"표지";#N/A,#N/A,FALSE,"목차";#N/A,#N/A,FALSE,"내용1";#N/A,#N/A,FALSE,"내용2";#N/A,#N/A,FALSE,"결론";#N/A,#N/A,FALSE,"첨부";#N/A,#N/A,FALSE,"진공도달시간";#N/A,#N/A,FALSE,"배가스속도"}</definedName>
    <definedName name="C_76" localSheetId="21" hidden="1">{#N/A,#N/A,FALSE,"표지";#N/A,#N/A,FALSE,"목차";#N/A,#N/A,FALSE,"내용1";#N/A,#N/A,FALSE,"내용2";#N/A,#N/A,FALSE,"결론";#N/A,#N/A,FALSE,"첨부";#N/A,#N/A,FALSE,"진공도달시간";#N/A,#N/A,FALSE,"배가스속도"}</definedName>
    <definedName name="C_76" hidden="1">{#N/A,#N/A,FALSE,"표지";#N/A,#N/A,FALSE,"목차";#N/A,#N/A,FALSE,"내용1";#N/A,#N/A,FALSE,"내용2";#N/A,#N/A,FALSE,"결론";#N/A,#N/A,FALSE,"첨부";#N/A,#N/A,FALSE,"진공도달시간";#N/A,#N/A,FALSE,"배가스속도"}</definedName>
    <definedName name="C_77"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7"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7"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7"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7"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7"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7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8"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8"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8"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8"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8"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8"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9"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9"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9"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9"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9"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9"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_A" localSheetId="31">#REF!</definedName>
    <definedName name="C_A">#REF!</definedName>
    <definedName name="C_D">#REF!</definedName>
    <definedName name="c_margin">#REF!</definedName>
    <definedName name="c_O2_in">#REF!</definedName>
    <definedName name="C_S">#REF!</definedName>
    <definedName name="C_SECL">#REF!</definedName>
    <definedName name="CA" localSheetId="31">#REF!</definedName>
    <definedName name="CA">#REF!</definedName>
    <definedName name="caa">#REF!</definedName>
    <definedName name="cab">#REF!</definedName>
    <definedName name="CABLE">105%</definedName>
    <definedName name="CABLE1">#REF!</definedName>
    <definedName name="CABLE2">#REF!</definedName>
    <definedName name="CABLE3">#REF!</definedName>
    <definedName name="CABLE38">#REF!</definedName>
    <definedName name="CABLE4">#REF!</definedName>
    <definedName name="CABLE8">#REF!</definedName>
    <definedName name="CABLES">#REF!</definedName>
    <definedName name="cac">#REF!</definedName>
    <definedName name="CAE해석" localSheetId="26" hidden="1">{#N/A,#N/A,FALSE,"단축1";#N/A,#N/A,FALSE,"단축2";#N/A,#N/A,FALSE,"단축3";#N/A,#N/A,FALSE,"장축";#N/A,#N/A,FALSE,"4WD"}</definedName>
    <definedName name="CAE해석" localSheetId="31" hidden="1">{#N/A,#N/A,FALSE,"단축1";#N/A,#N/A,FALSE,"단축2";#N/A,#N/A,FALSE,"단축3";#N/A,#N/A,FALSE,"장축";#N/A,#N/A,FALSE,"4WD"}</definedName>
    <definedName name="CAE해석" localSheetId="30" hidden="1">{#N/A,#N/A,FALSE,"단축1";#N/A,#N/A,FALSE,"단축2";#N/A,#N/A,FALSE,"단축3";#N/A,#N/A,FALSE,"장축";#N/A,#N/A,FALSE,"4WD"}</definedName>
    <definedName name="CAE해석" localSheetId="25" hidden="1">{#N/A,#N/A,FALSE,"단축1";#N/A,#N/A,FALSE,"단축2";#N/A,#N/A,FALSE,"단축3";#N/A,#N/A,FALSE,"장축";#N/A,#N/A,FALSE,"4WD"}</definedName>
    <definedName name="CAE해석" localSheetId="23" hidden="1">{#N/A,#N/A,FALSE,"단축1";#N/A,#N/A,FALSE,"단축2";#N/A,#N/A,FALSE,"단축3";#N/A,#N/A,FALSE,"장축";#N/A,#N/A,FALSE,"4WD"}</definedName>
    <definedName name="CAE해석" localSheetId="21" hidden="1">{#N/A,#N/A,FALSE,"단축1";#N/A,#N/A,FALSE,"단축2";#N/A,#N/A,FALSE,"단축3";#N/A,#N/A,FALSE,"장축";#N/A,#N/A,FALSE,"4WD"}</definedName>
    <definedName name="CAE해석" hidden="1">{#N/A,#N/A,FALSE,"단축1";#N/A,#N/A,FALSE,"단축2";#N/A,#N/A,FALSE,"단축3";#N/A,#N/A,FALSE,"장축";#N/A,#N/A,FALSE,"4WD"}</definedName>
    <definedName name="CAL">#REF!</definedName>
    <definedName name="calc1">#REF!</definedName>
    <definedName name="calc1a">#REF!</definedName>
    <definedName name="CalcAgencyPrice">#REF!</definedName>
    <definedName name="camberWork">#N/A</definedName>
    <definedName name="CANVAS">#REF!</definedName>
    <definedName name="CAP">#REF!</definedName>
    <definedName name="CAP_KW">#REF!</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localSheetId="26" hidden="1">{#N/A,#N/A,FALSE,"인원";#N/A,#N/A,FALSE,"비용2";#N/A,#N/A,FALSE,"비용1";#N/A,#N/A,FALSE,"비용";#N/A,#N/A,FALSE,"보증2";#N/A,#N/A,FALSE,"보증1";#N/A,#N/A,FALSE,"보증";#N/A,#N/A,FALSE,"손익1";#N/A,#N/A,FALSE,"손익";#N/A,#N/A,FALSE,"부서별매출";#N/A,#N/A,FALSE,"매출"}</definedName>
    <definedName name="CAPA" localSheetId="31" hidden="1">{#N/A,#N/A,FALSE,"인원";#N/A,#N/A,FALSE,"비용2";#N/A,#N/A,FALSE,"비용1";#N/A,#N/A,FALSE,"비용";#N/A,#N/A,FALSE,"보증2";#N/A,#N/A,FALSE,"보증1";#N/A,#N/A,FALSE,"보증";#N/A,#N/A,FALSE,"손익1";#N/A,#N/A,FALSE,"손익";#N/A,#N/A,FALSE,"부서별매출";#N/A,#N/A,FALSE,"매출"}</definedName>
    <definedName name="CAPA" localSheetId="30" hidden="1">{#N/A,#N/A,FALSE,"인원";#N/A,#N/A,FALSE,"비용2";#N/A,#N/A,FALSE,"비용1";#N/A,#N/A,FALSE,"비용";#N/A,#N/A,FALSE,"보증2";#N/A,#N/A,FALSE,"보증1";#N/A,#N/A,FALSE,"보증";#N/A,#N/A,FALSE,"손익1";#N/A,#N/A,FALSE,"손익";#N/A,#N/A,FALSE,"부서별매출";#N/A,#N/A,FALSE,"매출"}</definedName>
    <definedName name="CAPA" localSheetId="25" hidden="1">{#N/A,#N/A,FALSE,"인원";#N/A,#N/A,FALSE,"비용2";#N/A,#N/A,FALSE,"비용1";#N/A,#N/A,FALSE,"비용";#N/A,#N/A,FALSE,"보증2";#N/A,#N/A,FALSE,"보증1";#N/A,#N/A,FALSE,"보증";#N/A,#N/A,FALSE,"손익1";#N/A,#N/A,FALSE,"손익";#N/A,#N/A,FALSE,"부서별매출";#N/A,#N/A,FALSE,"매출"}</definedName>
    <definedName name="CAPA" localSheetId="23" hidden="1">{#N/A,#N/A,FALSE,"인원";#N/A,#N/A,FALSE,"비용2";#N/A,#N/A,FALSE,"비용1";#N/A,#N/A,FALSE,"비용";#N/A,#N/A,FALSE,"보증2";#N/A,#N/A,FALSE,"보증1";#N/A,#N/A,FALSE,"보증";#N/A,#N/A,FALSE,"손익1";#N/A,#N/A,FALSE,"손익";#N/A,#N/A,FALSE,"부서별매출";#N/A,#N/A,FALSE,"매출"}</definedName>
    <definedName name="CAPA" localSheetId="21"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S" localSheetId="26" hidden="1">{#N/A,#N/A,FALSE,"인원";#N/A,#N/A,FALSE,"비용2";#N/A,#N/A,FALSE,"비용1";#N/A,#N/A,FALSE,"비용";#N/A,#N/A,FALSE,"보증2";#N/A,#N/A,FALSE,"보증1";#N/A,#N/A,FALSE,"보증";#N/A,#N/A,FALSE,"손익1";#N/A,#N/A,FALSE,"손익";#N/A,#N/A,FALSE,"부서별매출";#N/A,#N/A,FALSE,"매출"}</definedName>
    <definedName name="CAS" localSheetId="31" hidden="1">{#N/A,#N/A,FALSE,"인원";#N/A,#N/A,FALSE,"비용2";#N/A,#N/A,FALSE,"비용1";#N/A,#N/A,FALSE,"비용";#N/A,#N/A,FALSE,"보증2";#N/A,#N/A,FALSE,"보증1";#N/A,#N/A,FALSE,"보증";#N/A,#N/A,FALSE,"손익1";#N/A,#N/A,FALSE,"손익";#N/A,#N/A,FALSE,"부서별매출";#N/A,#N/A,FALSE,"매출"}</definedName>
    <definedName name="CAS" localSheetId="30" hidden="1">{#N/A,#N/A,FALSE,"인원";#N/A,#N/A,FALSE,"비용2";#N/A,#N/A,FALSE,"비용1";#N/A,#N/A,FALSE,"비용";#N/A,#N/A,FALSE,"보증2";#N/A,#N/A,FALSE,"보증1";#N/A,#N/A,FALSE,"보증";#N/A,#N/A,FALSE,"손익1";#N/A,#N/A,FALSE,"손익";#N/A,#N/A,FALSE,"부서별매출";#N/A,#N/A,FALSE,"매출"}</definedName>
    <definedName name="CAS" localSheetId="25" hidden="1">{#N/A,#N/A,FALSE,"인원";#N/A,#N/A,FALSE,"비용2";#N/A,#N/A,FALSE,"비용1";#N/A,#N/A,FALSE,"비용";#N/A,#N/A,FALSE,"보증2";#N/A,#N/A,FALSE,"보증1";#N/A,#N/A,FALSE,"보증";#N/A,#N/A,FALSE,"손익1";#N/A,#N/A,FALSE,"손익";#N/A,#N/A,FALSE,"부서별매출";#N/A,#N/A,FALSE,"매출"}</definedName>
    <definedName name="CAS" localSheetId="23" hidden="1">{#N/A,#N/A,FALSE,"인원";#N/A,#N/A,FALSE,"비용2";#N/A,#N/A,FALSE,"비용1";#N/A,#N/A,FALSE,"비용";#N/A,#N/A,FALSE,"보증2";#N/A,#N/A,FALSE,"보증1";#N/A,#N/A,FALSE,"보증";#N/A,#N/A,FALSE,"손익1";#N/A,#N/A,FALSE,"손익";#N/A,#N/A,FALSE,"부서별매출";#N/A,#N/A,FALSE,"매출"}</definedName>
    <definedName name="CAS" localSheetId="21"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localSheetId="26" hidden="1">{#N/A,#N/A,FALSE,"인원";#N/A,#N/A,FALSE,"비용2";#N/A,#N/A,FALSE,"비용1";#N/A,#N/A,FALSE,"비용";#N/A,#N/A,FALSE,"보증2";#N/A,#N/A,FALSE,"보증1";#N/A,#N/A,FALSE,"보증";#N/A,#N/A,FALSE,"손익1";#N/A,#N/A,FALSE,"손익";#N/A,#N/A,FALSE,"부서별매출";#N/A,#N/A,FALSE,"매출"}</definedName>
    <definedName name="catch방안" localSheetId="31" hidden="1">{#N/A,#N/A,FALSE,"인원";#N/A,#N/A,FALSE,"비용2";#N/A,#N/A,FALSE,"비용1";#N/A,#N/A,FALSE,"비용";#N/A,#N/A,FALSE,"보증2";#N/A,#N/A,FALSE,"보증1";#N/A,#N/A,FALSE,"보증";#N/A,#N/A,FALSE,"손익1";#N/A,#N/A,FALSE,"손익";#N/A,#N/A,FALSE,"부서별매출";#N/A,#N/A,FALSE,"매출"}</definedName>
    <definedName name="catch방안" localSheetId="30" hidden="1">{#N/A,#N/A,FALSE,"인원";#N/A,#N/A,FALSE,"비용2";#N/A,#N/A,FALSE,"비용1";#N/A,#N/A,FALSE,"비용";#N/A,#N/A,FALSE,"보증2";#N/A,#N/A,FALSE,"보증1";#N/A,#N/A,FALSE,"보증";#N/A,#N/A,FALSE,"손익1";#N/A,#N/A,FALSE,"손익";#N/A,#N/A,FALSE,"부서별매출";#N/A,#N/A,FALSE,"매출"}</definedName>
    <definedName name="catch방안" localSheetId="25" hidden="1">{#N/A,#N/A,FALSE,"인원";#N/A,#N/A,FALSE,"비용2";#N/A,#N/A,FALSE,"비용1";#N/A,#N/A,FALSE,"비용";#N/A,#N/A,FALSE,"보증2";#N/A,#N/A,FALSE,"보증1";#N/A,#N/A,FALSE,"보증";#N/A,#N/A,FALSE,"손익1";#N/A,#N/A,FALSE,"손익";#N/A,#N/A,FALSE,"부서별매출";#N/A,#N/A,FALSE,"매출"}</definedName>
    <definedName name="catch방안" localSheetId="23" hidden="1">{#N/A,#N/A,FALSE,"인원";#N/A,#N/A,FALSE,"비용2";#N/A,#N/A,FALSE,"비용1";#N/A,#N/A,FALSE,"비용";#N/A,#N/A,FALSE,"보증2";#N/A,#N/A,FALSE,"보증1";#N/A,#N/A,FALSE,"보증";#N/A,#N/A,FALSE,"손익1";#N/A,#N/A,FALSE,"손익";#N/A,#N/A,FALSE,"부서별매출";#N/A,#N/A,FALSE,"매출"}</definedName>
    <definedName name="catch방안" localSheetId="21"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#N/A</definedName>
    <definedName name="Category_All">#REF!</definedName>
    <definedName name="CATHODIC" hidden="1">{#N/A,#N/A,TRUE,"총괄"}</definedName>
    <definedName name="CATIN">#N/A</definedName>
    <definedName name="CATJYOU">#N/A</definedName>
    <definedName name="CATREC">#N/A</definedName>
    <definedName name="CATSYU">#N/A</definedName>
    <definedName name="CB">#REF!</definedName>
    <definedName name="CB_AF" localSheetId="31">#REF!</definedName>
    <definedName name="CB_AF">#REF!</definedName>
    <definedName name="CB_AT" localSheetId="31">#REF!</definedName>
    <definedName name="CB_AT">#REF!</definedName>
    <definedName name="CBC" localSheetId="31">#REF!</definedName>
    <definedName name="CBC">#REF!</definedName>
    <definedName name="CBCB">#REF!</definedName>
    <definedName name="cblock1">#REF!</definedName>
    <definedName name="cblock2">#REF!</definedName>
    <definedName name="cblock3">#REF!</definedName>
    <definedName name="cblock4">#REF!</definedName>
    <definedName name="cblock5">#REF!</definedName>
    <definedName name="cblock6">#REF!</definedName>
    <definedName name="cblock7">#REF!</definedName>
    <definedName name="CBS" hidden="1">{#N/A,#N/A,FALSE,"명세표"}</definedName>
    <definedName name="CBVCB">#REF!</definedName>
    <definedName name="CC"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 localSheetId="31">#REF!</definedName>
    <definedName name="CC"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#REF!</definedName>
    <definedName name="CCC" localSheetId="26" hidden="1">{#N/A,#N/A,FALSE,"양식(을)"}</definedName>
    <definedName name="CCC" localSheetId="31">#REF!</definedName>
    <definedName name="CCC" localSheetId="30" hidden="1">{#N/A,#N/A,FALSE,"양식(을)"}</definedName>
    <definedName name="CCC" localSheetId="25" hidden="1">{#N/A,#N/A,FALSE,"양식(을)"}</definedName>
    <definedName name="CCC" localSheetId="23" hidden="1">{#N/A,#N/A,FALSE,"양식(을)"}</definedName>
    <definedName name="CCC" localSheetId="21" hidden="1">{#N/A,#N/A,FALSE,"양식(을)"}</definedName>
    <definedName name="CCC">#REF!</definedName>
    <definedName name="cccc" localSheetId="31">#REF!,#REF!,#REF!,#REF!,#REF!,#REF!,#REF!,#REF!,#REF!,#REF!,#REF!,#REF!,#REF!,#REF!,#REF!,#REF!,#REF!,#REF!,#REF!,#REF!,#REF!,#REF!</definedName>
    <definedName name="CCCC">#REF!</definedName>
    <definedName name="ccccc" localSheetId="31">#REF!,#REF!,#REF!,#REF!,#REF!,#REF!,#REF!</definedName>
    <definedName name="CCCCC">#REF!</definedName>
    <definedName name="CCCCCCC" localSheetId="31">#REF!</definedName>
    <definedName name="CCCCCCC">#REF!</definedName>
    <definedName name="CCF">#REF!</definedName>
    <definedName name="cchannel" localSheetId="31">#REF!</definedName>
    <definedName name="cchannel">#REF!</definedName>
    <definedName name="CCMM_국민일보11층_List">#REF!</definedName>
    <definedName name="CCP">#REF!</definedName>
    <definedName name="CCS">#REF!</definedName>
    <definedName name="CCTV및장애자편의설비">#REF!</definedName>
    <definedName name="CCTV설비" localSheetId="31">#REF!</definedName>
    <definedName name="CCTV설비">#REF!</definedName>
    <definedName name="CCW">#REF!</definedName>
    <definedName name="CC단중" localSheetId="31">#REF!</definedName>
    <definedName name="CC단중">#REF!</definedName>
    <definedName name="cd">ROUND(#REF!*0.0254,3)</definedName>
    <definedName name="CDD">#REF!</definedName>
    <definedName name="CDE">#REF!,#REF!</definedName>
    <definedName name="CdL">#REF!</definedName>
    <definedName name="Cdnum">#REF!</definedName>
    <definedName name="CDP">#REF!</definedName>
    <definedName name="cfg">#REF!</definedName>
    <definedName name="cfHMHMDKDKDKPRRKRKRKRKRKTBRTPDP">#REF!</definedName>
    <definedName name="CFR">#REF!</definedName>
    <definedName name="CFT_09">#REF!</definedName>
    <definedName name="cg">#REF!</definedName>
    <definedName name="CGL" localSheetId="31">#REF!</definedName>
    <definedName name="CGL">#REF!</definedName>
    <definedName name="cgmh" hidden="1">{"'용역비'!$A$4:$C$8"}</definedName>
    <definedName name="Chamber_No">#REF!</definedName>
    <definedName name="Chanel">#REF!</definedName>
    <definedName name="CHANNEL" localSheetId="31">#REF!</definedName>
    <definedName name="CHANNEL">#REF!</definedName>
    <definedName name="channel계" localSheetId="31">#REF!</definedName>
    <definedName name="channel계">#REF!</definedName>
    <definedName name="CHANNEL단중" localSheetId="31">#REF!</definedName>
    <definedName name="CHANNEL단중">#REF!</definedName>
    <definedName name="channel할증계" localSheetId="31">#REF!</definedName>
    <definedName name="channel할증계">#REF!</definedName>
    <definedName name="Chart_1">"Chart 1"</definedName>
    <definedName name="Chart973_Click" localSheetId="31">#REF!</definedName>
    <definedName name="Chart973_Click">#REF!</definedName>
    <definedName name="CHECK">#REF!</definedName>
    <definedName name="Check_B">#REF!</definedName>
    <definedName name="CHECK150">#REF!</definedName>
    <definedName name="CHECK25">#REF!</definedName>
    <definedName name="CheckBy_1">#REF!</definedName>
    <definedName name="CheckBy_2">#REF!</definedName>
    <definedName name="CheckBy_3">#REF!</definedName>
    <definedName name="CheckBy_4">#REF!</definedName>
    <definedName name="CheckBy_5">#REF!</definedName>
    <definedName name="CHECKDATA">#REF!</definedName>
    <definedName name="CHECKDATAA">#REF!</definedName>
    <definedName name="checkdatab">#REF!</definedName>
    <definedName name="checkdatac">#REF!</definedName>
    <definedName name="CHECKPOINT">#REF!</definedName>
    <definedName name="CHEMICALINJECTION">#REF!</definedName>
    <definedName name="CHEMICALTANK">#REF!</definedName>
    <definedName name="chl" localSheetId="23" hidden="1">{#N/A,#N/A,TRUE,"토적및재료집계";#N/A,#N/A,TRUE,"토적및재료집계";#N/A,#N/A,TRUE,"단위량"}</definedName>
    <definedName name="chl" localSheetId="21" hidden="1">{#N/A,#N/A,TRUE,"토적및재료집계";#N/A,#N/A,TRUE,"토적및재료집계";#N/A,#N/A,TRUE,"단위량"}</definedName>
    <definedName name="chl" hidden="1">{#N/A,#N/A,TRUE,"토적및재료집계";#N/A,#N/A,TRUE,"토적및재료집계";#N/A,#N/A,TRUE,"단위량"}</definedName>
    <definedName name="CHPL" localSheetId="31">#REF!</definedName>
    <definedName name="CHPL">#REF!</definedName>
    <definedName name="CI">#REF!</definedName>
    <definedName name="Circuit" localSheetId="31">#REF!</definedName>
    <definedName name="Circuit">#REF!</definedName>
    <definedName name="CIVIL_WORKS">#REF!</definedName>
    <definedName name="CK">#REF!</definedName>
    <definedName name="Cl">#REF!</definedName>
    <definedName name="CL.DOMAIN_NO">#N/A</definedName>
    <definedName name="CL.STN_NO">#N/A</definedName>
    <definedName name="CLASS">#N/A</definedName>
    <definedName name="CLASS_NO.">#REF!</definedName>
    <definedName name="clientd">#REF!</definedName>
    <definedName name="CM">#REF!</definedName>
    <definedName name="cmm_01">#REF!</definedName>
    <definedName name="cmm_02">#REF!</definedName>
    <definedName name="cmm_03">#REF!</definedName>
    <definedName name="cmm_04">#REF!</definedName>
    <definedName name="cmm_05">#REF!</definedName>
    <definedName name="cmm_06">#REF!</definedName>
    <definedName name="cmm_07">#REF!</definedName>
    <definedName name="cmm_08">#REF!</definedName>
    <definedName name="cmm_09">#REF!</definedName>
    <definedName name="cmm_10">#REF!</definedName>
    <definedName name="cmm_11">#REF!</definedName>
    <definedName name="cmm_12">#REF!</definedName>
    <definedName name="cmm_13">#REF!</definedName>
    <definedName name="cmm_14">#REF!</definedName>
    <definedName name="cmm_15">#REF!</definedName>
    <definedName name="cmm_16">#REF!</definedName>
    <definedName name="cmm_17">#REF!</definedName>
    <definedName name="cmm_18">#REF!</definedName>
    <definedName name="cmm_19">#REF!</definedName>
    <definedName name="cmm_20">#REF!</definedName>
    <definedName name="cmm_21">#REF!</definedName>
    <definedName name="cmm_22">#REF!</definedName>
    <definedName name="cmm_23">#REF!</definedName>
    <definedName name="cmm_24">#REF!</definedName>
    <definedName name="cmm_25">#REF!</definedName>
    <definedName name="cmm_26">#REF!</definedName>
    <definedName name="cmm_27">#REF!</definedName>
    <definedName name="cmm_28">#REF!</definedName>
    <definedName name="cmm_29">#REF!</definedName>
    <definedName name="cmm_30">#REF!</definedName>
    <definedName name="cmm_lbr_cst">#REF!</definedName>
    <definedName name="Cname">#REF!</definedName>
    <definedName name="cnc">#REF!</definedName>
    <definedName name="Cnum">#REF!</definedName>
    <definedName name="CO">#REF!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C">#REF!</definedName>
    <definedName name="COD">#REF!</definedName>
    <definedName name="CODcr">#REF!</definedName>
    <definedName name="CODE" localSheetId="31">#REF!</definedName>
    <definedName name="CODE">#N/A</definedName>
    <definedName name="code18">#REF!</definedName>
    <definedName name="COEFF">#REF!</definedName>
    <definedName name="COKE">#REF!</definedName>
    <definedName name="COLUMN" localSheetId="31">#REF!</definedName>
    <definedName name="COLUMN">#REF!</definedName>
    <definedName name="COM">#N/A</definedName>
    <definedName name="Commission">#REF!</definedName>
    <definedName name="COMMISSIONING">#REF!</definedName>
    <definedName name="COM할">#REF!</definedName>
    <definedName name="CON">#REF!</definedName>
    <definedName name="CON_1">#REF!</definedName>
    <definedName name="CON_11">#REF!</definedName>
    <definedName name="CON_3">#REF!</definedName>
    <definedName name="CON_31">#REF!</definedName>
    <definedName name="conb">#REF!</definedName>
    <definedName name="conc">#REF!</definedName>
    <definedName name="CONCRE">#REF!</definedName>
    <definedName name="concrete">#REF!</definedName>
    <definedName name="COND">#REF!</definedName>
    <definedName name="COND_1">#REF!</definedName>
    <definedName name="COND_3">#REF!</definedName>
    <definedName name="COND_31">#REF!</definedName>
    <definedName name="COND_D">#REF!</definedName>
    <definedName name="condensor" localSheetId="23" hidden="1">{#N/A,#N/A,FALSE,"ENG'G(보호계전기)"}</definedName>
    <definedName name="condensor" localSheetId="21" hidden="1">{#N/A,#N/A,FALSE,"ENG'G(보호계전기)"}</definedName>
    <definedName name="condensor" hidden="1">{#N/A,#N/A,FALSE,"ENG'G(보호계전기)"}</definedName>
    <definedName name="CONDUIT" localSheetId="31">110%</definedName>
    <definedName name="CONDUIT">#REF!</definedName>
    <definedName name="CONFIT">#REF!</definedName>
    <definedName name="CONSTR_A02B">#N/A</definedName>
    <definedName name="CONSTR_A03" localSheetId="31">#REF!</definedName>
    <definedName name="CONSTR_A03">#REF!</definedName>
    <definedName name="CONSTRUCTION">#REF!</definedName>
    <definedName name="CONSUM">#REF!</definedName>
    <definedName name="CONT">#REF!</definedName>
    <definedName name="contingency">#REF!</definedName>
    <definedName name="CONTRACT">#REF!</definedName>
    <definedName name="Contractor">#REF!</definedName>
    <definedName name="CONTROL1" localSheetId="26" hidden="1">{#N/A,#N/A,FALSE,"ENG'G(보호계전기)"}</definedName>
    <definedName name="CONTROL1" localSheetId="31" hidden="1">{#N/A,#N/A,FALSE,"ENG'G(보호계전기)"}</definedName>
    <definedName name="CONTROL1" localSheetId="30" hidden="1">{#N/A,#N/A,FALSE,"ENG'G(보호계전기)"}</definedName>
    <definedName name="CONTROL1" localSheetId="25" hidden="1">{#N/A,#N/A,FALSE,"ENG'G(보호계전기)"}</definedName>
    <definedName name="CONTROL1" localSheetId="23" hidden="1">{#N/A,#N/A,FALSE,"ENG'G(보호계전기)"}</definedName>
    <definedName name="CONTROL1" localSheetId="21" hidden="1">{#N/A,#N/A,FALSE,"ENG'G(보호계전기)"}</definedName>
    <definedName name="CONTROL1" hidden="1">{#N/A,#N/A,FALSE,"ENG'G(보호계전기)"}</definedName>
    <definedName name="controlV">#REF!</definedName>
    <definedName name="CONTROL전원" localSheetId="26" hidden="1">{#N/A,#N/A,FALSE,"ENG'G(보호계전기)"}</definedName>
    <definedName name="CONTROL전원" localSheetId="31" hidden="1">{#N/A,#N/A,FALSE,"ENG'G(보호계전기)"}</definedName>
    <definedName name="CONTROL전원" localSheetId="30" hidden="1">{#N/A,#N/A,FALSE,"ENG'G(보호계전기)"}</definedName>
    <definedName name="CONTROL전원" localSheetId="25" hidden="1">{#N/A,#N/A,FALSE,"ENG'G(보호계전기)"}</definedName>
    <definedName name="CONTROL전원" localSheetId="23" hidden="1">{#N/A,#N/A,FALSE,"ENG'G(보호계전기)"}</definedName>
    <definedName name="CONTROL전원" localSheetId="21" hidden="1">{#N/A,#N/A,FALSE,"ENG'G(보호계전기)"}</definedName>
    <definedName name="CONTROL전원" hidden="1">{#N/A,#N/A,FALSE,"ENG'G(보호계전기)"}</definedName>
    <definedName name="CONTROL전원A" localSheetId="26" hidden="1">{#N/A,#N/A,FALSE,"ENG'G(보호계전기)"}</definedName>
    <definedName name="CONTROL전원A" localSheetId="31" hidden="1">{#N/A,#N/A,FALSE,"ENG'G(보호계전기)"}</definedName>
    <definedName name="CONTROL전원A" localSheetId="30" hidden="1">{#N/A,#N/A,FALSE,"ENG'G(보호계전기)"}</definedName>
    <definedName name="CONTROL전원A" localSheetId="25" hidden="1">{#N/A,#N/A,FALSE,"ENG'G(보호계전기)"}</definedName>
    <definedName name="CONTROL전원A" localSheetId="23" hidden="1">{#N/A,#N/A,FALSE,"ENG'G(보호계전기)"}</definedName>
    <definedName name="CONTROL전원A" localSheetId="21" hidden="1">{#N/A,#N/A,FALSE,"ENG'G(보호계전기)"}</definedName>
    <definedName name="CONTROL전원A" hidden="1">{#N/A,#N/A,FALSE,"ENG'G(보호계전기)"}</definedName>
    <definedName name="contt">#REF!</definedName>
    <definedName name="CONTX">#REF!</definedName>
    <definedName name="CONVETER"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ONVETER"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ONVETER"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ONVETER"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ONVETER"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ONVETER"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ONVE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ON할">#REF!</definedName>
    <definedName name="Copyright" hidden="1">"© 1995 Worley Limited"</definedName>
    <definedName name="Core" localSheetId="31">#REF!</definedName>
    <definedName name="Core">#REF!</definedName>
    <definedName name="CORRESPONDENCE">#REF!</definedName>
    <definedName name="COS">#REF!</definedName>
    <definedName name="COST" localSheetId="31">#REF!</definedName>
    <definedName name="cost" hidden="1">{#N/A,#N/A,TRUE,"Basic";#N/A,#N/A,TRUE,"EXT-TABLE";#N/A,#N/A,TRUE,"STEEL";#N/A,#N/A,TRUE,"INT-Table";#N/A,#N/A,TRUE,"STEEL";#N/A,#N/A,TRUE,"Door"}</definedName>
    <definedName name="cost_e">#REF!</definedName>
    <definedName name="COST_FACTOR">#N/A</definedName>
    <definedName name="cost_l">#REF!</definedName>
    <definedName name="cost_m">#REF!</definedName>
    <definedName name="COST_SUMMARY">#REF!</definedName>
    <definedName name="COST2" hidden="1">{#N/A,#N/A,TRUE,"Basic";#N/A,#N/A,TRUE,"EXT-TABLE";#N/A,#N/A,TRUE,"STEEL";#N/A,#N/A,TRUE,"INT-Table";#N/A,#N/A,TRUE,"STEEL";#N/A,#N/A,TRUE,"Door"}</definedName>
    <definedName name="CostFC_OraVestita">#REF!</definedName>
    <definedName name="CostLC_OraVestita">#REF!</definedName>
    <definedName name="Country">#REF!</definedName>
    <definedName name="COVER" localSheetId="31">{"Book1","AP-37.xls"}</definedName>
    <definedName name="COVER" localSheetId="23">{"Book1","AP-37.xls"}</definedName>
    <definedName name="COVER" localSheetId="21">{"Book1","AP-37.xls"}</definedName>
    <definedName name="COVER">{"Book1","AP-37.xls"}</definedName>
    <definedName name="Cover111">#REF!</definedName>
    <definedName name="COVER50">#REF!</definedName>
    <definedName name="COㅜ할">#REF!</definedName>
    <definedName name="cp">#REF!</definedName>
    <definedName name="Cpd">#REF!</definedName>
    <definedName name="CPLG">#REF!</definedName>
    <definedName name="Cpm">#REF!</definedName>
    <definedName name="CPU시험사" localSheetId="31">#REF!</definedName>
    <definedName name="CPU시험사">#REF!</definedName>
    <definedName name="CRAIN">#REF!</definedName>
    <definedName name="CreateBy_1">#REF!</definedName>
    <definedName name="CreateBy_2">#REF!</definedName>
    <definedName name="CreateBy_3">#REF!</definedName>
    <definedName name="CreateBy_4">#REF!</definedName>
    <definedName name="CreateBy_5">#REF!</definedName>
    <definedName name="_xlnm.Criteria" localSheetId="31">#REF!</definedName>
    <definedName name="_xlnm.Criteria">#REF!</definedName>
    <definedName name="Criteria_MI">#REF!</definedName>
    <definedName name="crush_s">#REF!</definedName>
    <definedName name="CS">#N/A</definedName>
    <definedName name="CSAD">#REF!</definedName>
    <definedName name="csDesignMode">1</definedName>
    <definedName name="Csm">#REF!</definedName>
    <definedName name="CSP">#REF!</definedName>
    <definedName name="Csr">#REF!</definedName>
    <definedName name="CT_A">#REF!</definedName>
    <definedName name="ctbar" localSheetId="31">#REF!</definedName>
    <definedName name="ctbar">#REF!</definedName>
    <definedName name="CTBAR단중" localSheetId="31">#REF!</definedName>
    <definedName name="CTBAR단중">#REF!</definedName>
    <definedName name="CTC">#REF!</definedName>
    <definedName name="CTI" localSheetId="31">#REF!</definedName>
    <definedName name="CTI">#REF!</definedName>
    <definedName name="Currency">#REF!</definedName>
    <definedName name="Currency_Mat">#REF!</definedName>
    <definedName name="CURRENT_1">#REF!</definedName>
    <definedName name="CURRENT_2">#REF!</definedName>
    <definedName name="CURRENT_3">#REF!</definedName>
    <definedName name="CURRENT_ACTIVECELL">#REF!</definedName>
    <definedName name="CurrentMult_Start">#REF!</definedName>
    <definedName name="Curtain_Length">#REF!</definedName>
    <definedName name="CUSTOMER">#REF!</definedName>
    <definedName name="CV" localSheetId="31">#REF!</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9">#REF!</definedName>
    <definedName name="CV_1C">#REF!</definedName>
    <definedName name="CV_20">#REF!</definedName>
    <definedName name="CV_2C">#REF!</definedName>
    <definedName name="CV_30">#REF!</definedName>
    <definedName name="CV_3C">#REF!</definedName>
    <definedName name="CV_40">#REF!</definedName>
    <definedName name="CV_4C">#REF!</definedName>
    <definedName name="CV_50">#REF!</definedName>
    <definedName name="CV_60">#REF!</definedName>
    <definedName name="CV_70">#REF!</definedName>
    <definedName name="CV_80">#REF!</definedName>
    <definedName name="CV_Help_Button">#REF!</definedName>
    <definedName name="cv14노" localSheetId="31">#REF!</definedName>
    <definedName name="cv14노">#REF!</definedName>
    <definedName name="cv22노" localSheetId="31">#REF!</definedName>
    <definedName name="cv22노">#REF!</definedName>
    <definedName name="cv3.5c노" localSheetId="31">#REF!</definedName>
    <definedName name="cv3.5c노">#REF!</definedName>
    <definedName name="cv38노" localSheetId="31">#REF!</definedName>
    <definedName name="cv38노">#REF!</definedName>
    <definedName name="CV38재">#REF!</definedName>
    <definedName name="CV8재">#REF!</definedName>
    <definedName name="cva">#REF!</definedName>
    <definedName name="cvb">#REF!</definedName>
    <definedName name="cvc">#REF!</definedName>
    <definedName name="cvd">#REF!</definedName>
    <definedName name="CVDSD">#REF!</definedName>
    <definedName name="CVG">#REF!,#REF!</definedName>
    <definedName name="cvj" localSheetId="26" hidden="1">{#N/A,#N/A,FALSE,"KMC최종회의(7월) 자료"}</definedName>
    <definedName name="cvj" localSheetId="31" hidden="1">{#N/A,#N/A,FALSE,"KMC최종회의(7월) 자료"}</definedName>
    <definedName name="cvj" localSheetId="30" hidden="1">{#N/A,#N/A,FALSE,"KMC최종회의(7월) 자료"}</definedName>
    <definedName name="cvj" localSheetId="25" hidden="1">{#N/A,#N/A,FALSE,"KMC최종회의(7월) 자료"}</definedName>
    <definedName name="cvj" localSheetId="23" hidden="1">{#N/A,#N/A,FALSE,"KMC최종회의(7월) 자료"}</definedName>
    <definedName name="cvj" localSheetId="21" hidden="1">{#N/A,#N/A,FALSE,"KMC최종회의(7월) 자료"}</definedName>
    <definedName name="cvj" hidden="1">{#N/A,#N/A,FALSE,"KMC최종회의(7월) 자료"}</definedName>
    <definedName name="CVV">#REF!</definedName>
    <definedName name="CVVS">#REF!</definedName>
    <definedName name="cvvs19c계" localSheetId="31">#REF!</definedName>
    <definedName name="cvvs19c계">#REF!</definedName>
    <definedName name="cvvs19c노" localSheetId="31">#REF!</definedName>
    <definedName name="cvvs19c노">#REF!</definedName>
    <definedName name="cvvs19c할증계" localSheetId="31">#REF!</definedName>
    <definedName name="cvvs19c할증계">#REF!</definedName>
    <definedName name="cvvs6c계" localSheetId="31">#REF!</definedName>
    <definedName name="cvvs6c계">#REF!</definedName>
    <definedName name="cvvs6c노" localSheetId="31">#REF!</definedName>
    <definedName name="cvvs6c노">#REF!</definedName>
    <definedName name="cvvs6c할증계" localSheetId="31">#REF!</definedName>
    <definedName name="cvvs6c할증계">#REF!</definedName>
    <definedName name="cvx">#REF!</definedName>
    <definedName name="CW">#REF!</definedName>
    <definedName name="CXV">#REF!</definedName>
    <definedName name="CY">#REF!</definedName>
    <definedName name="CZSVX">#REF!</definedName>
    <definedName name="C라인">#REF!</definedName>
    <definedName name="C할">#REF!</definedName>
    <definedName name="d" localSheetId="31">#REF!</definedName>
    <definedName name="D">#REF!</definedName>
    <definedName name="D.D.D." localSheetId="31">#REF!</definedName>
    <definedName name="D.D.D.">#REF!</definedName>
    <definedName name="d_1">#REF!</definedName>
    <definedName name="d_11">#REF!</definedName>
    <definedName name="D01_">#REF!</definedName>
    <definedName name="D02_">#REF!</definedName>
    <definedName name="D03_">#REF!</definedName>
    <definedName name="D04_">#REF!</definedName>
    <definedName name="D1F3S1" hidden="1">#REF!</definedName>
    <definedName name="D6D" localSheetId="31">#REF!</definedName>
    <definedName name="D6D">#REF!</definedName>
    <definedName name="DA" localSheetId="31">#REF!</definedName>
    <definedName name="DA">#REF!</definedName>
    <definedName name="DAL">[15]도!#REF!</definedName>
    <definedName name="DAMPER">#REF!</definedName>
    <definedName name="DAN">#REF!</definedName>
    <definedName name="DANGA" localSheetId="31">#REF!,#REF!</definedName>
    <definedName name="DANGA" localSheetId="23">#REF!,#REF!</definedName>
    <definedName name="DANGA" localSheetId="21">#REF!,#REF!</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 localSheetId="31" hidden="1">#REF!</definedName>
    <definedName name="DATA" localSheetId="23" hidden="1">#REF!</definedName>
    <definedName name="Data">#REF!</definedName>
    <definedName name="DATA_CODE">"12130"</definedName>
    <definedName name="Data6.14" localSheetId="31" hidden="1">{#N/A,#N/A,FALSE,"ENG'G(보호계전기)"}</definedName>
    <definedName name="Data6.14" localSheetId="23" hidden="1">{#N/A,#N/A,FALSE,"ENG'G(보호계전기)"}</definedName>
    <definedName name="Data6.14" localSheetId="21" hidden="1">{#N/A,#N/A,FALSE,"ENG'G(보호계전기)"}</definedName>
    <definedName name="Data6.14" hidden="1">{#N/A,#N/A,FALSE,"ENG'G(보호계전기)"}</definedName>
    <definedName name="DataArea" localSheetId="31">#REF!</definedName>
    <definedName name="DataArea">#REF!</definedName>
    <definedName name="_xlnm.Database" localSheetId="31">#REF!</definedName>
    <definedName name="_xlnm.Database" localSheetId="18">#REF!</definedName>
    <definedName name="_xlnm.Database">#REF!</definedName>
    <definedName name="Database_MI">#REF!</definedName>
    <definedName name="DATABASE1">#REF!</definedName>
    <definedName name="database2" localSheetId="31">#REF!</definedName>
    <definedName name="database2">#REF!</definedName>
    <definedName name="DataFilter">#REF!</definedName>
    <definedName name="DataSort">#REF!</definedName>
    <definedName name="dataww" hidden="1">#REF!</definedName>
    <definedName name="DATA입력">#REF!</definedName>
    <definedName name="DaWk7">#REF!</definedName>
    <definedName name="DB" localSheetId="31">#REF!</definedName>
    <definedName name="DB">#REF!</definedName>
    <definedName name="dbnd" localSheetId="26" hidden="1">{#N/A,#N/A,FALSE,"부대2"}</definedName>
    <definedName name="dbnd" localSheetId="31" hidden="1">{#N/A,#N/A,FALSE,"부대2"}</definedName>
    <definedName name="dbnd" localSheetId="30" hidden="1">{#N/A,#N/A,FALSE,"부대2"}</definedName>
    <definedName name="dbnd" localSheetId="25" hidden="1">{#N/A,#N/A,FALSE,"부대2"}</definedName>
    <definedName name="dbnd" localSheetId="23" hidden="1">{#N/A,#N/A,FALSE,"부대2"}</definedName>
    <definedName name="dbnd" localSheetId="21" hidden="1">{#N/A,#N/A,FALSE,"부대2"}</definedName>
    <definedName name="dbnd" hidden="1">{#N/A,#N/A,FALSE,"부대2"}</definedName>
    <definedName name="dbndr" localSheetId="26" hidden="1">{#N/A,#N/A,FALSE,"배수2"}</definedName>
    <definedName name="dbndr" localSheetId="31" hidden="1">{#N/A,#N/A,FALSE,"배수2"}</definedName>
    <definedName name="dbndr" localSheetId="30" hidden="1">{#N/A,#N/A,FALSE,"배수2"}</definedName>
    <definedName name="dbndr" localSheetId="25" hidden="1">{#N/A,#N/A,FALSE,"배수2"}</definedName>
    <definedName name="dbndr" localSheetId="23" hidden="1">{#N/A,#N/A,FALSE,"배수2"}</definedName>
    <definedName name="dbndr" localSheetId="21" hidden="1">{#N/A,#N/A,FALSE,"배수2"}</definedName>
    <definedName name="dbndr" hidden="1">{#N/A,#N/A,FALSE,"배수2"}</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tfd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btfd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btfd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btfd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btfd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btfd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btfd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C" localSheetId="31">#REF!</definedName>
    <definedName name="DC">#REF!</definedName>
    <definedName name="DC.PIPE">[34]일위대가!#REF!</definedName>
    <definedName name="dcc">#REF!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31">#REF!</definedName>
    <definedName name="DD"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#REF!</definedName>
    <definedName name="DD_Load_Type">#REF!</definedName>
    <definedName name="DDC">#REF!</definedName>
    <definedName name="DDCC">[35]적용!#REF!</definedName>
    <definedName name="ddd" localSheetId="31">#REF!</definedName>
    <definedName name="ddd">#REF!</definedName>
    <definedName name="DDDD" localSheetId="31">#REF!</definedName>
    <definedName name="dddd">#REF!</definedName>
    <definedName name="dddd1">{"Book1","부대-(표지판,데리,가드).xls","부대-(낙,차,중분대).xls"}</definedName>
    <definedName name="ddddd" localSheetId="31">#REF!</definedName>
    <definedName name="DDDDD">#REF!</definedName>
    <definedName name="DDDDDD" localSheetId="31">#REF!</definedName>
    <definedName name="DDDDDD">#REF!</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localSheetId="31">#REF!</definedName>
    <definedName name="DDDDDDDD">#REF!</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D" localSheetId="31">#REF!</definedName>
    <definedName name="DDDDDDDDDD">#REF!</definedName>
    <definedName name="ddddddddddd" hidden="1">#REF!</definedName>
    <definedName name="DDDDDDDDDDDD" localSheetId="31">#REF!</definedName>
    <definedName name="DDDDDDDDDDDD">#REF!</definedName>
    <definedName name="dddddddddddddd" hidden="1">{#N/A,#N/A,TRUE,"Basic";#N/A,#N/A,TRUE,"EXT-TABLE";#N/A,#N/A,TRUE,"STEEL";#N/A,#N/A,TRUE,"INT-Table";#N/A,#N/A,TRUE,"STEEL";#N/A,#N/A,TRUE,"Door"}</definedName>
    <definedName name="DDDDFGG" hidden="1">#REF!</definedName>
    <definedName name="DDE">#REF!</definedName>
    <definedName name="ddf"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DDFAD">#REF!</definedName>
    <definedName name="DDFR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#REF!</definedName>
    <definedName name="DDFSAFD">#REF!</definedName>
    <definedName name="DDR">#REF!</definedName>
    <definedName name="DDS" localSheetId="1">BlankMacro1</definedName>
    <definedName name="DDS" localSheetId="4">BlankMacro1</definedName>
    <definedName name="DDS">BlankMacro1</definedName>
    <definedName name="DDW" localSheetId="1">BlankMacro1</definedName>
    <definedName name="DDW" localSheetId="4">BlankMacro1</definedName>
    <definedName name="DDW">BlankMacro1</definedName>
    <definedName name="DE" localSheetId="31">#REF!</definedName>
    <definedName name="DE">#REF!</definedName>
    <definedName name="dea">#REF!</definedName>
    <definedName name="dead">#REF!</definedName>
    <definedName name="Dealer" localSheetId="31">#REF!</definedName>
    <definedName name="Dealer">#REF!</definedName>
    <definedName name="DelDC">#REF!</definedName>
    <definedName name="DelDm">#REF!</definedName>
    <definedName name="Delivery">#REF!</definedName>
    <definedName name="delta" localSheetId="31">#REF!</definedName>
    <definedName name="delta">#REF!</definedName>
    <definedName name="delta_P">#REF!</definedName>
    <definedName name="DelType">#REF!</definedName>
    <definedName name="Demol_FT">#REF!</definedName>
    <definedName name="DEMOLISION_INST">#REF!</definedName>
    <definedName name="DENSITY">#REF!</definedName>
    <definedName name="deptLookup">#REF!</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p" localSheetId="31" hidden="1">#REF!</definedName>
    <definedName name="descrip" hidden="1">#REF!</definedName>
    <definedName name="DETAIL">#N/A</definedName>
    <definedName name="DF" localSheetId="31">#REF!</definedName>
    <definedName name="Df">#REF!</definedName>
    <definedName name="DFAHK"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HK"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HK"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HK"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HK"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HK"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H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SFD" localSheetId="23" hidden="1">{#N/A,#N/A,FALSE,"골재소요량";#N/A,#N/A,FALSE,"골재소요량"}</definedName>
    <definedName name="DFASFD" localSheetId="21" hidden="1">{#N/A,#N/A,FALSE,"골재소요량";#N/A,#N/A,FALSE,"골재소요량"}</definedName>
    <definedName name="DFASFD" hidden="1">{#N/A,#N/A,FALSE,"골재소요량";#N/A,#N/A,FALSE,"골재소요량"}</definedName>
    <definedName name="DFD" hidden="1">{#N/A,#N/A,FALSE,"명세표"}</definedName>
    <definedName name="dfd6fd6f66" localSheetId="31">{"Book1","AP-37.xls"}</definedName>
    <definedName name="dfd6fd6f66" localSheetId="23">{"Book1","AP-37.xls"}</definedName>
    <definedName name="dfd6fd6f66" localSheetId="21">{"Book1","AP-37.xls"}</definedName>
    <definedName name="dfd6fd6f66">{"Book1","AP-37.xls"}</definedName>
    <definedName name="dfdasfasd">#REF!</definedName>
    <definedName name="DFDASFGDASG" localSheetId="23" hidden="1">{#N/A,#N/A,FALSE,"단가표지"}</definedName>
    <definedName name="DFDASFGDASG" localSheetId="21" hidden="1">{#N/A,#N/A,FALSE,"단가표지"}</definedName>
    <definedName name="DFDASFGDASG" hidden="1">{#N/A,#N/A,FALSE,"단가표지"}</definedName>
    <definedName name="DFDF" localSheetId="23" hidden="1">{#N/A,#N/A,FALSE,"조골재"}</definedName>
    <definedName name="DFDF" localSheetId="21" hidden="1">{#N/A,#N/A,FALSE,"조골재"}</definedName>
    <definedName name="dfdf">#REF!</definedName>
    <definedName name="DFDFD" localSheetId="26" hidden="1">{#N/A,#N/A,FALSE,"양식(을)"}</definedName>
    <definedName name="DFDFD" localSheetId="31" hidden="1">{#N/A,#N/A,FALSE,"양식(을)"}</definedName>
    <definedName name="DFDFD" localSheetId="30" hidden="1">{#N/A,#N/A,FALSE,"양식(을)"}</definedName>
    <definedName name="DFDFD" localSheetId="25" hidden="1">{#N/A,#N/A,FALSE,"양식(을)"}</definedName>
    <definedName name="DFDFD" localSheetId="23" hidden="1">{#N/A,#N/A,FALSE,"양식(을)"}</definedName>
    <definedName name="DFDFD" localSheetId="21" hidden="1">{#N/A,#N/A,FALSE,"양식(을)"}</definedName>
    <definedName name="DFDFD" hidden="1">{#N/A,#N/A,FALSE,"양식(을)"}</definedName>
    <definedName name="DFDFDF" localSheetId="23" hidden="1">{#N/A,#N/A,FALSE,"단가표지"}</definedName>
    <definedName name="DFDFDF" localSheetId="21" hidden="1">{#N/A,#N/A,FALSE,"단가표지"}</definedName>
    <definedName name="DFDFDF" hidden="1">{#N/A,#N/A,FALSE,"단가표지"}</definedName>
    <definedName name="dfdfdf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FDSADFADSF" localSheetId="23" hidden="1">{#N/A,#N/A,FALSE,"2~8번"}</definedName>
    <definedName name="DFDSADFADSF" localSheetId="21" hidden="1">{#N/A,#N/A,FALSE,"2~8번"}</definedName>
    <definedName name="DFDSADFADSF" hidden="1">{#N/A,#N/A,FALSE,"2~8번"}</definedName>
    <definedName name="DFDSAFDFD" localSheetId="23" hidden="1">{#N/A,#N/A,FALSE,"부대1"}</definedName>
    <definedName name="DFDSAFDFD" localSheetId="21" hidden="1">{#N/A,#N/A,FALSE,"부대1"}</definedName>
    <definedName name="DFDSAFDFD" hidden="1">{#N/A,#N/A,FALSE,"부대1"}</definedName>
    <definedName name="DFDSAFSFG" localSheetId="23" hidden="1">{#N/A,#N/A,FALSE,"구조2"}</definedName>
    <definedName name="DFDSAFSFG" localSheetId="21" hidden="1">{#N/A,#N/A,FALSE,"구조2"}</definedName>
    <definedName name="DFDSAFSFG" hidden="1">{#N/A,#N/A,FALSE,"구조2"}</definedName>
    <definedName name="DFDSAGFDSAG" localSheetId="23" hidden="1">{#N/A,#N/A,FALSE,"혼합골재"}</definedName>
    <definedName name="DFDSAGFDSAG" localSheetId="21" hidden="1">{#N/A,#N/A,FALSE,"혼합골재"}</definedName>
    <definedName name="DFDSAGFDSAG" hidden="1">{#N/A,#N/A,FALSE,"혼합골재"}</definedName>
    <definedName name="DFDSFD" localSheetId="23" hidden="1">{#N/A,#N/A,FALSE,"속도"}</definedName>
    <definedName name="DFDSFD" localSheetId="21" hidden="1">{#N/A,#N/A,FALSE,"속도"}</definedName>
    <definedName name="DFDSFD" hidden="1">{#N/A,#N/A,FALSE,"속도"}</definedName>
    <definedName name="DFDSFDFDFD" localSheetId="23" hidden="1">{#N/A,#N/A,FALSE,"구조1"}</definedName>
    <definedName name="DFDSFDFDFD" localSheetId="21" hidden="1">{#N/A,#N/A,FALSE,"구조1"}</definedName>
    <definedName name="DFDSFDFDFD" hidden="1">{#N/A,#N/A,FALSE,"구조1"}</definedName>
    <definedName name="DFDSFDS" localSheetId="23" hidden="1">{#N/A,#N/A,FALSE,"부대2"}</definedName>
    <definedName name="DFDSFDS" localSheetId="21" hidden="1">{#N/A,#N/A,FALSE,"부대2"}</definedName>
    <definedName name="DFDSFDS" hidden="1">{#N/A,#N/A,FALSE,"부대2"}</definedName>
    <definedName name="DFDSSF" localSheetId="23" hidden="1">{#N/A,#N/A,FALSE,"이정표"}</definedName>
    <definedName name="DFDSSF" localSheetId="21" hidden="1">{#N/A,#N/A,FALSE,"이정표"}</definedName>
    <definedName name="DFDSSF" hidden="1">{#N/A,#N/A,FALSE,"이정표"}</definedName>
    <definedName name="DFEE" hidden="1">#REF!</definedName>
    <definedName name="Dff">#REF!</definedName>
    <definedName name="df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#REF!</definedName>
    <definedName name="DFGADSGAFDG" localSheetId="23" hidden="1">{#N/A,#N/A,FALSE,"운반시간"}</definedName>
    <definedName name="DFGADSGAFDG" localSheetId="21" hidden="1">{#N/A,#N/A,FALSE,"운반시간"}</definedName>
    <definedName name="DFGADSGAFDG" hidden="1">{#N/A,#N/A,FALSE,"운반시간"}</definedName>
    <definedName name="dfggh"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j"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ghj"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gh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h"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B">#REF!</definedName>
    <definedName name="dfhdthf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hdthf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hdthf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hdthf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hdthf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hdthf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hdthf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hg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g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J" hidden="1">{#N/A,#N/A,FALSE,"인원";#N/A,#N/A,FALSE,"비용2";#N/A,#N/A,FALSE,"비용1";#N/A,#N/A,FALSE,"비용";#N/A,#N/A,FALSE,"보증2";#N/A,#N/A,FALSE,"보증1";#N/A,#N/A,FALSE,"보증";#N/A,#N/A,FALSE,"손익1";#N/A,#N/A,FALSE,"손익";#N/A,#N/A,FALSE,"부서별매출";#N/A,#N/A,FALSE,"매출"}</definedName>
    <definedName name="DFHMJJ" localSheetId="23">{"Book1","AP-37.xls"}</definedName>
    <definedName name="DFHMJJ" localSheetId="21">{"Book1","AP-37.xls"}</definedName>
    <definedName name="DFHMJJ">{"Book1","AP-37.xls"}</definedName>
    <definedName name="dfhs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s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LAG">#REF!</definedName>
    <definedName name="DFR">#REF!,#REF!</definedName>
    <definedName name="DFRGS">#REF!</definedName>
    <definedName name="dfrs">[36]작성방법!$B$19</definedName>
    <definedName name="DFS" localSheetId="26" hidden="1">{#N/A,#N/A,FALSE,"단축1";#N/A,#N/A,FALSE,"단축2";#N/A,#N/A,FALSE,"단축3";#N/A,#N/A,FALSE,"장축";#N/A,#N/A,FALSE,"4WD"}</definedName>
    <definedName name="DFS" localSheetId="31" hidden="1">{#N/A,#N/A,FALSE,"단축1";#N/A,#N/A,FALSE,"단축2";#N/A,#N/A,FALSE,"단축3";#N/A,#N/A,FALSE,"장축";#N/A,#N/A,FALSE,"4WD"}</definedName>
    <definedName name="DFS" localSheetId="30" hidden="1">{#N/A,#N/A,FALSE,"단축1";#N/A,#N/A,FALSE,"단축2";#N/A,#N/A,FALSE,"단축3";#N/A,#N/A,FALSE,"장축";#N/A,#N/A,FALSE,"4WD"}</definedName>
    <definedName name="DFS" localSheetId="25" hidden="1">{#N/A,#N/A,FALSE,"단축1";#N/A,#N/A,FALSE,"단축2";#N/A,#N/A,FALSE,"단축3";#N/A,#N/A,FALSE,"장축";#N/A,#N/A,FALSE,"4WD"}</definedName>
    <definedName name="DFS" localSheetId="23" hidden="1">{#N/A,#N/A,FALSE,"단축1";#N/A,#N/A,FALSE,"단축2";#N/A,#N/A,FALSE,"단축3";#N/A,#N/A,FALSE,"장축";#N/A,#N/A,FALSE,"4WD"}</definedName>
    <definedName name="DFS" localSheetId="21" hidden="1">{#N/A,#N/A,FALSE,"단축1";#N/A,#N/A,FALSE,"단축2";#N/A,#N/A,FALSE,"단축3";#N/A,#N/A,FALSE,"장축";#N/A,#N/A,FALSE,"4WD"}</definedName>
    <definedName name="DFS" hidden="1">{#N/A,#N/A,FALSE,"단축1";#N/A,#N/A,FALSE,"단축2";#N/A,#N/A,FALSE,"단축3";#N/A,#N/A,FALSE,"장축";#N/A,#N/A,FALSE,"4WD"}</definedName>
    <definedName name="DFSAFG">#REF!</definedName>
    <definedName name="DFSD">#REF!</definedName>
    <definedName name="dfsfd" localSheetId="1">BLCH</definedName>
    <definedName name="dfsfd" localSheetId="4">BLCH</definedName>
    <definedName name="dfsfd">BLCH</definedName>
    <definedName name="DFSFG" hidden="1">#REF!</definedName>
    <definedName name="dfsfsdf">#REF!</definedName>
    <definedName name="DFSW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VGD">#REF!</definedName>
    <definedName name="DG" localSheetId="31">#REF!</definedName>
    <definedName name="DG">#REF!</definedName>
    <definedName name="DGD" localSheetId="3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FGDG" localSheetId="23" hidden="1">{#N/A,#N/A,FALSE,"배수1"}</definedName>
    <definedName name="DGDFGFGDG" localSheetId="21" hidden="1">{#N/A,#N/A,FALSE,"배수1"}</definedName>
    <definedName name="DGDFGFGDG" hidden="1">{#N/A,#N/A,FALSE,"배수1"}</definedName>
    <definedName name="DGF" hidden="1">#REF!</definedName>
    <definedName name="dgggg"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ggg"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ggg"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ggg"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ggg"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gg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h">#REF!</definedName>
    <definedName name="Dgo">#REF!</definedName>
    <definedName name="dgrdgb" localSheetId="31">#REF!</definedName>
    <definedName name="dgrdgb">#REF!</definedName>
    <definedName name="DGRT">#REF!</definedName>
    <definedName name="DGV">#REF!</definedName>
    <definedName name="DGVAFD">#REF!</definedName>
    <definedName name="Dgx">#REF!</definedName>
    <definedName name="Dgz">#REF!</definedName>
    <definedName name="DH" localSheetId="31">#REF!</definedName>
    <definedName name="DH">#REF!</definedName>
    <definedName name="dhd">#N/A</definedName>
    <definedName name="dhdh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eh" localSheetId="26" hidden="1">{#N/A,#N/A,FALSE,"표지목차"}</definedName>
    <definedName name="dheh" localSheetId="31" hidden="1">{#N/A,#N/A,FALSE,"표지목차"}</definedName>
    <definedName name="dheh" localSheetId="30" hidden="1">{#N/A,#N/A,FALSE,"표지목차"}</definedName>
    <definedName name="dheh" localSheetId="25" hidden="1">{#N/A,#N/A,FALSE,"표지목차"}</definedName>
    <definedName name="dheh" localSheetId="23" hidden="1">{#N/A,#N/A,FALSE,"표지목차"}</definedName>
    <definedName name="dheh" localSheetId="21" hidden="1">{#N/A,#N/A,FALSE,"표지목차"}</definedName>
    <definedName name="dheh" hidden="1">{#N/A,#N/A,FALSE,"표지목차"}</definedName>
    <definedName name="dhj" hidden="1">{"'용역비'!$A$4:$C$8"}</definedName>
    <definedName name="DI" localSheetId="31">#REF!</definedName>
    <definedName name="di">#REF!</definedName>
    <definedName name="DIA">#REF!</definedName>
    <definedName name="dia_mm">#REF!</definedName>
    <definedName name="DIAMETER">#REF!</definedName>
    <definedName name="diaphragm">#REF!</definedName>
    <definedName name="Digital" localSheetId="23">{"Book1","AP-37.xls"}</definedName>
    <definedName name="Digital" localSheetId="21">{"Book1","AP-37.xls"}</definedName>
    <definedName name="Digital">{"Book1","AP-37.xls"}</definedName>
    <definedName name="DIKE">#REF!</definedName>
    <definedName name="DIKELINING">#REF!</definedName>
    <definedName name="DIM">#REF!</definedName>
    <definedName name="Dio">#REF!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ECT">#REF!</definedName>
    <definedName name="DirectHours">#REF!</definedName>
    <definedName name="dis">#REF!</definedName>
    <definedName name="DISTANCE">#REF!</definedName>
    <definedName name="DISTRIBUTOR">#REF!</definedName>
    <definedName name="Dix">#REF!</definedName>
    <definedName name="Diz">#REF!</definedName>
    <definedName name="DJ" localSheetId="31">#REF!</definedName>
    <definedName name="DJ">#REF!</definedName>
    <definedName name="DJAJSL">#REF!,#REF!</definedName>
    <definedName name="DJKC">#REF!,#REF!</definedName>
    <definedName name="DJKNHVF">#REF!</definedName>
    <definedName name="DJL">#REF!</definedName>
    <definedName name="djsk">[18]도면자료제출일정!#REF!</definedName>
    <definedName name="djt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 localSheetId="31">#REF!</definedName>
    <definedName name="DK">#REF!</definedName>
    <definedName name="DKD" localSheetId="1">BlankMacro1</definedName>
    <definedName name="DKD" localSheetId="4">BlankMacro1</definedName>
    <definedName name="DKD">BlankMacro1</definedName>
    <definedName name="dkdkdkdkd" localSheetId="26" hidden="1">{#N/A,#N/A,FALSE,"명세표"}</definedName>
    <definedName name="dkdkdkdkd" localSheetId="31" hidden="1">{#N/A,#N/A,FALSE,"명세표"}</definedName>
    <definedName name="dkdkdkdkd" localSheetId="30" hidden="1">{#N/A,#N/A,FALSE,"명세표"}</definedName>
    <definedName name="dkdkdkdkd" localSheetId="25" hidden="1">{#N/A,#N/A,FALSE,"명세표"}</definedName>
    <definedName name="dkdkdkdkd" localSheetId="23" hidden="1">{#N/A,#N/A,FALSE,"명세표"}</definedName>
    <definedName name="dkdkdkdkd" localSheetId="21" hidden="1">{#N/A,#N/A,FALSE,"명세표"}</definedName>
    <definedName name="dkdkdkdkd" hidden="1">{#N/A,#N/A,FALSE,"명세표"}</definedName>
    <definedName name="DKE" localSheetId="1">BlankMacro1</definedName>
    <definedName name="DKE" localSheetId="4">BlankMacro1</definedName>
    <definedName name="DKE">BlankMacro1</definedName>
    <definedName name="dkja">{"Book1","수시.XLS"}</definedName>
    <definedName name="DKJFKD">#REF!</definedName>
    <definedName name="dkor">#REF!</definedName>
    <definedName name="dkorr">#REF!</definedName>
    <definedName name="DKSG" hidden="1">#REF!</definedName>
    <definedName name="DKSGMLWJD" hidden="1">#REF!</definedName>
    <definedName name="dksl">[18]도면자료제출일정!#REF!</definedName>
    <definedName name="DKSLDI" localSheetId="31">BlankMacro1</definedName>
    <definedName name="DKSLDI" localSheetId="23">BlankMacro1</definedName>
    <definedName name="DKSLDI" localSheetId="21">BlankMacro1</definedName>
    <definedName name="DKSLDI" localSheetId="1">BlankMacro1</definedName>
    <definedName name="DKSLDI" localSheetId="4">BlankMacro1</definedName>
    <definedName name="DKSLDI">BlankMacro1</definedName>
    <definedName name="dksldksl" localSheetId="31">[9]!BlankMacro1</definedName>
    <definedName name="dksldksl" localSheetId="23">[9]!BlankMacro1</definedName>
    <definedName name="dksldksl" localSheetId="21">[9]!BlankMacro1</definedName>
    <definedName name="dksldksl" localSheetId="1">[9]!BlankMacro1</definedName>
    <definedName name="dksldksl" localSheetId="4">[9]!BlankMacro1</definedName>
    <definedName name="dksldksl">[9]!BlankMacro1</definedName>
    <definedName name="DL" localSheetId="31">#REF!</definedName>
    <definedName name="DL" localSheetId="23">#REF!</definedName>
    <definedName name="DL" localSheetId="21">#REF!</definedName>
    <definedName name="dl">#REF!</definedName>
    <definedName name="DL_OUT" localSheetId="23" hidden="1">{#N/A,#N/A,FALSE,"ENG'G(보호계전기)"}</definedName>
    <definedName name="DL_OUT" localSheetId="21" hidden="1">{#N/A,#N/A,FALSE,"ENG'G(보호계전기)"}</definedName>
    <definedName name="DL_OUT" hidden="1">{#N/A,#N/A,FALSE,"ENG'G(보호계전기)"}</definedName>
    <definedName name="DLAWHDDLF">#REF!</definedName>
    <definedName name="dldlldldldldl">#REF!</definedName>
    <definedName name="DLFMA" hidden="1">{#N/A,#N/A,TRUE,"일정"}</definedName>
    <definedName name="DLL">#REF!</definedName>
    <definedName name="DLNEST">{"Book1","AP-37.xls"}</definedName>
    <definedName name="dlocal">#REF!</definedName>
    <definedName name="dlocalr">#REF!</definedName>
    <definedName name="DLS">[37]견적!#REF!</definedName>
    <definedName name="DM" localSheetId="31">#REF!</definedName>
    <definedName name="DM">#REF!</definedName>
    <definedName name="dmsk">IF(#REF!&lt;&gt;"",IF(#REF!&lt;&gt;"",#REF!/#REF!,IF(#REF!&lt;&gt;"",#REF!/#REF!,"")),"")</definedName>
    <definedName name="dmt">IF(#REF!="","",IF(#REF!="Stck",#REF!*#REF!,IF(#REF!="kg",#REF!*#REF!,IF(#REF!="TOT",#REF!,"Einheit fehlt"))))</definedName>
    <definedName name="DMZ">#REF!,#REF!</definedName>
    <definedName name="DN" localSheetId="31">#REF!</definedName>
    <definedName name="DN">#REF!</definedName>
    <definedName name="dnd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d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d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d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d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d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d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H">#REF!</definedName>
    <definedName name="DNJSRKSODURTJ" hidden="1">{#N/A,#N/A,FALSE,"CCTV"}</definedName>
    <definedName name="DNS" localSheetId="31">#REF!</definedName>
    <definedName name="DNS">#REF!</definedName>
    <definedName name="dntd" localSheetId="26" hidden="1">{#N/A,#N/A,FALSE,"단가표지"}</definedName>
    <definedName name="dntd" localSheetId="31" hidden="1">{#N/A,#N/A,FALSE,"단가표지"}</definedName>
    <definedName name="dntd" localSheetId="30" hidden="1">{#N/A,#N/A,FALSE,"단가표지"}</definedName>
    <definedName name="dntd" localSheetId="25" hidden="1">{#N/A,#N/A,FALSE,"단가표지"}</definedName>
    <definedName name="dntd" localSheetId="23" hidden="1">{#N/A,#N/A,FALSE,"단가표지"}</definedName>
    <definedName name="dntd" localSheetId="21" hidden="1">{#N/A,#N/A,FALSE,"단가표지"}</definedName>
    <definedName name="dntd" hidden="1">{#N/A,#N/A,FALSE,"단가표지"}</definedName>
    <definedName name="DO" localSheetId="31">#REF!</definedName>
    <definedName name="Do">#REF!</definedName>
    <definedName name="DOCNO">#REF!</definedName>
    <definedName name="docu">{"Book1","부대-(총집계,차선도색)-new.xls"}</definedName>
    <definedName name="Document_array" localSheetId="31">{"Book1","AP-37.xls"}</definedName>
    <definedName name="Document_array" localSheetId="23">{"Book1","AP-37.xls"}</definedName>
    <definedName name="Document_array" localSheetId="21">{"Book1","AP-37.xls"}</definedName>
    <definedName name="Document_array">{"Book1"}</definedName>
    <definedName name="Document_array_1" localSheetId="23">{"Book1","AP-37.xls"}</definedName>
    <definedName name="Document_array_1" localSheetId="21">{"Book1","AP-37.xls"}</definedName>
    <definedName name="Document_array_1">{"Book1","AP-37.xls"}</definedName>
    <definedName name="Document_array_2" localSheetId="23">{"Book1","AP-37.xls"}</definedName>
    <definedName name="Document_array_2" localSheetId="21">{"Book1","AP-37.xls"}</definedName>
    <definedName name="Document_array_2">{"Book1","AP-37.xls"}</definedName>
    <definedName name="Document_array_3" localSheetId="23">{"Book1","AP-37.xls"}</definedName>
    <definedName name="Document_array_3" localSheetId="21">{"Book1","AP-37.xls"}</definedName>
    <definedName name="Document_array_3">{"Book1","AP-37.xls"}</definedName>
    <definedName name="Document_array_4" localSheetId="23">{"Book1","AP-37.xls"}</definedName>
    <definedName name="Document_array_4" localSheetId="21">{"Book1","AP-37.xls"}</definedName>
    <definedName name="Document_array_4">{"Book1","AP-37.xls"}</definedName>
    <definedName name="DocumentNumber">#REF!</definedName>
    <definedName name="dog">#REF!</definedName>
    <definedName name="Doha_MV_Cables_1C">#REF!</definedName>
    <definedName name="Doha_MV_Cables_3C">#REF!</definedName>
    <definedName name="DOLAR">#N/A</definedName>
    <definedName name="DONG">"List Box 2"</definedName>
    <definedName name="DORO">#REF!,#REF!</definedName>
    <definedName name="DO할">#REF!</definedName>
    <definedName name="DP" localSheetId="31">#REF!</definedName>
    <definedName name="Dp">#REF!</definedName>
    <definedName name="DPAIR">#REF!</definedName>
    <definedName name="DPI">#REF!</definedName>
    <definedName name="DPOS">#REF!</definedName>
    <definedName name="Dpp">#REF!</definedName>
    <definedName name="Dpt">#REF!</definedName>
    <definedName name="DQ" localSheetId="31">#REF!</definedName>
    <definedName name="DQ">#REF!</definedName>
    <definedName name="DR" localSheetId="31">#REF!</definedName>
    <definedName name="DR">#REF!</definedName>
    <definedName name="drain_trap">#REF!</definedName>
    <definedName name="DRAINNOZZLE">#REF!</definedName>
    <definedName name="DRAINPOT">#REF!</definedName>
    <definedName name="DRAWING_NO.">#REF!</definedName>
    <definedName name="drc_lbr_cst">#REF!</definedName>
    <definedName name="DRDRSSF">#REF!</definedName>
    <definedName name="DRFDGH" localSheetId="26" hidden="1">{#N/A,#N/A,FALSE,"단축1";#N/A,#N/A,FALSE,"단축2";#N/A,#N/A,FALSE,"단축3";#N/A,#N/A,FALSE,"장축";#N/A,#N/A,FALSE,"4WD"}</definedName>
    <definedName name="DRFDGH" localSheetId="31" hidden="1">{#N/A,#N/A,FALSE,"단축1";#N/A,#N/A,FALSE,"단축2";#N/A,#N/A,FALSE,"단축3";#N/A,#N/A,FALSE,"장축";#N/A,#N/A,FALSE,"4WD"}</definedName>
    <definedName name="DRFDGH" localSheetId="30" hidden="1">{#N/A,#N/A,FALSE,"단축1";#N/A,#N/A,FALSE,"단축2";#N/A,#N/A,FALSE,"단축3";#N/A,#N/A,FALSE,"장축";#N/A,#N/A,FALSE,"4WD"}</definedName>
    <definedName name="DRFDGH" localSheetId="25" hidden="1">{#N/A,#N/A,FALSE,"단축1";#N/A,#N/A,FALSE,"단축2";#N/A,#N/A,FALSE,"단축3";#N/A,#N/A,FALSE,"장축";#N/A,#N/A,FALSE,"4WD"}</definedName>
    <definedName name="DRFDGH" localSheetId="23" hidden="1">{#N/A,#N/A,FALSE,"단축1";#N/A,#N/A,FALSE,"단축2";#N/A,#N/A,FALSE,"단축3";#N/A,#N/A,FALSE,"장축";#N/A,#N/A,FALSE,"4WD"}</definedName>
    <definedName name="DRFDGH" localSheetId="21" hidden="1">{#N/A,#N/A,FALSE,"단축1";#N/A,#N/A,FALSE,"단축2";#N/A,#N/A,FALSE,"단축3";#N/A,#N/A,FALSE,"장축";#N/A,#N/A,FALSE,"4WD"}</definedName>
    <definedName name="DRFDGH" hidden="1">{#N/A,#N/A,FALSE,"단축1";#N/A,#N/A,FALSE,"단축2";#N/A,#N/A,FALSE,"단축3";#N/A,#N/A,FALSE,"장축";#N/A,#N/A,FALSE,"4WD"}</definedName>
    <definedName name="DRIVEABILITY" localSheetId="26" hidden="1">{#N/A,#N/A,FALSE,"단축1";#N/A,#N/A,FALSE,"단축2";#N/A,#N/A,FALSE,"단축3";#N/A,#N/A,FALSE,"장축";#N/A,#N/A,FALSE,"4WD"}</definedName>
    <definedName name="DRIVEABILITY" localSheetId="31" hidden="1">{#N/A,#N/A,FALSE,"단축1";#N/A,#N/A,FALSE,"단축2";#N/A,#N/A,FALSE,"단축3";#N/A,#N/A,FALSE,"장축";#N/A,#N/A,FALSE,"4WD"}</definedName>
    <definedName name="DRIVEABILITY" localSheetId="30" hidden="1">{#N/A,#N/A,FALSE,"단축1";#N/A,#N/A,FALSE,"단축2";#N/A,#N/A,FALSE,"단축3";#N/A,#N/A,FALSE,"장축";#N/A,#N/A,FALSE,"4WD"}</definedName>
    <definedName name="DRIVEABILITY" localSheetId="25" hidden="1">{#N/A,#N/A,FALSE,"단축1";#N/A,#N/A,FALSE,"단축2";#N/A,#N/A,FALSE,"단축3";#N/A,#N/A,FALSE,"장축";#N/A,#N/A,FALSE,"4WD"}</definedName>
    <definedName name="DRIVEABILITY" localSheetId="23" hidden="1">{#N/A,#N/A,FALSE,"단축1";#N/A,#N/A,FALSE,"단축2";#N/A,#N/A,FALSE,"단축3";#N/A,#N/A,FALSE,"장축";#N/A,#N/A,FALSE,"4WD"}</definedName>
    <definedName name="DRIVEABILITY" localSheetId="21" hidden="1">{#N/A,#N/A,FALSE,"단축1";#N/A,#N/A,FALSE,"단축2";#N/A,#N/A,FALSE,"단축3";#N/A,#N/A,FALSE,"장축";#N/A,#N/A,FALSE,"4WD"}</definedName>
    <definedName name="DRIVEABILITY" hidden="1">{#N/A,#N/A,FALSE,"단축1";#N/A,#N/A,FALSE,"단축2";#N/A,#N/A,FALSE,"단축3";#N/A,#N/A,FALSE,"장축";#N/A,#N/A,FALSE,"4WD"}</definedName>
    <definedName name="DROW">#N/A</definedName>
    <definedName name="drsg">#REF!</definedName>
    <definedName name="DRTRTDKGMUKRT">#REF!</definedName>
    <definedName name="DS" localSheetId="31">#REF!</definedName>
    <definedName name="DS">#REF!</definedName>
    <definedName name="DSA" localSheetId="23" hidden="1">{#N/A,#N/A,FALSE,"포장1";#N/A,#N/A,FALSE,"포장1"}</definedName>
    <definedName name="DSA" localSheetId="21" hidden="1">{#N/A,#N/A,FALSE,"포장1";#N/A,#N/A,FALSE,"포장1"}</definedName>
    <definedName name="DSA" hidden="1">{#N/A,#N/A,FALSE,"포장1";#N/A,#N/A,FALSE,"포장1"}</definedName>
    <definedName name="DSAF" localSheetId="31">#REF!</definedName>
    <definedName name="DSAF">#REF!</definedName>
    <definedName name="dsafdsfds">#REF!</definedName>
    <definedName name="DSC">#REF!</definedName>
    <definedName name="dsd">#REF!</definedName>
    <definedName name="DSF" hidden="1">#REF!</definedName>
    <definedName name="DSFAD" hidden="1">#REF!</definedName>
    <definedName name="DSFC">#REF!</definedName>
    <definedName name="DSFD">#REF!</definedName>
    <definedName name="dsfdsa" hidden="1">#REF!</definedName>
    <definedName name="dsfga" localSheetId="23" hidden="1">{#N/A,#N/A,FALSE,"3가";#N/A,#N/A,FALSE,"3나";#N/A,#N/A,FALSE,"3다"}</definedName>
    <definedName name="dsfga" localSheetId="21" hidden="1">{#N/A,#N/A,FALSE,"3가";#N/A,#N/A,FALSE,"3나";#N/A,#N/A,FALSE,"3다"}</definedName>
    <definedName name="dsfga" hidden="1">{#N/A,#N/A,FALSE,"3가";#N/A,#N/A,FALSE,"3나";#N/A,#N/A,FALSE,"3다"}</definedName>
    <definedName name="DSFGB">[9]!DSFGB</definedName>
    <definedName name="DSFGHJ" hidden="1">#REF!</definedName>
    <definedName name="dsfsdffsdfsdf" localSheetId="23" hidden="1">{#N/A,#N/A,FALSE,"ENG'G(보호계전기)"}</definedName>
    <definedName name="dsfsdffsdfsdf" localSheetId="21" hidden="1">{#N/A,#N/A,FALSE,"ENG'G(보호계전기)"}</definedName>
    <definedName name="dsfsdffsdfsdf" hidden="1">{#N/A,#N/A,FALSE,"ENG'G(보호계전기)"}</definedName>
    <definedName name="dsgfggg" hidden="1">#REF!</definedName>
    <definedName name="dsrssr" localSheetId="26" hidden="1">{#N/A,#N/A,FALSE,"조골재"}</definedName>
    <definedName name="dsrssr" localSheetId="31" hidden="1">{#N/A,#N/A,FALSE,"조골재"}</definedName>
    <definedName name="dsrssr" localSheetId="30" hidden="1">{#N/A,#N/A,FALSE,"조골재"}</definedName>
    <definedName name="dsrssr" localSheetId="25" hidden="1">{#N/A,#N/A,FALSE,"조골재"}</definedName>
    <definedName name="dsrssr" localSheetId="23" hidden="1">{#N/A,#N/A,FALSE,"조골재"}</definedName>
    <definedName name="dsrssr" localSheetId="21" hidden="1">{#N/A,#N/A,FALSE,"조골재"}</definedName>
    <definedName name="dsrssr" hidden="1">{#N/A,#N/A,FALSE,"조골재"}</definedName>
    <definedName name="DSS">#REF!</definedName>
    <definedName name="dsum">#REF!</definedName>
    <definedName name="dsv">#REF!</definedName>
    <definedName name="dtcn">#REF!</definedName>
    <definedName name="dtcnr">#REF!</definedName>
    <definedName name="dthd" localSheetId="26" hidden="1">{#N/A,#N/A,FALSE,"조골재"}</definedName>
    <definedName name="dthd" localSheetId="31" hidden="1">{#N/A,#N/A,FALSE,"조골재"}</definedName>
    <definedName name="dthd" localSheetId="30" hidden="1">{#N/A,#N/A,FALSE,"조골재"}</definedName>
    <definedName name="dthd" localSheetId="25" hidden="1">{#N/A,#N/A,FALSE,"조골재"}</definedName>
    <definedName name="dthd" localSheetId="23" hidden="1">{#N/A,#N/A,FALSE,"조골재"}</definedName>
    <definedName name="dthd" localSheetId="21" hidden="1">{#N/A,#N/A,FALSE,"조골재"}</definedName>
    <definedName name="dthd" hidden="1">{#N/A,#N/A,FALSE,"조골재"}</definedName>
    <definedName name="dtotal">#REF!</definedName>
    <definedName name="dtotalr">#REF!</definedName>
    <definedName name="dttrtr" localSheetId="26" hidden="1">{#N/A,#N/A,TRUE,"천상그린44PY"}</definedName>
    <definedName name="dttrtr" localSheetId="31" hidden="1">{#N/A,#N/A,TRUE,"천상그린44PY"}</definedName>
    <definedName name="dttrtr" localSheetId="30" hidden="1">{#N/A,#N/A,TRUE,"천상그린44PY"}</definedName>
    <definedName name="dttrtr" localSheetId="25" hidden="1">{#N/A,#N/A,TRUE,"천상그린44PY"}</definedName>
    <definedName name="dttrtr" localSheetId="23" hidden="1">{#N/A,#N/A,TRUE,"천상그린44PY"}</definedName>
    <definedName name="dttrtr" localSheetId="21" hidden="1">{#N/A,#N/A,TRUE,"천상그린44PY"}</definedName>
    <definedName name="dttrtr" hidden="1">{#N/A,#N/A,TRUE,"천상그린44PY"}</definedName>
    <definedName name="du">#REF!</definedName>
    <definedName name="dual_plate_check">#REF!</definedName>
    <definedName name="duct" localSheetId="31">#REF!</definedName>
    <definedName name="duct">#REF!</definedName>
    <definedName name="DUCT_GONG">#REF!</definedName>
    <definedName name="DUCT공">#REF!</definedName>
    <definedName name="duk">#REF!</definedName>
    <definedName name="dukhan">#REF!</definedName>
    <definedName name="dukr">#REF!</definedName>
    <definedName name="dumppr">#REF!</definedName>
    <definedName name="duplex_strainer">#REF!</definedName>
    <definedName name="durationmonths">#REF!&amp;#REF!</definedName>
    <definedName name="DUT" hidden="1">#REF!</definedName>
    <definedName name="DVGDFS">#REF!</definedName>
    <definedName name="DVZZ">#REF!</definedName>
    <definedName name="DW" localSheetId="23" hidden="1">{#N/A,#N/A,FALSE,"배수2"}</definedName>
    <definedName name="DW" localSheetId="21" hidden="1">{#N/A,#N/A,FALSE,"배수2"}</definedName>
    <definedName name="DW" hidden="1">{#N/A,#N/A,FALSE,"배수2"}</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DWD" localSheetId="26" hidden="1">{#N/A,#N/A,FALSE,"양식(을)"}</definedName>
    <definedName name="DWEDWD" localSheetId="31" hidden="1">{#N/A,#N/A,FALSE,"양식(을)"}</definedName>
    <definedName name="DWEDWD" localSheetId="30" hidden="1">{#N/A,#N/A,FALSE,"양식(을)"}</definedName>
    <definedName name="DWEDWD" localSheetId="25" hidden="1">{#N/A,#N/A,FALSE,"양식(을)"}</definedName>
    <definedName name="DWEDWD" localSheetId="23" hidden="1">{#N/A,#N/A,FALSE,"양식(을)"}</definedName>
    <definedName name="DWEDWD" localSheetId="21" hidden="1">{#N/A,#N/A,FALSE,"양식(을)"}</definedName>
    <definedName name="DWEDWD" hidden="1">{#N/A,#N/A,FALSE,"양식(을)"}</definedName>
    <definedName name="DWGL_AREA" localSheetId="31">#REF!</definedName>
    <definedName name="DWGL_AREA">#REF!</definedName>
    <definedName name="DWS" localSheetId="1">BlankMacro1</definedName>
    <definedName name="DWS" localSheetId="4">BlankMacro1</definedName>
    <definedName name="DWS">BlankMacro1</definedName>
    <definedName name="Dx">#REF!</definedName>
    <definedName name="dx_shape">#REF!</definedName>
    <definedName name="DY"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z">#REF!</definedName>
    <definedName name="DZGD">#REF!</definedName>
    <definedName name="D할">#REF!</definedName>
    <definedName name="D할1">#REF!</definedName>
    <definedName name="e" localSheetId="31">#REF!</definedName>
    <definedName name="e">#REF!</definedName>
    <definedName name="E.E.E." localSheetId="31">#REF!</definedName>
    <definedName name="E.E.E.">#REF!</definedName>
    <definedName name="E_C">#REF!</definedName>
    <definedName name="E_D">#REF!</definedName>
    <definedName name="E_IV">#REF!</definedName>
    <definedName name="e_margin">#REF!</definedName>
    <definedName name="E0">#REF!</definedName>
    <definedName name="E14S1">#REF!</definedName>
    <definedName name="E5S1">#REF!</definedName>
    <definedName name="EA" localSheetId="31">#REF!</definedName>
    <definedName name="ea">#REF!</definedName>
    <definedName name="eaf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af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af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af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af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af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af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ARTH">#N/A</definedName>
    <definedName name="EARTHING_MATERI">#REF!</definedName>
    <definedName name="EARTHSAPDATA.StartProgram">#N/A</definedName>
    <definedName name="EARTHSAPDATA.StartProgram1">#N/A</definedName>
    <definedName name="EARTHSAPDATA.StartProgram2">#N/A</definedName>
    <definedName name="earthsoil">#REF!</definedName>
    <definedName name="earthz">#REF!</definedName>
    <definedName name="EBRS1" hidden="1">#REF!</definedName>
    <definedName name="EC"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#REF!</definedName>
    <definedName name="ECASE1">#REF!</definedName>
    <definedName name="ecase1a">#REF!</definedName>
    <definedName name="ecase1b">#REF!</definedName>
    <definedName name="ecase1c">#REF!</definedName>
    <definedName name="ECASE2">#REF!</definedName>
    <definedName name="ecase2a">#REF!</definedName>
    <definedName name="ecase2b">#REF!</definedName>
    <definedName name="ecase2c">#REF!</definedName>
    <definedName name="ECASE3">#REF!</definedName>
    <definedName name="ecase3a">#REF!</definedName>
    <definedName name="ecase3b">#REF!</definedName>
    <definedName name="ecase3c">#REF!</definedName>
    <definedName name="ECS"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#REF!</definedName>
    <definedName name="EDC">#REF!,#REF!</definedName>
    <definedName name="EDD">#REF!</definedName>
    <definedName name="EDE">#REF!</definedName>
    <definedName name="edfd">#REF!</definedName>
    <definedName name="edge">#REF!</definedName>
    <definedName name="edgh">#REF!</definedName>
    <definedName name="edit__home__R_int__end__100_.5__100">#REF!</definedName>
    <definedName name="edsd" hidden="1">{"Header",#N/A,TRUE,"Summary";"ProjectInfo",#N/A,TRUE,"Total Value"}</definedName>
    <definedName name="edtgh">#REF!</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 localSheetId="31">#REF!</definedName>
    <definedName name="EE">#REF!</definedName>
    <definedName name="EED">#REF!</definedName>
    <definedName name="EEDD">#REF!</definedName>
    <definedName name="eee" localSheetId="31">#REF!</definedName>
    <definedName name="eee">#REF!</definedName>
    <definedName name="eeee" localSheetId="31">#REF!,#REF!,#REF!,#REF!,#REF!,#REF!,#REF!,#REF!,#REF!,#REF!,#REF!,#REF!,#REF!,#REF!,#REF!,#REF!,#REF!,#REF!,#REF!,#REF!,#REF!,#REF!,#REF!,#REF!,#REF!,#REF!</definedName>
    <definedName name="eeee" localSheetId="23">#REF!,#REF!,#REF!,#REF!,#REF!,#REF!,#REF!,#REF!,#REF!,#REF!,#REF!,#REF!,#REF!,#REF!,#REF!,#REF!,#REF!,#REF!,#REF!,#REF!,#REF!,#REF!,#REF!,#REF!,#REF!,#REF!</definedName>
    <definedName name="eeee" localSheetId="21">#REF!,#REF!,#REF!,#REF!,#REF!,#REF!,#REF!,#REF!,#REF!,#REF!,#REF!,#REF!,#REF!,#REF!,#REF!,#REF!,#REF!,#REF!,#REF!,#REF!,#REF!,#REF!,#REF!,#REF!,#REF!,#REF!</definedName>
    <definedName name="EEEE" hidden="1">{#N/A,#N/A,TRUE,"Basic";#N/A,#N/A,TRUE,"EXT-TABLE";#N/A,#N/A,TRUE,"STEEL";#N/A,#N/A,TRUE,"INT-Table";#N/A,#N/A,TRUE,"STEEL";#N/A,#N/A,TRUE,"Door"}</definedName>
    <definedName name="eeeee" localSheetId="31">#REF!,#REF!,#REF!,#REF!,#REF!,#REF!,#REF!,#REF!,#REF!,#REF!,#REF!,#REF!,#REF!,#REF!,#REF!,#REF!,#REF!,#REF!,#REF!,#REF!,#REF!,#REF!,#REF!,#REF!,#REF!,#REF!</definedName>
    <definedName name="eeeee" localSheetId="23">#REF!,#REF!,#REF!,#REF!,#REF!,#REF!,#REF!,#REF!,#REF!,#REF!,#REF!,#REF!,#REF!,#REF!,#REF!,#REF!,#REF!,#REF!,#REF!,#REF!,#REF!,#REF!,#REF!,#REF!,#REF!,#REF!</definedName>
    <definedName name="eeeee">#REF!,#REF!,#REF!,#REF!,#REF!,#REF!,#REF!,#REF!,#REF!,#REF!,#REF!,#REF!,#REF!,#REF!,#REF!,#REF!,#REF!,#REF!,#REF!,#REF!,#REF!,#REF!,#REF!,#REF!,#REF!,#REF!</definedName>
    <definedName name="EEEEEEEEEEEEEEEEEEEEEEE" localSheetId="31">#REF!</definedName>
    <definedName name="EEEEEEEEEEEEEEEEEEEEEEE">#REF!</definedName>
    <definedName name="eeeeeeeeh"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eeeeh"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eeeeh"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eeeeh"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eeeeh"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eeee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eeee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M">#REF!</definedName>
    <definedName name="EEO">#REF!</definedName>
    <definedName name="EEQM">#REF!</definedName>
    <definedName name="EEQS">#REF!</definedName>
    <definedName name="EES">#REF!</definedName>
    <definedName name="EF">#REF!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efefefef">#REF!</definedName>
    <definedName name="EFF">#REF!</definedName>
    <definedName name="EFG" hidden="1">{"'용역비'!$A$4:$C$8"}</definedName>
    <definedName name="EF제동" localSheetId="26" hidden="1">{#N/A,#N/A,FALSE,"단축1";#N/A,#N/A,FALSE,"단축2";#N/A,#N/A,FALSE,"단축3";#N/A,#N/A,FALSE,"장축";#N/A,#N/A,FALSE,"4WD"}</definedName>
    <definedName name="EF제동" localSheetId="31" hidden="1">{#N/A,#N/A,FALSE,"단축1";#N/A,#N/A,FALSE,"단축2";#N/A,#N/A,FALSE,"단축3";#N/A,#N/A,FALSE,"장축";#N/A,#N/A,FALSE,"4WD"}</definedName>
    <definedName name="EF제동" localSheetId="30" hidden="1">{#N/A,#N/A,FALSE,"단축1";#N/A,#N/A,FALSE,"단축2";#N/A,#N/A,FALSE,"단축3";#N/A,#N/A,FALSE,"장축";#N/A,#N/A,FALSE,"4WD"}</definedName>
    <definedName name="EF제동" localSheetId="25" hidden="1">{#N/A,#N/A,FALSE,"단축1";#N/A,#N/A,FALSE,"단축2";#N/A,#N/A,FALSE,"단축3";#N/A,#N/A,FALSE,"장축";#N/A,#N/A,FALSE,"4WD"}</definedName>
    <definedName name="EF제동" localSheetId="23" hidden="1">{#N/A,#N/A,FALSE,"단축1";#N/A,#N/A,FALSE,"단축2";#N/A,#N/A,FALSE,"단축3";#N/A,#N/A,FALSE,"장축";#N/A,#N/A,FALSE,"4WD"}</definedName>
    <definedName name="EF제동" localSheetId="21" hidden="1">{#N/A,#N/A,FALSE,"단축1";#N/A,#N/A,FALSE,"단축2";#N/A,#N/A,FALSE,"단축3";#N/A,#N/A,FALSE,"장축";#N/A,#N/A,FALSE,"4WD"}</definedName>
    <definedName name="EF제동" hidden="1">{#N/A,#N/A,FALSE,"단축1";#N/A,#N/A,FALSE,"단축2";#N/A,#N/A,FALSE,"단축3";#N/A,#N/A,FALSE,"장축";#N/A,#N/A,FALSE,"4WD"}</definedName>
    <definedName name="EGE" hidden="1">{"'용역비'!$A$4:$C$8"}</definedName>
    <definedName name="EGERG">#N/A</definedName>
    <definedName name="EGG">#REF!</definedName>
    <definedName name="egt">#REF!</definedName>
    <definedName name="ehe" localSheetId="26" hidden="1">{"'단계별시설공사비'!$A$3:$K$51"}</definedName>
    <definedName name="ehe" localSheetId="31" hidden="1">{"'단계별시설공사비'!$A$3:$K$51"}</definedName>
    <definedName name="ehe" localSheetId="30" hidden="1">{"'단계별시설공사비'!$A$3:$K$51"}</definedName>
    <definedName name="ehe" localSheetId="25" hidden="1">{"'단계별시설공사비'!$A$3:$K$51"}</definedName>
    <definedName name="ehe" localSheetId="23" hidden="1">{"'단계별시설공사비'!$A$3:$K$51"}</definedName>
    <definedName name="ehe" localSheetId="21" hidden="1">{"'단계별시설공사비'!$A$3:$K$51"}</definedName>
    <definedName name="ehe" hidden="1">{"'단계별시설공사비'!$A$3:$K$51"}</definedName>
    <definedName name="ehe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he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he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hyt">#REF!</definedName>
    <definedName name="eight" localSheetId="31">#REF!</definedName>
    <definedName name="eight">#REF!</definedName>
    <definedName name="ej" hidden="1">{"'용역비'!$A$4:$C$8"}</definedName>
    <definedName name="eje">[38]Sheet5!#REF!</definedName>
    <definedName name="EK" hidden="1">#REF!</definedName>
    <definedName name="ektl">#REF!</definedName>
    <definedName name="EL">#REF!</definedName>
    <definedName name="Elbow">#REF!</definedName>
    <definedName name="ELBOW250">#REF!</definedName>
    <definedName name="ELBOW300">#REF!</definedName>
    <definedName name="ELBOW350">#REF!</definedName>
    <definedName name="ELEC">#REF!</definedName>
    <definedName name="ElecData">#REF!</definedName>
    <definedName name="ELEV">#REF!</definedName>
    <definedName name="EleWshtBUS">OFFSET(#REF!,7,0,COUNTA(#REF!),1)</definedName>
    <definedName name="EleWshtkW">OFFSET(#REF!,7,0,COUNTA(#REF!),1)</definedName>
    <definedName name="EleWshtMCC">OFFSET(#REF!,7,0,COUNTA(#REF!),1)</definedName>
    <definedName name="elF">#REF!</definedName>
    <definedName name="elH">#REF!</definedName>
    <definedName name="ELL">#REF!</definedName>
    <definedName name="ELP">#REF!</definedName>
    <definedName name="ELP설치" localSheetId="31">#REF!</definedName>
    <definedName name="ELP설치">#REF!</definedName>
    <definedName name="EMDEPTH">#REF!</definedName>
    <definedName name="EMP" localSheetId="31">#REF!</definedName>
    <definedName name="EMP">#REF!</definedName>
    <definedName name="empty">#REF!</definedName>
    <definedName name="Emst10">#REF!</definedName>
    <definedName name="en" hidden="1">{#N/A,#N/A,FALSE,"부대1"}</definedName>
    <definedName name="end" localSheetId="31">#REF!</definedName>
    <definedName name="end">#REF!</definedName>
    <definedName name="ENGINEERING">#REF!</definedName>
    <definedName name="engjineering" hidden="1">{"'con_010'!$A$1:$AN$63"}</definedName>
    <definedName name="ENJA"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#REF!</definedName>
    <definedName name="EOCR">#REF!</definedName>
    <definedName name="EOL">#REF!</definedName>
    <definedName name="EOO">#REF!</definedName>
    <definedName name="EOS">#REF!</definedName>
    <definedName name="Ep">#REF!</definedName>
    <definedName name="EPOXY">#REF!</definedName>
    <definedName name="eq">#REF!</definedName>
    <definedName name="eq_index">#REF!</definedName>
    <definedName name="eq_name">#REF!</definedName>
    <definedName name="eqg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g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g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g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g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g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g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oe">#REF!</definedName>
    <definedName name="eqoo">#REF!</definedName>
    <definedName name="EQPT">#REF!</definedName>
    <definedName name="EQPT_Rate">#REF!</definedName>
    <definedName name="eqse">#REF!</definedName>
    <definedName name="eqso">#REF!</definedName>
    <definedName name="EQU_EXHAUST">#REF!</definedName>
    <definedName name="EQUIP1100경비" localSheetId="31">#REF!</definedName>
    <definedName name="EQUIP1100경비">#REF!</definedName>
    <definedName name="EQUIP1100노무비" localSheetId="31">#REF!</definedName>
    <definedName name="EQUIP1100노무비">#REF!</definedName>
    <definedName name="EQUIP1100재료비" localSheetId="31">#REF!</definedName>
    <definedName name="EQUIP1100재료비">#REF!</definedName>
    <definedName name="EQUIP1200경비" localSheetId="31">#REF!</definedName>
    <definedName name="EQUIP1200경비">#REF!</definedName>
    <definedName name="EQUIP1200노무비" localSheetId="31">#REF!</definedName>
    <definedName name="EQUIP1200노무비">#REF!</definedName>
    <definedName name="EQUIP1200재료비" localSheetId="31">#REF!</definedName>
    <definedName name="EQUIP1200재료비">#REF!</definedName>
    <definedName name="EQUIP1300경비" localSheetId="31">#REF!</definedName>
    <definedName name="EQUIP1300경비">#REF!</definedName>
    <definedName name="EQUIP1300노무비" localSheetId="31">#REF!</definedName>
    <definedName name="EQUIP1300노무비">#REF!</definedName>
    <definedName name="EQUIP1300재료비" localSheetId="31">#REF!</definedName>
    <definedName name="EQUIP1300재료비">#REF!</definedName>
    <definedName name="EQUIP1400경비" localSheetId="31">#REF!</definedName>
    <definedName name="EQUIP1400경비">#REF!</definedName>
    <definedName name="EQUIP1400노무비" localSheetId="31">#REF!</definedName>
    <definedName name="EQUIP1400노무비">#REF!</definedName>
    <definedName name="EQUIP1400재료비" localSheetId="31">#REF!</definedName>
    <definedName name="EQUIP1400재료비">#REF!</definedName>
    <definedName name="EQUIP1500경비" localSheetId="31">#REF!</definedName>
    <definedName name="EQUIP1500경비">#REF!</definedName>
    <definedName name="EQUIP1500노무비" localSheetId="31">#REF!</definedName>
    <definedName name="EQUIP1500노무비">#REF!</definedName>
    <definedName name="EQUIP1500재료비" localSheetId="31">#REF!</definedName>
    <definedName name="EQUIP1500재료비">#REF!</definedName>
    <definedName name="EQUIP1900경비" localSheetId="31">#REF!</definedName>
    <definedName name="EQUIP1900경비">#REF!</definedName>
    <definedName name="EQUIP1900노무비" localSheetId="31">#REF!</definedName>
    <definedName name="EQUIP1900노무비">#REF!</definedName>
    <definedName name="EQUIP1900재료비" localSheetId="31">#REF!</definedName>
    <definedName name="EQUIP1900재료비">#REF!</definedName>
    <definedName name="EQUIP2100경비" localSheetId="31">#REF!</definedName>
    <definedName name="EQUIP2100경비">#REF!</definedName>
    <definedName name="EQUIP2100노무비" localSheetId="31">#REF!</definedName>
    <definedName name="EQUIP2100노무비">#REF!</definedName>
    <definedName name="EQUIP2100재료비" localSheetId="31">#REF!</definedName>
    <definedName name="EQUIP2100재료비">#REF!</definedName>
    <definedName name="EQUIP2200경비" localSheetId="31">#REF!</definedName>
    <definedName name="EQUIP2200경비">#REF!</definedName>
    <definedName name="EQUIP2200노무비" localSheetId="31">#REF!</definedName>
    <definedName name="EQUIP2200노무비">#REF!</definedName>
    <definedName name="EQUIP2200재료비" localSheetId="31">#REF!</definedName>
    <definedName name="EQUIP2200재료비">#REF!</definedName>
    <definedName name="EQUIP2400경비" localSheetId="31">#REF!</definedName>
    <definedName name="EQUIP2400경비">#REF!</definedName>
    <definedName name="EQUIP2400노무비" localSheetId="31">#REF!</definedName>
    <definedName name="EQUIP2400노무비">#REF!</definedName>
    <definedName name="EQUIP2400재료비" localSheetId="31">#REF!</definedName>
    <definedName name="EQUIP2400재료비">#REF!</definedName>
    <definedName name="EQUIP2500경비" localSheetId="31">#REF!</definedName>
    <definedName name="EQUIP2500경비">#REF!</definedName>
    <definedName name="EQUIP2500노무비" localSheetId="31">#REF!</definedName>
    <definedName name="EQUIP2500노무비">#REF!</definedName>
    <definedName name="EQUIP2500재료비" localSheetId="31">#REF!</definedName>
    <definedName name="EQUIP2500재료비">#REF!</definedName>
    <definedName name="EQUIP2600경비" localSheetId="31">#REF!</definedName>
    <definedName name="EQUIP2600경비">#REF!</definedName>
    <definedName name="EQUIP2600노무비" localSheetId="31">#REF!</definedName>
    <definedName name="EQUIP2600노무비">#REF!</definedName>
    <definedName name="EQUIP2600재료비" localSheetId="31">#REF!</definedName>
    <definedName name="EQUIP2600재료비">#REF!</definedName>
    <definedName name="EQUIP2700경비" localSheetId="31">#REF!</definedName>
    <definedName name="EQUIP2700경비">#REF!</definedName>
    <definedName name="EQUIP2700노무비" localSheetId="31">#REF!</definedName>
    <definedName name="EQUIP2700노무비">#REF!</definedName>
    <definedName name="EQUIP2700재료비" localSheetId="31">#REF!</definedName>
    <definedName name="EQUIP2700재료비">#REF!</definedName>
    <definedName name="EQUIP2900경비" localSheetId="31">#REF!</definedName>
    <definedName name="EQUIP2900경비">#REF!</definedName>
    <definedName name="EQUIP2900노무비" localSheetId="31">#REF!</definedName>
    <definedName name="EQUIP2900노무비">#REF!</definedName>
    <definedName name="EQUIP2900재료비" localSheetId="31">#REF!</definedName>
    <definedName name="EQUIP2900재료비">#REF!</definedName>
    <definedName name="EQUIP3100경비" localSheetId="31">#REF!</definedName>
    <definedName name="EQUIP3100경비">#REF!</definedName>
    <definedName name="EQUIP3100노무비" localSheetId="31">#REF!</definedName>
    <definedName name="EQUIP3100노무비">#REF!</definedName>
    <definedName name="EQUIP3100재료비" localSheetId="31">#REF!</definedName>
    <definedName name="EQUIP3100재료비">#REF!</definedName>
    <definedName name="EQUIP3200경비" localSheetId="31">#REF!</definedName>
    <definedName name="EQUIP3200경비">#REF!</definedName>
    <definedName name="EQUIP3200노무비" localSheetId="31">#REF!</definedName>
    <definedName name="EQUIP3200노무비">#REF!</definedName>
    <definedName name="EQUIP3200재료비" localSheetId="31">#REF!</definedName>
    <definedName name="EQUIP3200재료비">#REF!</definedName>
    <definedName name="EQUIP3400경비" localSheetId="31">#REF!</definedName>
    <definedName name="EQUIP3400경비">#REF!</definedName>
    <definedName name="EQUIP3400노무비" localSheetId="31">#REF!</definedName>
    <definedName name="EQUIP3400노무비">#REF!</definedName>
    <definedName name="EQUIP3400재료비" localSheetId="31">#REF!</definedName>
    <definedName name="EQUIP3400재료비">#REF!</definedName>
    <definedName name="EQUIP3500경비" localSheetId="31">#REF!</definedName>
    <definedName name="EQUIP3500경비">#REF!</definedName>
    <definedName name="EQUIP3500노무비" localSheetId="31">#REF!</definedName>
    <definedName name="EQUIP3500노무비">#REF!</definedName>
    <definedName name="EQUIP3500재료비" localSheetId="31">#REF!</definedName>
    <definedName name="EQUIP3500재료비">#REF!</definedName>
    <definedName name="EQUIP3600경비" localSheetId="31">#REF!</definedName>
    <definedName name="EQUIP3600경비">#REF!</definedName>
    <definedName name="EQUIP3600노무비" localSheetId="31">#REF!</definedName>
    <definedName name="EQUIP3600노무비">#REF!</definedName>
    <definedName name="EQUIP3600재료비" localSheetId="31">#REF!</definedName>
    <definedName name="EQUIP3600재료비">#REF!</definedName>
    <definedName name="EQUIP3900경비" localSheetId="31">#REF!</definedName>
    <definedName name="EQUIP3900경비">#REF!</definedName>
    <definedName name="EQUIP3900노무비" localSheetId="31">#REF!</definedName>
    <definedName name="EQUIP3900노무비">#REF!</definedName>
    <definedName name="EQUIP3900재료비" localSheetId="31">#REF!</definedName>
    <definedName name="EQUIP3900재료비">#REF!</definedName>
    <definedName name="EQUIP4100경비" localSheetId="31">#REF!</definedName>
    <definedName name="EQUIP4100경비">#REF!</definedName>
    <definedName name="EQUIP4100노무비" localSheetId="31">#REF!</definedName>
    <definedName name="EQUIP4100노무비">#REF!</definedName>
    <definedName name="EQUIP4100재료비" localSheetId="31">#REF!</definedName>
    <definedName name="EQUIP4100재료비">#REF!</definedName>
    <definedName name="EQUIP4200경비" localSheetId="31">#REF!</definedName>
    <definedName name="EQUIP4200경비">#REF!</definedName>
    <definedName name="EQUIP4200노무비" localSheetId="31">#REF!</definedName>
    <definedName name="EQUIP4200노무비">#REF!</definedName>
    <definedName name="EQUIP4200재료비" localSheetId="31">#REF!</definedName>
    <definedName name="EQUIP4200재료비">#REF!</definedName>
    <definedName name="EQUIP4300경비" localSheetId="31">#REF!</definedName>
    <definedName name="EQUIP4300경비">#REF!</definedName>
    <definedName name="EQUIP4300노무비" localSheetId="31">#REF!</definedName>
    <definedName name="EQUIP4300노무비">#REF!</definedName>
    <definedName name="EQUIP4300재료비" localSheetId="31">#REF!</definedName>
    <definedName name="EQUIP4300재료비">#REF!</definedName>
    <definedName name="EQUIP4900경비" localSheetId="31">#REF!</definedName>
    <definedName name="EQUIP4900경비">#REF!</definedName>
    <definedName name="EQUIP4900노무비" localSheetId="31">#REF!</definedName>
    <definedName name="EQUIP4900노무비">#REF!</definedName>
    <definedName name="EQUIP4900재료비" localSheetId="31">#REF!</definedName>
    <definedName name="EQUIP4900재료비">#REF!</definedName>
    <definedName name="EQUIP6100경비" localSheetId="31">#REF!+#REF!</definedName>
    <definedName name="EQUIP6100경비" localSheetId="23">#REF!+#REF!</definedName>
    <definedName name="EQUIP6100경비" localSheetId="21">#REF!+#REF!</definedName>
    <definedName name="EQUIP6100경비">#REF!+#REF!</definedName>
    <definedName name="EQUIP6100경비_1" localSheetId="23">#REF!+#REF!</definedName>
    <definedName name="EQUIP6100경비_1" localSheetId="21">#REF!+#REF!</definedName>
    <definedName name="EQUIP6100경비_1">#REF!+#REF!</definedName>
    <definedName name="EQUIP6100경비_2" localSheetId="23">#REF!+#REF!</definedName>
    <definedName name="EQUIP6100경비_2" localSheetId="21">#REF!+#REF!</definedName>
    <definedName name="EQUIP6100경비_2">#REF!+#REF!</definedName>
    <definedName name="EQUIP6100경비_3">#REF!+#REF!</definedName>
    <definedName name="EQUIP6100경비_4">#REF!+#REF!</definedName>
    <definedName name="EQUIP6100경비_5">#REF!+#REF!</definedName>
    <definedName name="EQUIP6100노무비" localSheetId="31">#REF!+#REF!</definedName>
    <definedName name="EQUIP6100노무비">#REF!+#REF!</definedName>
    <definedName name="EQUIP6100노무비_1">#REF!+#REF!</definedName>
    <definedName name="EQUIP6100노무비_2">#REF!+#REF!</definedName>
    <definedName name="EQUIP6100노무비_3">#REF!+#REF!</definedName>
    <definedName name="EQUIP6100노무비_4">#REF!+#REF!</definedName>
    <definedName name="EQUIP6100노무비_5">#REF!+#REF!</definedName>
    <definedName name="EQUIP6100재료비" localSheetId="31">#REF!+#REF!</definedName>
    <definedName name="EQUIP6100재료비">#REF!+#REF!</definedName>
    <definedName name="EQUIP6200경비" localSheetId="31">#REF!</definedName>
    <definedName name="EQUIP6200경비">#REF!</definedName>
    <definedName name="EQUIP6200노무비" localSheetId="31">#REF!</definedName>
    <definedName name="EQUIP6200노무비">#REF!</definedName>
    <definedName name="EQUIP6200재료비" localSheetId="31">#REF!</definedName>
    <definedName name="EQUIP6200재료비">#REF!</definedName>
    <definedName name="EQUIP6300경비" localSheetId="31">#REF!+#REF!</definedName>
    <definedName name="EQUIP6300경비">#REF!+#REF!</definedName>
    <definedName name="EQUIP6300노무비" localSheetId="31">#REF!+#REF!</definedName>
    <definedName name="EQUIP6300노무비">#REF!+#REF!</definedName>
    <definedName name="EQUIP6300재료비" localSheetId="31">#REF!+#REF!</definedName>
    <definedName name="EQUIP6300재료비">#REF!+#REF!</definedName>
    <definedName name="EQUIP6800경비" localSheetId="31">#REF!</definedName>
    <definedName name="EQUIP6800경비">#REF!</definedName>
    <definedName name="EQUIP6800노무비" localSheetId="31">#REF!</definedName>
    <definedName name="EQUIP6800노무비">#REF!</definedName>
    <definedName name="EQUIP6800재료비" localSheetId="31">#REF!</definedName>
    <definedName name="EQUIP6800재료비">#REF!</definedName>
    <definedName name="EQUIP기타경비" localSheetId="31">#REF!</definedName>
    <definedName name="EQUIP기타경비">#REF!</definedName>
    <definedName name="EQUIP기타노무비" localSheetId="31">#REF!</definedName>
    <definedName name="EQUIP기타노무비">#REF!</definedName>
    <definedName name="EQUIP기타재료비" localSheetId="31">#REF!</definedName>
    <definedName name="EQUIP기타재료비">#REF!</definedName>
    <definedName name="EQUIP재료비" localSheetId="31">#REF!</definedName>
    <definedName name="EQUIP재료비">#REF!</definedName>
    <definedName name="EQUIP지급임차료" localSheetId="31">#REF!</definedName>
    <definedName name="EQUIP지급임차료">#REF!</definedName>
    <definedName name="EQUIP직접노무비" localSheetId="31">#REF!</definedName>
    <definedName name="EQUIP직접노무비">#REF!</definedName>
    <definedName name="EQUMANT" localSheetId="31">#REF!</definedName>
    <definedName name="EQUMANT">#REF!</definedName>
    <definedName name="er" localSheetId="31">#REF!</definedName>
    <definedName name="ER">#REF!</definedName>
    <definedName name="erag" hidden="1">#REF!</definedName>
    <definedName name="ERASE">#REF!</definedName>
    <definedName name="erc_exc_01">#REF!</definedName>
    <definedName name="erc_exc_02">#REF!</definedName>
    <definedName name="erc_exc_03">#REF!</definedName>
    <definedName name="erc_exc_04">#REF!</definedName>
    <definedName name="erc_exc_05">#REF!</definedName>
    <definedName name="erc_exc_06">#REF!</definedName>
    <definedName name="erc_exc_07">#REF!</definedName>
    <definedName name="erc_exc_08">#REF!</definedName>
    <definedName name="erc_exc_09">#REF!</definedName>
    <definedName name="erc_exc_10">#REF!</definedName>
    <definedName name="erc_exc_11">#REF!</definedName>
    <definedName name="erc_exc_12">#REF!</definedName>
    <definedName name="erc_exc_13">#REF!</definedName>
    <definedName name="erc_exc_14">#REF!</definedName>
    <definedName name="erc_exc_15">#REF!</definedName>
    <definedName name="erc_exc_16">#REF!</definedName>
    <definedName name="erc_exc_17">#REF!</definedName>
    <definedName name="erc_exc_18">#REF!</definedName>
    <definedName name="erc_exc_19">#REF!</definedName>
    <definedName name="erc_exc_20">#REF!</definedName>
    <definedName name="erc_exc_21">#REF!</definedName>
    <definedName name="erc_exc_22">#REF!</definedName>
    <definedName name="erc_exc_23">#REF!</definedName>
    <definedName name="erc_exc_24">#REF!</definedName>
    <definedName name="erc_exc_25">#REF!</definedName>
    <definedName name="erc_exc_26">#REF!</definedName>
    <definedName name="erc_exc_27">#REF!</definedName>
    <definedName name="erc_exc_28">#REF!</definedName>
    <definedName name="erc_exc_29">#REF!</definedName>
    <definedName name="erc_exc_30">#REF!</definedName>
    <definedName name="erc_hrd_01">#REF!</definedName>
    <definedName name="erc_hrd_02">#REF!</definedName>
    <definedName name="erc_hrd_03">#REF!</definedName>
    <definedName name="erc_hrd_04">#REF!</definedName>
    <definedName name="erc_hrd_05">#REF!</definedName>
    <definedName name="erc_hrd_06">#REF!</definedName>
    <definedName name="erc_hrd_07">#REF!</definedName>
    <definedName name="erc_hrd_08">#REF!</definedName>
    <definedName name="erc_hrd_09">#REF!</definedName>
    <definedName name="erc_hrd_10">#REF!</definedName>
    <definedName name="erc_hrd_11">#REF!</definedName>
    <definedName name="erc_hrd_12">#REF!</definedName>
    <definedName name="erc_hrd_13">#REF!</definedName>
    <definedName name="erc_hrd_14">#REF!</definedName>
    <definedName name="erc_hrd_15">#REF!</definedName>
    <definedName name="erc_hrd_16">#REF!</definedName>
    <definedName name="erc_hrd_17">#REF!</definedName>
    <definedName name="erc_hrd_18">#REF!</definedName>
    <definedName name="erc_hrd_19">#REF!</definedName>
    <definedName name="erc_hrd_20">#REF!</definedName>
    <definedName name="erc_hrd_21">#REF!</definedName>
    <definedName name="erc_hrd_22">#REF!</definedName>
    <definedName name="erc_hrd_23">#REF!</definedName>
    <definedName name="erc_hrd_24">#REF!</definedName>
    <definedName name="erc_hrd_25">#REF!</definedName>
    <definedName name="erc_hrd_26">#REF!</definedName>
    <definedName name="erc_hrd_27">#REF!</definedName>
    <definedName name="erc_hrd_28">#REF!</definedName>
    <definedName name="erc_hrd_29">#REF!</definedName>
    <definedName name="erc_hrd_30">#REF!</definedName>
    <definedName name="erc_spr_01">#REF!</definedName>
    <definedName name="erc_spr_02">#REF!</definedName>
    <definedName name="erc_spr_03">#REF!</definedName>
    <definedName name="erc_spr_04">#REF!</definedName>
    <definedName name="erc_spr_05">#REF!</definedName>
    <definedName name="erc_spr_06">#REF!</definedName>
    <definedName name="erc_spr_07">#REF!</definedName>
    <definedName name="erc_spr_08">#REF!</definedName>
    <definedName name="erc_spr_09">#REF!</definedName>
    <definedName name="erc_spr_10">#REF!</definedName>
    <definedName name="erc_spr_11">#REF!</definedName>
    <definedName name="erc_spr_12">#REF!</definedName>
    <definedName name="erc_spr_13">#REF!</definedName>
    <definedName name="erc_spr_14">#REF!</definedName>
    <definedName name="erc_spr_15">#REF!</definedName>
    <definedName name="erc_spr_16">#REF!</definedName>
    <definedName name="erc_spr_17">#REF!</definedName>
    <definedName name="erc_spr_18">#REF!</definedName>
    <definedName name="erc_spr_19">#REF!</definedName>
    <definedName name="erc_spr_20">#REF!</definedName>
    <definedName name="erc_spr_21">#REF!</definedName>
    <definedName name="erc_spr_22">#REF!</definedName>
    <definedName name="erc_spr_23">#REF!</definedName>
    <definedName name="erc_spr_24">#REF!</definedName>
    <definedName name="erc_spr_25">#REF!</definedName>
    <definedName name="erc_spr_26">#REF!</definedName>
    <definedName name="erc_spr_27">#REF!</definedName>
    <definedName name="erc_spr_28">#REF!</definedName>
    <definedName name="erc_spr_29">#REF!</definedName>
    <definedName name="erc_spr_30">#REF!</definedName>
    <definedName name="ERD" hidden="1">{#N/A,#N/A,TRUE,"Basic";#N/A,#N/A,TRUE,"EXT-TABLE";#N/A,#N/A,TRUE,"STEEL";#N/A,#N/A,TRUE,"INT-Table";#N/A,#N/A,TRUE,"STEEL";#N/A,#N/A,TRUE,"Door"}</definedName>
    <definedName name="ere">[0]!BlankMacro1</definedName>
    <definedName name="erer"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FD">#REF!</definedName>
    <definedName name="ERGR">#REF!</definedName>
    <definedName name="ERR">#REF!</definedName>
    <definedName name="ERRE" localSheetId="26" hidden="1">{#N/A,#N/A,FALSE,"단축1";#N/A,#N/A,FALSE,"단축2";#N/A,#N/A,FALSE,"단축3";#N/A,#N/A,FALSE,"장축";#N/A,#N/A,FALSE,"4WD"}</definedName>
    <definedName name="ERRE" localSheetId="31" hidden="1">{#N/A,#N/A,FALSE,"단축1";#N/A,#N/A,FALSE,"단축2";#N/A,#N/A,FALSE,"단축3";#N/A,#N/A,FALSE,"장축";#N/A,#N/A,FALSE,"4WD"}</definedName>
    <definedName name="ERRE" localSheetId="30" hidden="1">{#N/A,#N/A,FALSE,"단축1";#N/A,#N/A,FALSE,"단축2";#N/A,#N/A,FALSE,"단축3";#N/A,#N/A,FALSE,"장축";#N/A,#N/A,FALSE,"4WD"}</definedName>
    <definedName name="ERRE" localSheetId="25" hidden="1">{#N/A,#N/A,FALSE,"단축1";#N/A,#N/A,FALSE,"단축2";#N/A,#N/A,FALSE,"단축3";#N/A,#N/A,FALSE,"장축";#N/A,#N/A,FALSE,"4WD"}</definedName>
    <definedName name="ERRE" localSheetId="23" hidden="1">{#N/A,#N/A,FALSE,"단축1";#N/A,#N/A,FALSE,"단축2";#N/A,#N/A,FALSE,"단축3";#N/A,#N/A,FALSE,"장축";#N/A,#N/A,FALSE,"4WD"}</definedName>
    <definedName name="ERRE" localSheetId="21" hidden="1">{#N/A,#N/A,FALSE,"단축1";#N/A,#N/A,FALSE,"단축2";#N/A,#N/A,FALSE,"단축3";#N/A,#N/A,FALSE,"장축";#N/A,#N/A,FALSE,"4WD"}</definedName>
    <definedName name="ERRE" hidden="1">{#N/A,#N/A,FALSE,"단축1";#N/A,#N/A,FALSE,"단축2";#N/A,#N/A,FALSE,"단축3";#N/A,#N/A,FALSE,"장축";#N/A,#N/A,FALSE,"4WD"}</definedName>
    <definedName name="ERRR"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errragx"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rrragx"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rrrag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RT">#REF!</definedName>
    <definedName name="ERTHSRYKYRILR7ILRLIU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TY" localSheetId="31">#REF!</definedName>
    <definedName name="ERTY">#REF!</definedName>
    <definedName name="ertyertye" hidden="1">{"'용역비'!$A$4:$C$8"}</definedName>
    <definedName name="ER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S">#REF!</definedName>
    <definedName name="ESD">{"Book1","AP-37.xls"}</definedName>
    <definedName name="ESDV">#REF!</definedName>
    <definedName name="ESVE">#REF!</definedName>
    <definedName name="ESYT">#REF!</definedName>
    <definedName name="etr">#REF!</definedName>
    <definedName name="ETYETY" hidden="1">{"'용역비'!$A$4:$C$8"}</definedName>
    <definedName name="etyj" hidden="1">{"'용역비'!$A$4:$C$8"}</definedName>
    <definedName name="etyjj" hidden="1">{"'용역비'!$A$4:$C$8"}</definedName>
    <definedName name="ETYJTYJ" hidden="1">{"'용역비'!$A$4:$C$8"}</definedName>
    <definedName name="EU">#REF!</definedName>
    <definedName name="EUP">#REF!</definedName>
    <definedName name="EURO" localSheetId="31">#REF!</definedName>
    <definedName name="EURO">#REF!</definedName>
    <definedName name="EURO3"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localSheetId="3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localSheetId="3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localSheetId="2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VEN">#REF!,#REF!,#REF!,#REF!,#REF!,#REF!,#REF!,#REF!,#REF!,#REF!,#REF!,#REF!,#REF!,#REF!,#REF!,#REF!,#REF!,#REF!</definedName>
    <definedName name="EW">#REF!</definedName>
    <definedName name="EWAFADS" localSheetId="31" hidden="1">#REF!</definedName>
    <definedName name="EWAFADS" hidden="1">#REF!</definedName>
    <definedName name="EWDWQD">#REF!</definedName>
    <definedName name="ewe">[39]도!#REF!</definedName>
    <definedName name="EWF">#REF!,#REF!</definedName>
    <definedName name="EWFDA" localSheetId="31" hidden="1">#REF!</definedName>
    <definedName name="EWFDA" hidden="1">#REF!</definedName>
    <definedName name="EWFDSVF">#REF!</definedName>
    <definedName name="EWR">#REF!</definedName>
    <definedName name="EWRDWQ">#REF!</definedName>
    <definedName name="EWT">#REF!</definedName>
    <definedName name="Ex">#REF!</definedName>
    <definedName name="ex_joint">#REF!</definedName>
    <definedName name="EXCEL">#REF!</definedName>
    <definedName name="EXE" localSheetId="1">BlankMacro1</definedName>
    <definedName name="EXE" localSheetId="4">BlankMacro1</definedName>
    <definedName name="EXE">BlankMacro1</definedName>
    <definedName name="EXIT" localSheetId="23" hidden="1">{#N/A,#N/A,FALSE,"ENG'G(보호계전기)"}</definedName>
    <definedName name="EXIT" localSheetId="21" hidden="1">{#N/A,#N/A,FALSE,"ENG'G(보호계전기)"}</definedName>
    <definedName name="EXIT" hidden="1">{#N/A,#N/A,FALSE,"ENG'G(보호계전기)"}</definedName>
    <definedName name="exp_amount">#REF!</definedName>
    <definedName name="exp_price">#REF!</definedName>
    <definedName name="EXPANSION">#REF!</definedName>
    <definedName name="EXPENSE">#REF!</definedName>
    <definedName name="expME" localSheetId="31">VLOOKUP(#REF!,#REF!,3,FALSE)</definedName>
    <definedName name="expME" localSheetId="23">VLOOKUP(#REF!,#REF!,3,FALSE)</definedName>
    <definedName name="expME" localSheetId="21">VLOOKUP(#REF!,#REF!,3,FALSE)</definedName>
    <definedName name="expME">VLOOKUP(#REF!,#REF!,3,FALSE)</definedName>
    <definedName name="expo">#REF!</definedName>
    <definedName name="EXTANK" hidden="1">#REF!</definedName>
    <definedName name="Extra">[40]Legend!$AV$69:$AX$419</definedName>
    <definedName name="_xlnm.Extract" localSheetId="31">#REF!</definedName>
    <definedName name="_xlnm.Extract">#REF!</definedName>
    <definedName name="Extract_MI">#REF!</definedName>
    <definedName name="Ez">#REF!</definedName>
    <definedName name="E도장노무비">#REF!</definedName>
    <definedName name="E바탕처리">#REF!</definedName>
    <definedName name="f" localSheetId="31">#REF!</definedName>
    <definedName name="f"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#REF!</definedName>
    <definedName name="F.A.D.">#REF!</definedName>
    <definedName name="F.C.D.">#REF!</definedName>
    <definedName name="F.F.D.">#REF!</definedName>
    <definedName name="F.F.F." localSheetId="31">#REF!</definedName>
    <definedName name="F.F.F.">#REF!</definedName>
    <definedName name="F_CODE">#REF!</definedName>
    <definedName name="F_CODE1">#REF!</definedName>
    <definedName name="F_CV_1C">#REF!</definedName>
    <definedName name="F_CV_2C">#REF!</definedName>
    <definedName name="F_CV_3C">#REF!</definedName>
    <definedName name="F_CV_4C">#REF!</definedName>
    <definedName name="F_DES">#REF!</definedName>
    <definedName name="F_DESC">[41]대비!#REF!</definedName>
    <definedName name="F_EQ">#N/A</definedName>
    <definedName name="F_EQ0">#N/A</definedName>
    <definedName name="F_FORM">#N/A</definedName>
    <definedName name="F_INT1">#N/A</definedName>
    <definedName name="F_LA">#N/A</definedName>
    <definedName name="F_LA0">#N/A</definedName>
    <definedName name="F_LA1">#REF!</definedName>
    <definedName name="F_LA2">#REF!</definedName>
    <definedName name="F_LA3">#REF!</definedName>
    <definedName name="F_MA">#N/A</definedName>
    <definedName name="F_MA0">#N/A</definedName>
    <definedName name="F_MEMO">#N/A</definedName>
    <definedName name="F_QINC">#REF!</definedName>
    <definedName name="F_QMOD">#REF!</definedName>
    <definedName name="F_QQTY">#REF!</definedName>
    <definedName name="F_QUNIT">#REF!</definedName>
    <definedName name="F_QVAL">#N/A</definedName>
    <definedName name="F_SEQ">#N/A</definedName>
    <definedName name="f_shape">#REF!</definedName>
    <definedName name="F_SIZE">#N/A</definedName>
    <definedName name="F_SOS">#N/A</definedName>
    <definedName name="F_TMOD">#REF!</definedName>
    <definedName name="F_TQTY">#N/A</definedName>
    <definedName name="F_TUNIT">#REF!</definedName>
    <definedName name="F_UNIT">[41]대비!#REF!</definedName>
    <definedName name="F1F">#REF!</definedName>
    <definedName name="F2F">#REF!</definedName>
    <definedName name="F3F">#REF!</definedName>
    <definedName name="FA" localSheetId="31">#REF!</definedName>
    <definedName name="FA">#REF!</definedName>
    <definedName name="fact">#REF!</definedName>
    <definedName name="FACTOR" localSheetId="23" hidden="1">{#N/A,#N/A,FALSE,"ENG'G(보호계전기)"}</definedName>
    <definedName name="FACTOR" localSheetId="21" hidden="1">{#N/A,#N/A,FALSE,"ENG'G(보호계전기)"}</definedName>
    <definedName name="faCTOR">#REF!</definedName>
    <definedName name="fafa"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afa"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af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a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aktor08">#REF!</definedName>
    <definedName name="faktor09">#REF!</definedName>
    <definedName name="FamAll5Lv">#REF!</definedName>
    <definedName name="FamAll6Lv">#REF!</definedName>
    <definedName name="FamAll7Lv">#REF!</definedName>
    <definedName name="FamAllCurr">#REF!</definedName>
    <definedName name="FamAllDir">#REF!</definedName>
    <definedName name="FamAllQua">#REF!</definedName>
    <definedName name="FAN견적의뢰" hidden="1">{#N/A,#N/A,FALSE,"기안지";#N/A,#N/A,FALSE,"통신지"}</definedName>
    <definedName name="FASFDAS" localSheetId="26" hidden="1">{#N/A,#N/A,FALSE,"신규dep";#N/A,#N/A,FALSE,"신규dep-금형상각후";#N/A,#N/A,FALSE,"신규dep-연구비상각후";#N/A,#N/A,FALSE,"신규dep-기계,공구상각후"}</definedName>
    <definedName name="FASFDAS" localSheetId="31" hidden="1">{#N/A,#N/A,FALSE,"신규dep";#N/A,#N/A,FALSE,"신규dep-금형상각후";#N/A,#N/A,FALSE,"신규dep-연구비상각후";#N/A,#N/A,FALSE,"신규dep-기계,공구상각후"}</definedName>
    <definedName name="FASFDAS" localSheetId="30" hidden="1">{#N/A,#N/A,FALSE,"신규dep";#N/A,#N/A,FALSE,"신규dep-금형상각후";#N/A,#N/A,FALSE,"신규dep-연구비상각후";#N/A,#N/A,FALSE,"신규dep-기계,공구상각후"}</definedName>
    <definedName name="FASFDAS" localSheetId="25" hidden="1">{#N/A,#N/A,FALSE,"신규dep";#N/A,#N/A,FALSE,"신규dep-금형상각후";#N/A,#N/A,FALSE,"신규dep-연구비상각후";#N/A,#N/A,FALSE,"신규dep-기계,공구상각후"}</definedName>
    <definedName name="FASFDAS" localSheetId="23" hidden="1">{#N/A,#N/A,FALSE,"신규dep";#N/A,#N/A,FALSE,"신규dep-금형상각후";#N/A,#N/A,FALSE,"신규dep-연구비상각후";#N/A,#N/A,FALSE,"신규dep-기계,공구상각후"}</definedName>
    <definedName name="FASFDAS" localSheetId="21" hidden="1">{#N/A,#N/A,FALSE,"신규dep";#N/A,#N/A,FALSE,"신규dep-금형상각후";#N/A,#N/A,FALSE,"신규dep-연구비상각후";#N/A,#N/A,FALSE,"신규dep-기계,공구상각후"}</definedName>
    <definedName name="FASFDAS" hidden="1">{#N/A,#N/A,FALSE,"신규dep";#N/A,#N/A,FALSE,"신규dep-금형상각후";#N/A,#N/A,FALSE,"신규dep-연구비상각후";#N/A,#N/A,FALSE,"신규dep-기계,공구상각후"}</definedName>
    <definedName name="fasfsdfsdfasdfsdfsd" hidden="1">{#N/A,#N/A,TRUE,"Basic";#N/A,#N/A,TRUE,"EXT-TABLE";#N/A,#N/A,TRUE,"STEEL";#N/A,#N/A,TRUE,"INT-Table";#N/A,#N/A,TRUE,"STEEL";#N/A,#N/A,TRUE,"Door"}</definedName>
    <definedName name="FB" localSheetId="31">#REF!</definedName>
    <definedName name="FB">#REF!</definedName>
    <definedName name="FC" localSheetId="31">#REF!</definedName>
    <definedName name="FC">#REF!</definedName>
    <definedName name="FC_LC_Rate">#REF!</definedName>
    <definedName name="fcc">#REF!</definedName>
    <definedName name="FCCS">#REF!</definedName>
    <definedName name="fcep1" localSheetId="31">#REF!</definedName>
    <definedName name="fcep1">#REF!</definedName>
    <definedName name="fcep2" localSheetId="31">#REF!</definedName>
    <definedName name="fcep2">#REF!</definedName>
    <definedName name="fcep3" localSheetId="31">#REF!</definedName>
    <definedName name="fcep3">#REF!</definedName>
    <definedName name="fcep4" localSheetId="31">#REF!</definedName>
    <definedName name="fcep4">#REF!</definedName>
    <definedName name="fcep5" localSheetId="31">#REF!</definedName>
    <definedName name="fcep5">#REF!</definedName>
    <definedName name="fcep6" localSheetId="31">#REF!</definedName>
    <definedName name="fcep6">#REF!</definedName>
    <definedName name="fcep7" localSheetId="31">#REF!</definedName>
    <definedName name="fcep7">#REF!</definedName>
    <definedName name="fcep8" localSheetId="31">#REF!</definedName>
    <definedName name="fcep8">#REF!</definedName>
    <definedName name="fck">#REF!</definedName>
    <definedName name="FCSalaryExp">#REF!</definedName>
    <definedName name="FCSS">#REF!</definedName>
    <definedName name="FCTT">#REF!</definedName>
    <definedName name="FCV_2.0___1C">#REF!</definedName>
    <definedName name="FD" localSheetId="31">#REF!</definedName>
    <definedName name="FD">#REF!</definedName>
    <definedName name="FDAAVD">#REF!</definedName>
    <definedName name="FDBGDF">#REF!</definedName>
    <definedName name="FDDDDDDDDDDDD" hidden="1">{#N/A,#N/A,TRUE,"총괄"}</definedName>
    <definedName name="FDF" localSheetId="23">{"Book1","AP-37.xls"}</definedName>
    <definedName name="FDF" localSheetId="21">{"Book1","AP-37.xls"}</definedName>
    <definedName name="FDF">{"Book1","AP-37.xls"}</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fds">#REF!</definedName>
    <definedName name="fdfs">#REF!</definedName>
    <definedName name="FDGDFAGFD" localSheetId="23" hidden="1">{#N/A,#N/A,FALSE,"포장1";#N/A,#N/A,FALSE,"포장1"}</definedName>
    <definedName name="FDGDFAGFD" localSheetId="21" hidden="1">{#N/A,#N/A,FALSE,"포장1";#N/A,#N/A,FALSE,"포장1"}</definedName>
    <definedName name="FDGDFAGFD" hidden="1">{#N/A,#N/A,FALSE,"포장1";#N/A,#N/A,FALSE,"포장1"}</definedName>
    <definedName name="fdge"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e"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FD">#REF!</definedName>
    <definedName name="fdgfdg" localSheetId="23" hidden="1">{#N/A,#N/A,FALSE,"2~8번"}</definedName>
    <definedName name="fdgfdg" localSheetId="21" hidden="1">{#N/A,#N/A,FALSE,"2~8번"}</definedName>
    <definedName name="fdgfdg" hidden="1">{#N/A,#N/A,FALSE,"2~8번"}</definedName>
    <definedName name="fdgfgf" localSheetId="23" hidden="1">{#N/A,#N/A,FALSE,"운반시간"}</definedName>
    <definedName name="fdgfgf" localSheetId="21" hidden="1">{#N/A,#N/A,FALSE,"운반시간"}</definedName>
    <definedName name="fdgfgf" hidden="1">{#N/A,#N/A,FALSE,"운반시간"}</definedName>
    <definedName name="fdhdh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dh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dh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dh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dh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dh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d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h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h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hgdhh" localSheetId="1">BLCH</definedName>
    <definedName name="fdhgdhh" localSheetId="4">BLCH</definedName>
    <definedName name="fdhgdhh">BLCH</definedName>
    <definedName name="FDHHJH" localSheetId="23">{"Book1","AP-37.xls"}</definedName>
    <definedName name="FDHHJH" localSheetId="21">{"Book1","AP-37.xls"}</definedName>
    <definedName name="FDHHJH">{"Book1","AP-37.xls"}</definedName>
    <definedName name="fdjk" hidden="1">{#N/A,#N/A,FALSE,"골재소요량";#N/A,#N/A,FALSE,"골재소요량"}</definedName>
    <definedName name="FDN">#REF!</definedName>
    <definedName name="fdn_no">#REF!</definedName>
    <definedName name="FDS">#REF!</definedName>
    <definedName name="fdsa"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a"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a"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a"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a"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s"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s"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s"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s"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DSV">#REF!</definedName>
    <definedName name="FDV">#REF!</definedName>
    <definedName name="FDVG">#REF!</definedName>
    <definedName name="Fdx">#REF!</definedName>
    <definedName name="Fdz">#REF!</definedName>
    <definedName name="FE" localSheetId="31">#REF!</definedName>
    <definedName name="FE">#REF!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fefef">#REF!</definedName>
    <definedName name="fefefefefef">#REF!</definedName>
    <definedName name="FES">#REF!</definedName>
    <definedName name="fese">#REF!</definedName>
    <definedName name="FET">#REF!</definedName>
    <definedName name="Fex">#REF!</definedName>
    <definedName name="Fez">#REF!</definedName>
    <definedName name="FF" localSheetId="31">#REF!</definedName>
    <definedName name="FF" hidden="1">#REF!</definedName>
    <definedName name="FFC">#N/A</definedName>
    <definedName name="FFF" localSheetId="23" hidden="1">{#N/A,#N/A,FALSE,"양식(을)"}</definedName>
    <definedName name="FFF" localSheetId="21" hidden="1">{#N/A,#N/A,FALSE,"양식(을)"}</definedName>
    <definedName name="fff">#REF!</definedName>
    <definedName name="FFFF" localSheetId="31">#REF!</definedName>
    <definedName name="ffff">#REF!</definedName>
    <definedName name="FFFFF" localSheetId="31">#REF!</definedName>
    <definedName name="fffff" hidden="1">{#N/A,#N/A,TRUE,"Basic";#N/A,#N/A,TRUE,"EXT-TABLE";#N/A,#N/A,TRUE,"STEEL";#N/A,#N/A,TRUE,"INT-Table";#N/A,#N/A,TRUE,"STEEL";#N/A,#N/A,TRUE,"Door"}</definedName>
    <definedName name="ffffff" localSheetId="23" hidden="1">{#N/A,#N/A,FALSE,"조골재"}</definedName>
    <definedName name="ffffff" localSheetId="21" hidden="1">{#N/A,#N/A,FALSE,"조골재"}</definedName>
    <definedName name="ffffff" hidden="1">{#N/A,#N/A,FALSE,"조골재"}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 localSheetId="31">#REF!</definedName>
    <definedName name="FFFFFFFFF">#REF!</definedName>
    <definedName name="fffffffffffffffffffffff" localSheetId="31" hidden="1">#REF!</definedName>
    <definedName name="fffffffffffffffffffffff" hidden="1">#REF!</definedName>
    <definedName name="ffg">#REF!</definedName>
    <definedName name="ffh">#REF!</definedName>
    <definedName name="FFVG">#REF!</definedName>
    <definedName name="ffyht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yht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yht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yht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yht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yht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yh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 localSheetId="31">#REF!</definedName>
    <definedName name="FG" hidden="1">{"'장비'!$A$3:$M$12"}</definedName>
    <definedName name="FG12TBTB2RTDKDKGMLRT">#REF!</definedName>
    <definedName name="FG46TBTB4RTDKDK">#REF!</definedName>
    <definedName name="fgb"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b"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cfgg">#REF!</definedName>
    <definedName name="FGD" localSheetId="23" hidden="1">{#N/A,#N/A,FALSE,"3가";#N/A,#N/A,FALSE,"3나";#N/A,#N/A,FALSE,"3다"}</definedName>
    <definedName name="FGD" localSheetId="21" hidden="1">{#N/A,#N/A,FALSE,"3가";#N/A,#N/A,FALSE,"3나";#N/A,#N/A,FALSE,"3다"}</definedName>
    <definedName name="FGD" hidden="1">{#N/A,#N/A,FALSE,"3가";#N/A,#N/A,FALSE,"3나";#N/A,#N/A,FALSE,"3다"}</definedName>
    <definedName name="FGDAG" localSheetId="23" hidden="1">{#N/A,#N/A,FALSE,"포장2"}</definedName>
    <definedName name="FGDAG" localSheetId="21" hidden="1">{#N/A,#N/A,FALSE,"포장2"}</definedName>
    <definedName name="FGDAG" hidden="1">{#N/A,#N/A,FALSE,"포장2"}</definedName>
    <definedName name="FGDAGFG" localSheetId="23" hidden="1">{#N/A,#N/A,FALSE,"혼합골재"}</definedName>
    <definedName name="FGDAGFG" localSheetId="21" hidden="1">{#N/A,#N/A,FALSE,"혼합골재"}</definedName>
    <definedName name="FGDAGFG" hidden="1">{#N/A,#N/A,FALSE,"혼합골재"}</definedName>
    <definedName name="fgf"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gfadgf" localSheetId="23" hidden="1">{#N/A,#N/A,FALSE,"혼합골재"}</definedName>
    <definedName name="fgfadgf" localSheetId="21" hidden="1">{#N/A,#N/A,FALSE,"혼합골재"}</definedName>
    <definedName name="fgfadgf" hidden="1">{#N/A,#N/A,FALSE,"혼합골재"}</definedName>
    <definedName name="FGFDG" localSheetId="23" hidden="1">{#N/A,#N/A,FALSE,"표지목차"}</definedName>
    <definedName name="FGFDG" localSheetId="21" hidden="1">{#N/A,#N/A,FALSE,"표지목차"}</definedName>
    <definedName name="FGFDG" hidden="1">{#N/A,#N/A,FALSE,"표지목차"}</definedName>
    <definedName name="fgfdgffff" localSheetId="23" hidden="1">{#N/A,#N/A,FALSE,"부대2"}</definedName>
    <definedName name="fgfdgffff" localSheetId="21" hidden="1">{#N/A,#N/A,FALSE,"부대2"}</definedName>
    <definedName name="fgfdgffff" hidden="1">{#N/A,#N/A,FALSE,"부대2"}</definedName>
    <definedName name="FGFDSG" hidden="1">{"'Firr(선)'!$AS$1:$AY$62","'Firr(사)'!$AS$1:$AY$62","'Firr(회)'!$AS$1:$AY$62","'Firr(선)'!$L$1:$V$62","'Firr(사)'!$L$1:$V$62","'Firr(회)'!$L$1:$V$62"}</definedName>
    <definedName name="fgfdsgdfg" localSheetId="23" hidden="1">{#N/A,#N/A,FALSE,"혼합골재"}</definedName>
    <definedName name="fgfdsgdfg" localSheetId="21" hidden="1">{#N/A,#N/A,FALSE,"혼합골재"}</definedName>
    <definedName name="fgfdsgdfg" hidden="1">{#N/A,#N/A,FALSE,"혼합골재"}</definedName>
    <definedName name="fgfsd" localSheetId="31">#REF!</definedName>
    <definedName name="fgfsd">#REF!</definedName>
    <definedName name="FGH">#REF!,#REF!</definedName>
    <definedName name="fghfdagfd" localSheetId="23" hidden="1">{#N/A,#N/A,FALSE,"표지목차"}</definedName>
    <definedName name="fghfdagfd" localSheetId="21" hidden="1">{#N/A,#N/A,FALSE,"표지목차"}</definedName>
    <definedName name="fghfdagfd" hidden="1">{#N/A,#N/A,FALSE,"표지목차"}</definedName>
    <definedName name="FGHH" localSheetId="23">{"Book1","AP-37.xls"}</definedName>
    <definedName name="FGHH" localSheetId="21">{"Book1","AP-37.xls"}</definedName>
    <definedName name="FGHH">{"Book1","AP-37.xls"}</definedName>
    <definedName name="FGJG" localSheetId="26" hidden="1">{#N/A,#N/A,FALSE,"단축1";#N/A,#N/A,FALSE,"단축2";#N/A,#N/A,FALSE,"단축3";#N/A,#N/A,FALSE,"장축";#N/A,#N/A,FALSE,"4WD"}</definedName>
    <definedName name="FGJG" localSheetId="31" hidden="1">{#N/A,#N/A,FALSE,"단축1";#N/A,#N/A,FALSE,"단축2";#N/A,#N/A,FALSE,"단축3";#N/A,#N/A,FALSE,"장축";#N/A,#N/A,FALSE,"4WD"}</definedName>
    <definedName name="FGJG" localSheetId="30" hidden="1">{#N/A,#N/A,FALSE,"단축1";#N/A,#N/A,FALSE,"단축2";#N/A,#N/A,FALSE,"단축3";#N/A,#N/A,FALSE,"장축";#N/A,#N/A,FALSE,"4WD"}</definedName>
    <definedName name="FGJG" localSheetId="25" hidden="1">{#N/A,#N/A,FALSE,"단축1";#N/A,#N/A,FALSE,"단축2";#N/A,#N/A,FALSE,"단축3";#N/A,#N/A,FALSE,"장축";#N/A,#N/A,FALSE,"4WD"}</definedName>
    <definedName name="FGJG" localSheetId="23" hidden="1">{#N/A,#N/A,FALSE,"단축1";#N/A,#N/A,FALSE,"단축2";#N/A,#N/A,FALSE,"단축3";#N/A,#N/A,FALSE,"장축";#N/A,#N/A,FALSE,"4WD"}</definedName>
    <definedName name="FGJG" localSheetId="21" hidden="1">{#N/A,#N/A,FALSE,"단축1";#N/A,#N/A,FALSE,"단축2";#N/A,#N/A,FALSE,"단축3";#N/A,#N/A,FALSE,"장축";#N/A,#N/A,FALSE,"4WD"}</definedName>
    <definedName name="FGJG" hidden="1">{#N/A,#N/A,FALSE,"단축1";#N/A,#N/A,FALSE,"단축2";#N/A,#N/A,FALSE,"단축3";#N/A,#N/A,FALSE,"장축";#N/A,#N/A,FALSE,"4WD"}</definedName>
    <definedName name="fgjn"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jn"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j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mf"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mf"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mf"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mf"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mf"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m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m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PDPDDKDKDKDKDKTBSPSPSPSPRTPRL">#REF!</definedName>
    <definedName name="FGPRPRRKRKRKTBTB2RTDKDK">#REF!</definedName>
    <definedName name="fgPRPRRKTBTB1RTDKDK">#REF!</definedName>
    <definedName name="FGPRRKRKRKRKPDPDDKDKDKDKDKTBSPS">#REF!</definedName>
    <definedName name="FGPRRKRKRKRKRTDKDKDK">#REF!</definedName>
    <definedName name="FGPRRKRKRKRKTB0TB2TB0RTDKDK">#REF!</definedName>
    <definedName name="FGPRTBTB1RTDKDK">#REF!</definedName>
    <definedName name="FGR">#REF!</definedName>
    <definedName name="FGRKRKRKRKRKRKRKRKRKRKRKRKRKRKR">#REF!</definedName>
    <definedName name="FGRKRKRKRKRKRKRKRKRKRKRKRKRKRKT">#REF!</definedName>
    <definedName name="fgRKRKRKRKRKRKRKRKRKTBTB1RTDKDK">#REF!</definedName>
    <definedName name="FGrkrkrkrkrkrkrktbtbsptbrt">#REF!</definedName>
    <definedName name="FGRKRKRKRKRKRKTBTB1RTDKDK">#REF!</definedName>
    <definedName name="fgs"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s"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TBTB4RTDKDK">#REF!</definedName>
    <definedName name="FGV">#REF!</definedName>
    <definedName name="fgwehwrhw">#REF!</definedName>
    <definedName name="FH" localSheetId="31">#REF!</definedName>
    <definedName name="FH" hidden="1">{"'장비'!$A$3:$M$12"}</definedName>
    <definedName name="fhddg" localSheetId="23" hidden="1">{#N/A,#N/A,FALSE,"부대1"}</definedName>
    <definedName name="fhddg" localSheetId="21" hidden="1">{#N/A,#N/A,FALSE,"부대1"}</definedName>
    <definedName name="fhddg" hidden="1">{#N/A,#N/A,FALSE,"부대1"}</definedName>
    <definedName name="fhsd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sd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s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I" localSheetId="31">#REF!</definedName>
    <definedName name="FI">#REF!</definedName>
    <definedName name="FIELD"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_Height">#REF!</definedName>
    <definedName name="Field_Length">#REF!</definedName>
    <definedName name="Field_No">#REF!</definedName>
    <definedName name="file">"Edit Box 7"</definedName>
    <definedName name="file_end_name">#REF!</definedName>
    <definedName name="file_name">#REF!</definedName>
    <definedName name="FINAL">#REF!</definedName>
    <definedName name="FIRE">#REF!</definedName>
    <definedName name="firealarm">#REF!</definedName>
    <definedName name="FITTING">#N/A</definedName>
    <definedName name="five" localSheetId="31">#REF!</definedName>
    <definedName name="five">#REF!</definedName>
    <definedName name="FIXT">#REF!</definedName>
    <definedName name="FJ" localSheetId="31">#REF!</definedName>
    <definedName name="FJ">#REF!</definedName>
    <definedName name="FK" localSheetId="31">#REF!</definedName>
    <definedName name="FK">#REF!</definedName>
    <definedName name="FKF"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#REF!</definedName>
    <definedName name="FL96광속">#REF!</definedName>
    <definedName name="FLATBAR">#REF!</definedName>
    <definedName name="flb철근">#REF!</definedName>
    <definedName name="flb철근a">#REF!</definedName>
    <definedName name="flb철근b">#REF!</definedName>
    <definedName name="flb철근c">#REF!</definedName>
    <definedName name="FLENG">#REF!</definedName>
    <definedName name="FLEX28C">#REF!</definedName>
    <definedName name="FLEXIBLE100">#REF!</definedName>
    <definedName name="FLEXIBLE150">#REF!</definedName>
    <definedName name="FLEXIBLE200">#REF!</definedName>
    <definedName name="FLEXIBLE250">#REF!</definedName>
    <definedName name="FLEXIBLE50">#REF!</definedName>
    <definedName name="FLG">#REF!</definedName>
    <definedName name="FLG_Orifice">#REF!</definedName>
    <definedName name="flow">#REF!</definedName>
    <definedName name="flow_train">#REF!</definedName>
    <definedName name="flshear">#REF!</definedName>
    <definedName name="flsheara">#REF!</definedName>
    <definedName name="flshearb">#REF!</definedName>
    <definedName name="flshearc">#REF!</definedName>
    <definedName name="flt철근">#REF!</definedName>
    <definedName name="flt철근a">#REF!</definedName>
    <definedName name="flt철근b">#REF!</definedName>
    <definedName name="flt철근c">#REF!</definedName>
    <definedName name="FM" localSheetId="31">#REF!</definedName>
    <definedName name="FM">#REF!</definedName>
    <definedName name="FN" localSheetId="31">#REF!</definedName>
    <definedName name="FN">#REF!</definedName>
    <definedName name="fno">#REF!</definedName>
    <definedName name="fnx">#REF!</definedName>
    <definedName name="fny" localSheetId="26" hidden="1">{#N/A,#N/A,FALSE,"속도"}</definedName>
    <definedName name="fny" localSheetId="31" hidden="1">{#N/A,#N/A,FALSE,"속도"}</definedName>
    <definedName name="fny" localSheetId="30" hidden="1">{#N/A,#N/A,FALSE,"속도"}</definedName>
    <definedName name="fny" localSheetId="25" hidden="1">{#N/A,#N/A,FALSE,"속도"}</definedName>
    <definedName name="fny" localSheetId="23" hidden="1">{#N/A,#N/A,FALSE,"속도"}</definedName>
    <definedName name="fny" localSheetId="21" hidden="1">{#N/A,#N/A,FALSE,"속도"}</definedName>
    <definedName name="fny" hidden="1">{#N/A,#N/A,FALSE,"속도"}</definedName>
    <definedName name="fnz">#REF!</definedName>
    <definedName name="FO" localSheetId="31">#REF!</definedName>
    <definedName name="fo">#REF!</definedName>
    <definedName name="FOOTCL">#REF!</definedName>
    <definedName name="footing">#REF!</definedName>
    <definedName name="footingc">#REF!</definedName>
    <definedName name="FOS">#REF!</definedName>
    <definedName name="four" localSheetId="31">#REF!</definedName>
    <definedName name="four">#REF!</definedName>
    <definedName name="FP" localSheetId="31">#REF!</definedName>
    <definedName name="FP">#REF!</definedName>
    <definedName name="FQ" localSheetId="31">#REF!</definedName>
    <definedName name="FQ">#REF!</definedName>
    <definedName name="FR" localSheetId="31">#REF!</definedName>
    <definedName name="FR">#REF!</definedName>
    <definedName name="FR8_1C">#REF!</definedName>
    <definedName name="FR8_2C">#REF!</definedName>
    <definedName name="FR8_3C">#REF!</definedName>
    <definedName name="FR8_4C">#REF!</definedName>
    <definedName name="FRAR">#REF!</definedName>
    <definedName name="FREE">#REF!</definedName>
    <definedName name="Frequency">#REF!</definedName>
    <definedName name="fro">#REF!</definedName>
    <definedName name="FRP">#REF!</definedName>
    <definedName name="FRPDUCT">#REF!</definedName>
    <definedName name="FRPFL">#REF!</definedName>
    <definedName name="FRPUP">#REF!</definedName>
    <definedName name="FRP공">#REF!</definedName>
    <definedName name="frt">#REF!</definedName>
    <definedName name="frx">#REF!</definedName>
    <definedName name="frz">#REF!</definedName>
    <definedName name="FS" localSheetId="31">#REF!</definedName>
    <definedName name="FS">#REF!</definedName>
    <definedName name="fsafas"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safa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safa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safa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SD" hidden="1">{#N/A,#N/A,FALSE,"제목"}</definedName>
    <definedName name="fsda" hidden="1">{#N/A,#N/A,TRUE,"Basic";#N/A,#N/A,TRUE,"EXT-TABLE";#N/A,#N/A,TRUE,"STEEL";#N/A,#N/A,TRUE,"INT-Table";#N/A,#N/A,TRUE,"STEEL";#N/A,#N/A,TRUE,"Door"}</definedName>
    <definedName name="FSDAF" hidden="1">{#N/A,#N/A,FALSE,"제목"}</definedName>
    <definedName name="FSDF">#REF!,#REF!</definedName>
    <definedName name="fsdfwefwef" localSheetId="23" hidden="1">{#N/A,#N/A,FALSE,"ENG'G(보호계전기)"}</definedName>
    <definedName name="fsdfwefwef" localSheetId="21" hidden="1">{#N/A,#N/A,FALSE,"ENG'G(보호계전기)"}</definedName>
    <definedName name="fsdfwefwef" hidden="1">{#N/A,#N/A,FALSE,"ENG'G(보호계전기)"}</definedName>
    <definedName name="fsdgsg"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dgsg"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dgsg"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dgsg"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dgsg"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dgs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dgs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sfe" localSheetId="31">#REF!</definedName>
    <definedName name="fsfe">#REF!</definedName>
    <definedName name="fsg">'[42]1단계'!#REF!</definedName>
    <definedName name="FSGH">#REF!</definedName>
    <definedName name="FSHSJ" localSheetId="23">{"Book1","AP-37.xls"}</definedName>
    <definedName name="FSHSJ" localSheetId="21">{"Book1","AP-37.xls"}</definedName>
    <definedName name="FSHSJ">{"Book1","AP-37.xls"}</definedName>
    <definedName name="FSVGF">#REF!</definedName>
    <definedName name="ft" localSheetId="31">#REF!</definedName>
    <definedName name="ft">#REF!</definedName>
    <definedName name="Ft_Matl">#REF!</definedName>
    <definedName name="Ft_Zone_A">#REF!</definedName>
    <definedName name="Ft_Zone_B">#REF!</definedName>
    <definedName name="Ft_Zone_C">#REF!</definedName>
    <definedName name="Ft_Zone_D">#REF!</definedName>
    <definedName name="Ft_Zone_E">#REF!</definedName>
    <definedName name="ftfg" hidden="1">#REF!</definedName>
    <definedName name="fthtyr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tyr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tyr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tyr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tyr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tyr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ty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y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y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y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y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y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y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hy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tshear">#REF!</definedName>
    <definedName name="Ftx">#REF!</definedName>
    <definedName name="Ftz">#REF!</definedName>
    <definedName name="fv" localSheetId="23" hidden="1">{#N/A,#N/A,FALSE,"전력간선"}</definedName>
    <definedName name="fv" localSheetId="21" hidden="1">{#N/A,#N/A,FALSE,"전력간선"}</definedName>
    <definedName name="fv" hidden="1">{#N/A,#N/A,FALSE,"전력간선"}</definedName>
    <definedName name="FVD">#REF!</definedName>
    <definedName name="FVDOLD">#REF!</definedName>
    <definedName name="fvn">#REF!</definedName>
    <definedName name="FW">#REF!</definedName>
    <definedName name="FWIDTH">#REF!</definedName>
    <definedName name="fwrfwevre">#REF!</definedName>
    <definedName name="Fxsm">#REF!</definedName>
    <definedName name="FY">#REF!</definedName>
    <definedName name="fyj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j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j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j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j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j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j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sm">#REF!</definedName>
    <definedName name="FYT">#REF!</definedName>
    <definedName name="Fzsxm">#REF!</definedName>
    <definedName name="Fzsym">#REF!</definedName>
    <definedName name="Fㄹ">#REF!</definedName>
    <definedName name="F라인">#REF!</definedName>
    <definedName name="F할">#REF!</definedName>
    <definedName name="g" localSheetId="31">#REF!</definedName>
    <definedName name="g">#REF!</definedName>
    <definedName name="G.G.G." localSheetId="31">#REF!</definedName>
    <definedName name="G.G.G.">#REF!</definedName>
    <definedName name="G_m">#REF!</definedName>
    <definedName name="G14S1">#REF!</definedName>
    <definedName name="G5S1">#REF!</definedName>
    <definedName name="GA" localSheetId="31">#REF!</definedName>
    <definedName name="GA">#REF!</definedName>
    <definedName name="GAB">#REF!</definedName>
    <definedName name="gamma">#REF!</definedName>
    <definedName name="GAMMAC">#REF!</definedName>
    <definedName name="GAMMAS">#REF!</definedName>
    <definedName name="gasket">#REF!</definedName>
    <definedName name="GASKET1F">#REF!</definedName>
    <definedName name="GASKET3F">#REF!</definedName>
    <definedName name="GASKETRISER">#REF!</definedName>
    <definedName name="GASKETROOF">#REF!</definedName>
    <definedName name="GASP">#REF!</definedName>
    <definedName name="GASUL">#REF!</definedName>
    <definedName name="gate">#REF!</definedName>
    <definedName name="GB" localSheetId="31">#REF!</definedName>
    <definedName name="GB">#REF!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#REF!</definedName>
    <definedName name="GC" localSheetId="31">#REF!</definedName>
    <definedName name="GC">#REF!</definedName>
    <definedName name="GD" localSheetId="31">#REF!</definedName>
    <definedName name="GD">#REF!</definedName>
    <definedName name="gddtth"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tth"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tth"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tth"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tth"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tt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tt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F">#N/A</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fh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fh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G" localSheetId="23" hidden="1">{#N/A,#N/A,FALSE,"포장2"}</definedName>
    <definedName name="GDG" localSheetId="21" hidden="1">{#N/A,#N/A,FALSE,"포장2"}</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FD" localSheetId="23" hidden="1">{#N/A,#N/A,FALSE,"배수1"}</definedName>
    <definedName name="GDGFD" localSheetId="21" hidden="1">{#N/A,#N/A,FALSE,"배수1"}</definedName>
    <definedName name="GDGFD" hidden="1">{#N/A,#N/A,FALSE,"배수1"}</definedName>
    <definedName name="GDJD">#REF!</definedName>
    <definedName name="gdsgds" localSheetId="26" hidden="1">{#N/A,#N/A,FALSE,"CCTV"}</definedName>
    <definedName name="gdsgds" localSheetId="31" hidden="1">{#N/A,#N/A,FALSE,"CCTV"}</definedName>
    <definedName name="gdsgds" localSheetId="30" hidden="1">{#N/A,#N/A,FALSE,"CCTV"}</definedName>
    <definedName name="gdsgds" localSheetId="25" hidden="1">{#N/A,#N/A,FALSE,"CCTV"}</definedName>
    <definedName name="gdsgds" localSheetId="23" hidden="1">{#N/A,#N/A,FALSE,"CCTV"}</definedName>
    <definedName name="gdsgds" localSheetId="21" hidden="1">{#N/A,#N/A,FALSE,"CCTV"}</definedName>
    <definedName name="gdsgds" hidden="1">{#N/A,#N/A,FALSE,"CCTV"}</definedName>
    <definedName name="gdtre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tre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tre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tre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tre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tre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tre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E">#REF!</definedName>
    <definedName name="GEAR목록1">#REF!</definedName>
    <definedName name="GEAR목록2">#REF!</definedName>
    <definedName name="GEAR목록3">#REF!</definedName>
    <definedName name="GEAR목록4">#REF!</definedName>
    <definedName name="GEAR목록5">#REF!</definedName>
    <definedName name="GEAR목록6">#REF!</definedName>
    <definedName name="GEMCO" hidden="1">#REF!</definedName>
    <definedName name="GEN_KVA" localSheetId="31">#REF!</definedName>
    <definedName name="GEN_KVA">#REF!</definedName>
    <definedName name="GEN_KW" localSheetId="31">#REF!</definedName>
    <definedName name="GEN_KW">#REF!</definedName>
    <definedName name="Generator">#REF!</definedName>
    <definedName name="GenNotes">#REF!</definedName>
    <definedName name="GER">#REF!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 localSheetId="31">#REF!</definedName>
    <definedName name="GF">#REF!</definedName>
    <definedName name="GFD">#REF!</definedName>
    <definedName name="GFDD" localSheetId="31">#REF!</definedName>
    <definedName name="GFDD">#REF!</definedName>
    <definedName name="GFDG" localSheetId="23" hidden="1">{#N/A,#N/A,FALSE,"2~8번"}</definedName>
    <definedName name="GFDG" localSheetId="21" hidden="1">{#N/A,#N/A,FALSE,"2~8번"}</definedName>
    <definedName name="GFDG" hidden="1">{#N/A,#N/A,FALSE,"2~8번"}</definedName>
    <definedName name="GFDGDFGFG" localSheetId="23" hidden="1">{#N/A,#N/A,FALSE,"혼합골재"}</definedName>
    <definedName name="GFDGDFGFG" localSheetId="21" hidden="1">{#N/A,#N/A,FALSE,"혼합골재"}</definedName>
    <definedName name="GFDGDFGFG" hidden="1">{#N/A,#N/A,FALSE,"혼합골재"}</definedName>
    <definedName name="gfdsdfg" localSheetId="23" hidden="1">{#N/A,#N/A,FALSE,"3가";#N/A,#N/A,FALSE,"3나";#N/A,#N/A,FALSE,"3다"}</definedName>
    <definedName name="gfdsdfg" localSheetId="21" hidden="1">{#N/A,#N/A,FALSE,"3가";#N/A,#N/A,FALSE,"3나";#N/A,#N/A,FALSE,"3다"}</definedName>
    <definedName name="gfdsdfg" hidden="1">{#N/A,#N/A,FALSE,"3가";#N/A,#N/A,FALSE,"3나";#N/A,#N/A,FALSE,"3다"}</definedName>
    <definedName name="GFDSGFD" localSheetId="2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 localSheetId="3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 localSheetId="3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 localSheetId="2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 localSheetId="2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 localSheetId="2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FDSGFDS" localSheetId="31" hidden="1">{#N/A,#N/A,FALSE,"CCTV"}</definedName>
    <definedName name="GFDSGFDSGFDS" localSheetId="23" hidden="1">{#N/A,#N/A,FALSE,"CCTV"}</definedName>
    <definedName name="GFDSGFDSGFDS" localSheetId="21" hidden="1">{#N/A,#N/A,FALSE,"CCTV"}</definedName>
    <definedName name="GFDSGFDSGFDS"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localSheetId="31" hidden="1">#REF!</definedName>
    <definedName name="gfgdfg" hidden="1">#REF!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3" hidden="1">{#N/A,#N/A,FALSE,"토공2"}</definedName>
    <definedName name="GFGFHGFHF" localSheetId="21" hidden="1">{#N/A,#N/A,FALSE,"토공2"}</definedName>
    <definedName name="GFGFHGFHF" hidden="1">{#N/A,#N/A,FALSE,"토공2"}</definedName>
    <definedName name="GFH">#N/A</definedName>
    <definedName name="gfhgh" localSheetId="23" hidden="1">{#N/A,#N/A,FALSE,"배수2"}</definedName>
    <definedName name="gfhgh" localSheetId="21" hidden="1">{#N/A,#N/A,FALSE,"배수2"}</definedName>
    <definedName name="gfhgh" hidden="1">{#N/A,#N/A,FALSE,"배수2"}</definedName>
    <definedName name="GFJHGF">#REF!</definedName>
    <definedName name="GFSD" hidden="1">#REF!</definedName>
    <definedName name="gg" localSheetId="31">#REF!</definedName>
    <definedName name="GG">#REF!</definedName>
    <definedName name="ggfhgfshgh" localSheetId="23" hidden="1">{#N/A,#N/A,FALSE,"포장2"}</definedName>
    <definedName name="ggfhgfshgh" localSheetId="21" hidden="1">{#N/A,#N/A,FALSE,"포장2"}</definedName>
    <definedName name="ggfhgfshgh" hidden="1">{#N/A,#N/A,FALSE,"포장2"}</definedName>
    <definedName name="ggg"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#REF!</definedName>
    <definedName name="ggg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 localSheetId="31">#REF!</definedName>
    <definedName name="GGGG">#REF!</definedName>
    <definedName name="ggggg" localSheetId="23" hidden="1">{#N/A,#N/A,FALSE,"구조1"}</definedName>
    <definedName name="ggggg" localSheetId="21" hidden="1">{#N/A,#N/A,FALSE,"구조1"}</definedName>
    <definedName name="ggggg" hidden="1">{#N/A,#N/A,FALSE,"구조1"}</definedName>
    <definedName name="ggggg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ggg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hh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hh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hh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hh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hh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hh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h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#REF!</definedName>
    <definedName name="GGJGJJKLHGGFF">#REF!</definedName>
    <definedName name="GGTREW"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#REF!</definedName>
    <definedName name="GHG">#REF!</definedName>
    <definedName name="ghgfh" localSheetId="23" hidden="1">{#N/A,#N/A,FALSE,"포장2"}</definedName>
    <definedName name="ghgfh" localSheetId="21" hidden="1">{#N/A,#N/A,FALSE,"포장2"}</definedName>
    <definedName name="ghgfh" hidden="1">{#N/A,#N/A,FALSE,"포장2"}</definedName>
    <definedName name="ghghgh">{"Book1","수시.XLS"}</definedName>
    <definedName name="GHH">#REF!</definedName>
    <definedName name="ghhhh" localSheetId="26" hidden="1">{#N/A,#N/A,FALSE,"단축1";#N/A,#N/A,FALSE,"단축2";#N/A,#N/A,FALSE,"단축3";#N/A,#N/A,FALSE,"장축";#N/A,#N/A,FALSE,"4WD"}</definedName>
    <definedName name="ghhhh" localSheetId="31" hidden="1">{#N/A,#N/A,FALSE,"단축1";#N/A,#N/A,FALSE,"단축2";#N/A,#N/A,FALSE,"단축3";#N/A,#N/A,FALSE,"장축";#N/A,#N/A,FALSE,"4WD"}</definedName>
    <definedName name="ghhhh" localSheetId="30" hidden="1">{#N/A,#N/A,FALSE,"단축1";#N/A,#N/A,FALSE,"단축2";#N/A,#N/A,FALSE,"단축3";#N/A,#N/A,FALSE,"장축";#N/A,#N/A,FALSE,"4WD"}</definedName>
    <definedName name="ghhhh" localSheetId="25" hidden="1">{#N/A,#N/A,FALSE,"단축1";#N/A,#N/A,FALSE,"단축2";#N/A,#N/A,FALSE,"단축3";#N/A,#N/A,FALSE,"장축";#N/A,#N/A,FALSE,"4WD"}</definedName>
    <definedName name="ghhhh" localSheetId="23" hidden="1">{#N/A,#N/A,FALSE,"단축1";#N/A,#N/A,FALSE,"단축2";#N/A,#N/A,FALSE,"단축3";#N/A,#N/A,FALSE,"장축";#N/A,#N/A,FALSE,"4WD"}</definedName>
    <definedName name="ghhhh" localSheetId="21" hidden="1">{#N/A,#N/A,FALSE,"단축1";#N/A,#N/A,FALSE,"단축2";#N/A,#N/A,FALSE,"단축3";#N/A,#N/A,FALSE,"장축";#N/A,#N/A,FALSE,"4WD"}</definedName>
    <definedName name="ghhhh" hidden="1">{#N/A,#N/A,FALSE,"단축1";#N/A,#N/A,FALSE,"단축2";#N/A,#N/A,FALSE,"단축3";#N/A,#N/A,FALSE,"장축";#N/A,#N/A,FALSE,"4WD"}</definedName>
    <definedName name="GHJ" hidden="1">{#N/A,#N/A,TRUE,"일정"}</definedName>
    <definedName name="GHJK" localSheetId="23">{"Book1","AP-37.xls"}</definedName>
    <definedName name="GHJK" localSheetId="21">{"Book1","AP-37.xls"}</definedName>
    <definedName name="GHJK">{"Book1","AP-37.xls"}</definedName>
    <definedName name="ghkjh" localSheetId="31" hidden="1">{#N/A,#N/A,FALSE,"ENG'G(보호계전기)"}</definedName>
    <definedName name="ghkjh" localSheetId="23" hidden="1">{#N/A,#N/A,FALSE,"ENG'G(보호계전기)"}</definedName>
    <definedName name="ghkjh" localSheetId="21" hidden="1">{#N/A,#N/A,FALSE,"ENG'G(보호계전기)"}</definedName>
    <definedName name="ghkjh" hidden="1">{#N/A,#N/A,FALSE,"ENG'G(보호계전기)"}</definedName>
    <definedName name="ghq">#REF!</definedName>
    <definedName name="GHSDGTRA"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t">#REF!</definedName>
    <definedName name="GHUTGHF" localSheetId="26" hidden="1">{#N/A,#N/A,FALSE,"96 3월물량표";#N/A,#N/A,FALSE,"96 4월물량표";#N/A,#N/A,FALSE,"96 5월물량표"}</definedName>
    <definedName name="GHUTGHF" localSheetId="31" hidden="1">{#N/A,#N/A,FALSE,"96 3월물량표";#N/A,#N/A,FALSE,"96 4월물량표";#N/A,#N/A,FALSE,"96 5월물량표"}</definedName>
    <definedName name="GHUTGHF" localSheetId="30" hidden="1">{#N/A,#N/A,FALSE,"96 3월물량표";#N/A,#N/A,FALSE,"96 4월물량표";#N/A,#N/A,FALSE,"96 5월물량표"}</definedName>
    <definedName name="GHUTGHF" localSheetId="25" hidden="1">{#N/A,#N/A,FALSE,"96 3월물량표";#N/A,#N/A,FALSE,"96 4월물량표";#N/A,#N/A,FALSE,"96 5월물량표"}</definedName>
    <definedName name="GHUTGHF" localSheetId="23" hidden="1">{#N/A,#N/A,FALSE,"96 3월물량표";#N/A,#N/A,FALSE,"96 4월물량표";#N/A,#N/A,FALSE,"96 5월물량표"}</definedName>
    <definedName name="GHUTGHF" localSheetId="21" hidden="1">{#N/A,#N/A,FALSE,"96 3월물량표";#N/A,#N/A,FALSE,"96 4월물량표";#N/A,#N/A,FALSE,"96 5월물량표"}</definedName>
    <definedName name="GHUTGHF" hidden="1">{#N/A,#N/A,FALSE,"96 3월물량표";#N/A,#N/A,FALSE,"96 4월물량표";#N/A,#N/A,FALSE,"96 5월물량표"}</definedName>
    <definedName name="gic">#REF!</definedName>
    <definedName name="GIR_EA">#REF!</definedName>
    <definedName name="Girder">#REF!</definedName>
    <definedName name="gjckddud">#REF!,#REF!</definedName>
    <definedName name="GJH" hidden="1">{#N/A,#N/A,FALSE,"제목"}</definedName>
    <definedName name="GJHGLI" localSheetId="23" hidden="1">{#N/A,#N/A,FALSE,"포장1";#N/A,#N/A,FALSE,"포장1"}</definedName>
    <definedName name="GJHGLI" localSheetId="21" hidden="1">{#N/A,#N/A,FALSE,"포장1";#N/A,#N/A,FALSE,"포장1"}</definedName>
    <definedName name="GJHGLI" hidden="1">{#N/A,#N/A,FALSE,"포장1";#N/A,#N/A,FALSE,"포장1"}</definedName>
    <definedName name="gjjj" localSheetId="26" hidden="1">{#N/A,#N/A,FALSE,"표지"}</definedName>
    <definedName name="gjjj" localSheetId="31" hidden="1">{#N/A,#N/A,FALSE,"표지"}</definedName>
    <definedName name="gjjj" localSheetId="30" hidden="1">{#N/A,#N/A,FALSE,"표지"}</definedName>
    <definedName name="gjjj" localSheetId="25" hidden="1">{#N/A,#N/A,FALSE,"표지"}</definedName>
    <definedName name="gjjj" localSheetId="23" hidden="1">{#N/A,#N/A,FALSE,"표지"}</definedName>
    <definedName name="gjjj" localSheetId="21" hidden="1">{#N/A,#N/A,FALSE,"표지"}</definedName>
    <definedName name="gjjj" hidden="1">{#N/A,#N/A,FALSE,"표지"}</definedName>
    <definedName name="gk" hidden="1">{#N/A,#N/A,TRUE,"일정"}</definedName>
    <definedName name="gkdfgjldg" localSheetId="26" hidden="1">{#N/A,#N/A,FALSE,"신규dep";#N/A,#N/A,FALSE,"신규dep-금형상각후";#N/A,#N/A,FALSE,"신규dep-연구비상각후";#N/A,#N/A,FALSE,"신규dep-기계,공구상각후"}</definedName>
    <definedName name="gkdfgjldg" localSheetId="31" hidden="1">{#N/A,#N/A,FALSE,"신규dep";#N/A,#N/A,FALSE,"신규dep-금형상각후";#N/A,#N/A,FALSE,"신규dep-연구비상각후";#N/A,#N/A,FALSE,"신규dep-기계,공구상각후"}</definedName>
    <definedName name="gkdfgjldg" localSheetId="30" hidden="1">{#N/A,#N/A,FALSE,"신규dep";#N/A,#N/A,FALSE,"신규dep-금형상각후";#N/A,#N/A,FALSE,"신규dep-연구비상각후";#N/A,#N/A,FALSE,"신규dep-기계,공구상각후"}</definedName>
    <definedName name="gkdfgjldg" localSheetId="25" hidden="1">{#N/A,#N/A,FALSE,"신규dep";#N/A,#N/A,FALSE,"신규dep-금형상각후";#N/A,#N/A,FALSE,"신규dep-연구비상각후";#N/A,#N/A,FALSE,"신규dep-기계,공구상각후"}</definedName>
    <definedName name="gkdfgjldg" localSheetId="23" hidden="1">{#N/A,#N/A,FALSE,"신규dep";#N/A,#N/A,FALSE,"신규dep-금형상각후";#N/A,#N/A,FALSE,"신규dep-연구비상각후";#N/A,#N/A,FALSE,"신규dep-기계,공구상각후"}</definedName>
    <definedName name="gkdfgjldg" localSheetId="21"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kdksod" hidden="1">{#N/A,#N/A,FALSE,"포장2"}</definedName>
    <definedName name="GKDURK">#REF!,#REF!,#REF!</definedName>
    <definedName name="gkg">[38]Sheet5!#REF!</definedName>
    <definedName name="GLANDS">#REF!</definedName>
    <definedName name="GLENGTH">#REF!</definedName>
    <definedName name="glnb">#REF!</definedName>
    <definedName name="glnc">#REF!</definedName>
    <definedName name="globe">#REF!</definedName>
    <definedName name="GMAS">#REF!</definedName>
    <definedName name="GMAT">#REF!</definedName>
    <definedName name="gmgk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k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k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k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k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k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k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M" localSheetId="31">#REF!</definedName>
    <definedName name="GMGM">#REF!</definedName>
    <definedName name="GMLWD" hidden="1">#REF!</definedName>
    <definedName name="GMMG" localSheetId="31">#REF!</definedName>
    <definedName name="GMMG">#REF!</definedName>
    <definedName name="gnr" localSheetId="31">#REF!</definedName>
    <definedName name="gnr">#REF!</definedName>
    <definedName name="GoBack">#REF!</definedName>
    <definedName name="GONGJONG">#REF!</definedName>
    <definedName name="gq">ROUND(#REF!*0.0254,3)</definedName>
    <definedName name="gr">#REF!</definedName>
    <definedName name="GRb">#REF!</definedName>
    <definedName name="GRBOTAS">#REF!</definedName>
    <definedName name="grbotas2">#REF!</definedName>
    <definedName name="grbotas3">#REF!</definedName>
    <definedName name="GRBOTASc">#REF!</definedName>
    <definedName name="grbotdia2">#REF!</definedName>
    <definedName name="grbotdia3">#REF!</definedName>
    <definedName name="grbotmax2">#REF!</definedName>
    <definedName name="grbotmax3">#REF!</definedName>
    <definedName name="grbotnum2">#REF!</definedName>
    <definedName name="grbotnum3">#REF!</definedName>
    <definedName name="grc">#REF!</definedName>
    <definedName name="GREAS1" localSheetId="31">#REF!</definedName>
    <definedName name="GREAS1">#REF!</definedName>
    <definedName name="GREE">#REF!</definedName>
    <definedName name="grew" hidden="1">#REF!</definedName>
    <definedName name="GRID">#REF!</definedName>
    <definedName name="GROUND">#REF!</definedName>
    <definedName name="GROUNDING">#REF!</definedName>
    <definedName name="GROUNDINGCELL">#REF!</definedName>
    <definedName name="GROUT">#REF!</definedName>
    <definedName name="grout_type">#REF!</definedName>
    <definedName name="GrphActSales">#REF!</definedName>
    <definedName name="GrphActStk">#REF!</definedName>
    <definedName name="GrphPlanSales">#REF!</definedName>
    <definedName name="GrphTgtStk">#REF!</definedName>
    <definedName name="GRSHEAR">#REF!</definedName>
    <definedName name="GRSHEARc">#REF!</definedName>
    <definedName name="grto">#REF!</definedName>
    <definedName name="GRTOPAS">#REF!</definedName>
    <definedName name="grtopas2">#REF!</definedName>
    <definedName name="grtopas3">#REF!</definedName>
    <definedName name="GRTOPASc">#REF!</definedName>
    <definedName name="grtopdia2">#REF!</definedName>
    <definedName name="grtopdia3">#REF!</definedName>
    <definedName name="grtopmax2">#REF!</definedName>
    <definedName name="grtopmax3">#REF!</definedName>
    <definedName name="grtopnum2">#REF!</definedName>
    <definedName name="grtopnum3">#REF!</definedName>
    <definedName name="GS" localSheetId="23" hidden="1">{#N/A,#N/A,FALSE,"포장2"}</definedName>
    <definedName name="GS" localSheetId="21" hidden="1">{#N/A,#N/A,FALSE,"포장2"}</definedName>
    <definedName name="GS">#REF!</definedName>
    <definedName name="gsgrw" localSheetId="26" hidden="1">{#N/A,#N/A,FALSE,"운반시간"}</definedName>
    <definedName name="gsgrw" localSheetId="31" hidden="1">{#N/A,#N/A,FALSE,"운반시간"}</definedName>
    <definedName name="gsgrw" localSheetId="30" hidden="1">{#N/A,#N/A,FALSE,"운반시간"}</definedName>
    <definedName name="gsgrw" localSheetId="25" hidden="1">{#N/A,#N/A,FALSE,"운반시간"}</definedName>
    <definedName name="gsgrw" localSheetId="23" hidden="1">{#N/A,#N/A,FALSE,"운반시간"}</definedName>
    <definedName name="gsgrw" localSheetId="21" hidden="1">{#N/A,#N/A,FALSE,"운반시간"}</definedName>
    <definedName name="gsgrw" hidden="1">{#N/A,#N/A,FALSE,"운반시간"}</definedName>
    <definedName name="gt">ROUND(#REF!*0.0254,3)</definedName>
    <definedName name="GTTA">#REF!</definedName>
    <definedName name="GTTB">#REF!</definedName>
    <definedName name="gu">#REF!,#REF!</definedName>
    <definedName name="GuidText" localSheetId="31">#REF!</definedName>
    <definedName name="GuidText">#REF!</definedName>
    <definedName name="GUKMSDF" localSheetId="26" hidden="1">{#N/A,#N/A,FALSE,"단축1";#N/A,#N/A,FALSE,"단축2";#N/A,#N/A,FALSE,"단축3";#N/A,#N/A,FALSE,"장축";#N/A,#N/A,FALSE,"4WD"}</definedName>
    <definedName name="GUKMSDF" localSheetId="31" hidden="1">{#N/A,#N/A,FALSE,"단축1";#N/A,#N/A,FALSE,"단축2";#N/A,#N/A,FALSE,"단축3";#N/A,#N/A,FALSE,"장축";#N/A,#N/A,FALSE,"4WD"}</definedName>
    <definedName name="GUKMSDF" localSheetId="30" hidden="1">{#N/A,#N/A,FALSE,"단축1";#N/A,#N/A,FALSE,"단축2";#N/A,#N/A,FALSE,"단축3";#N/A,#N/A,FALSE,"장축";#N/A,#N/A,FALSE,"4WD"}</definedName>
    <definedName name="GUKMSDF" localSheetId="25" hidden="1">{#N/A,#N/A,FALSE,"단축1";#N/A,#N/A,FALSE,"단축2";#N/A,#N/A,FALSE,"단축3";#N/A,#N/A,FALSE,"장축";#N/A,#N/A,FALSE,"4WD"}</definedName>
    <definedName name="GUKMSDF" localSheetId="23" hidden="1">{#N/A,#N/A,FALSE,"단축1";#N/A,#N/A,FALSE,"단축2";#N/A,#N/A,FALSE,"단축3";#N/A,#N/A,FALSE,"장축";#N/A,#N/A,FALSE,"4WD"}</definedName>
    <definedName name="GUKMSDF" localSheetId="21" hidden="1">{#N/A,#N/A,FALSE,"단축1";#N/A,#N/A,FALSE,"단축2";#N/A,#N/A,FALSE,"단축3";#N/A,#N/A,FALSE,"장축";#N/A,#N/A,FALSE,"4WD"}</definedName>
    <definedName name="GUKMSDF" hidden="1">{#N/A,#N/A,FALSE,"단축1";#N/A,#N/A,FALSE,"단축2";#N/A,#N/A,FALSE,"단축3";#N/A,#N/A,FALSE,"장축";#N/A,#N/A,FALSE,"4WD"}</definedName>
    <definedName name="GUSTLS" hidden="1">#REF!</definedName>
    <definedName name="GVH">#REF!,#REF!</definedName>
    <definedName name="GVHBG">#N/A</definedName>
    <definedName name="gvv">#REF!</definedName>
    <definedName name="GW">#REF!</definedName>
    <definedName name="gwib">#REF!</definedName>
    <definedName name="gwic1">#REF!</definedName>
    <definedName name="gwic2">#REF!</definedName>
    <definedName name="GWIDTH">#REF!</definedName>
    <definedName name="GWL">#REF!</definedName>
    <definedName name="GWLL">#REF!</definedName>
    <definedName name="gww"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ww"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ww"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ww"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ww"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w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TR">#REF!</definedName>
    <definedName name="G견적" localSheetId="23" hidden="1">{#N/A,#N/A,TRUE,"손익보고"}</definedName>
    <definedName name="G견적" localSheetId="21" hidden="1">{#N/A,#N/A,TRUE,"손익보고"}</definedName>
    <definedName name="G견적" hidden="1">{#N/A,#N/A,TRUE,"손익보고"}</definedName>
    <definedName name="G견적_1" localSheetId="23" hidden="1">{#N/A,#N/A,TRUE,"손익보고"}</definedName>
    <definedName name="G견적_1" localSheetId="21" hidden="1">{#N/A,#N/A,TRUE,"손익보고"}</definedName>
    <definedName name="G견적_1" hidden="1">{#N/A,#N/A,TRUE,"손익보고"}</definedName>
    <definedName name="G견적_2" localSheetId="23" hidden="1">{#N/A,#N/A,TRUE,"손익보고"}</definedName>
    <definedName name="G견적_2" localSheetId="21" hidden="1">{#N/A,#N/A,TRUE,"손익보고"}</definedName>
    <definedName name="G견적_2" hidden="1">{#N/A,#N/A,TRUE,"손익보고"}</definedName>
    <definedName name="G견적_3" localSheetId="23" hidden="1">{#N/A,#N/A,TRUE,"손익보고"}</definedName>
    <definedName name="G견적_3" localSheetId="21" hidden="1">{#N/A,#N/A,TRUE,"손익보고"}</definedName>
    <definedName name="G견적_3" hidden="1">{#N/A,#N/A,TRUE,"손익보고"}</definedName>
    <definedName name="G견적_4" localSheetId="23" hidden="1">{#N/A,#N/A,TRUE,"손익보고"}</definedName>
    <definedName name="G견적_4" localSheetId="21" hidden="1">{#N/A,#N/A,TRUE,"손익보고"}</definedName>
    <definedName name="G견적_4" hidden="1">{#N/A,#N/A,TRUE,"손익보고"}</definedName>
    <definedName name="h" localSheetId="31">#REF!</definedName>
    <definedName name="H">#REF!</definedName>
    <definedName name="H_1">#REF!</definedName>
    <definedName name="H_2">#REF!</definedName>
    <definedName name="h_3">#REF!</definedName>
    <definedName name="h_af">#REF!</definedName>
    <definedName name="h_bf">#REF!</definedName>
    <definedName name="H_S" localSheetId="31">#REF!</definedName>
    <definedName name="H_S">#REF!</definedName>
    <definedName name="h_W">#REF!</definedName>
    <definedName name="h_water">#REF!</definedName>
    <definedName name="H_W설치사" localSheetId="31">#REF!</definedName>
    <definedName name="H_W설치사">#REF!</definedName>
    <definedName name="H_W시험사" localSheetId="31">#REF!</definedName>
    <definedName name="H_W시험사">#REF!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C">#REF!</definedName>
    <definedName name="H1H">#REF!</definedName>
    <definedName name="H1L">#REF!</definedName>
    <definedName name="H1R">#REF!</definedName>
    <definedName name="H1WL">#REF!</definedName>
    <definedName name="H1WR">#REF!</definedName>
    <definedName name="H2C">#REF!</definedName>
    <definedName name="H2H">#REF!</definedName>
    <definedName name="H2L">#REF!</definedName>
    <definedName name="H2R">#REF!</definedName>
    <definedName name="H2WL">#REF!</definedName>
    <definedName name="H2WR">#REF!</definedName>
    <definedName name="H3H">#REF!</definedName>
    <definedName name="H3L">#REF!</definedName>
    <definedName name="H3R">#REF!</definedName>
    <definedName name="H3WL">#REF!</definedName>
    <definedName name="H3WR">#REF!</definedName>
    <definedName name="H4H">#REF!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#REF!</definedName>
    <definedName name="hajihiaio">{"Book1","수시.XLS"}</definedName>
    <definedName name="han" hidden="1">#REF!</definedName>
    <definedName name="han_code">#REF!</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localSheetId="31" hidden="1">#REF!</definedName>
    <definedName name="hardwar" hidden="1">#REF!</definedName>
    <definedName name="Hb">#REF!</definedName>
    <definedName name="HBD">#REF!</definedName>
    <definedName name="hbeam" localSheetId="31">#REF!</definedName>
    <definedName name="hbeam">#REF!</definedName>
    <definedName name="hbeam단중" localSheetId="31">#REF!</definedName>
    <definedName name="hbeam단중">#REF!</definedName>
    <definedName name="HBHG">#REF!</definedName>
    <definedName name="HBY">#REF!</definedName>
    <definedName name="hc">#REF!</definedName>
    <definedName name="HCAPA">#REF!</definedName>
    <definedName name="HCY">#REF!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#REF!</definedName>
    <definedName name="HEAD">#REF!</definedName>
    <definedName name="HEADER">#REF!</definedName>
    <definedName name="HEAD지">{"Book1","AP-37.xls"}</definedName>
    <definedName name="HEAR" localSheetId="26" hidden="1">{#N/A,#N/A,FALSE,"단축1";#N/A,#N/A,FALSE,"단축2";#N/A,#N/A,FALSE,"단축3";#N/A,#N/A,FALSE,"장축";#N/A,#N/A,FALSE,"4WD"}</definedName>
    <definedName name="HEAR" localSheetId="31" hidden="1">{#N/A,#N/A,FALSE,"단축1";#N/A,#N/A,FALSE,"단축2";#N/A,#N/A,FALSE,"단축3";#N/A,#N/A,FALSE,"장축";#N/A,#N/A,FALSE,"4WD"}</definedName>
    <definedName name="HEAR" localSheetId="30" hidden="1">{#N/A,#N/A,FALSE,"단축1";#N/A,#N/A,FALSE,"단축2";#N/A,#N/A,FALSE,"단축3";#N/A,#N/A,FALSE,"장축";#N/A,#N/A,FALSE,"4WD"}</definedName>
    <definedName name="HEAR" localSheetId="25" hidden="1">{#N/A,#N/A,FALSE,"단축1";#N/A,#N/A,FALSE,"단축2";#N/A,#N/A,FALSE,"단축3";#N/A,#N/A,FALSE,"장축";#N/A,#N/A,FALSE,"4WD"}</definedName>
    <definedName name="HEAR" localSheetId="23" hidden="1">{#N/A,#N/A,FALSE,"단축1";#N/A,#N/A,FALSE,"단축2";#N/A,#N/A,FALSE,"단축3";#N/A,#N/A,FALSE,"장축";#N/A,#N/A,FALSE,"4WD"}</definedName>
    <definedName name="HEAR" localSheetId="21" hidden="1">{#N/A,#N/A,FALSE,"단축1";#N/A,#N/A,FALSE,"단축2";#N/A,#N/A,FALSE,"단축3";#N/A,#N/A,FALSE,"장축";#N/A,#N/A,FALSE,"4WD"}</definedName>
    <definedName name="HEAR" hidden="1">{#N/A,#N/A,FALSE,"단축1";#N/A,#N/A,FALSE,"단축2";#N/A,#N/A,FALSE,"단축3";#N/A,#N/A,FALSE,"장축";#N/A,#N/A,FALSE,"4WD"}</definedName>
    <definedName name="Heb">#REF!</definedName>
    <definedName name="HEI">#REF!</definedName>
    <definedName name="height">#REF!</definedName>
    <definedName name="HELICAL각">#REF!</definedName>
    <definedName name="HERE" localSheetId="23" hidden="1">{#N/A,#N/A,TRUE,"손익보고"}</definedName>
    <definedName name="HERE" localSheetId="21" hidden="1">{#N/A,#N/A,TRUE,"손익보고"}</definedName>
    <definedName name="HERE" hidden="1">{#N/A,#N/A,TRUE,"손익보고"}</definedName>
    <definedName name="HERE_1" localSheetId="23" hidden="1">{#N/A,#N/A,TRUE,"손익보고"}</definedName>
    <definedName name="HERE_1" localSheetId="21" hidden="1">{#N/A,#N/A,TRUE,"손익보고"}</definedName>
    <definedName name="HERE_1" hidden="1">{#N/A,#N/A,TRUE,"손익보고"}</definedName>
    <definedName name="HERE_2" localSheetId="23" hidden="1">{#N/A,#N/A,TRUE,"손익보고"}</definedName>
    <definedName name="HERE_2" localSheetId="21" hidden="1">{#N/A,#N/A,TRUE,"손익보고"}</definedName>
    <definedName name="HERE_2" hidden="1">{#N/A,#N/A,TRUE,"손익보고"}</definedName>
    <definedName name="HERE_3" localSheetId="23" hidden="1">{#N/A,#N/A,TRUE,"손익보고"}</definedName>
    <definedName name="HERE_3" localSheetId="21" hidden="1">{#N/A,#N/A,TRUE,"손익보고"}</definedName>
    <definedName name="HERE_3" hidden="1">{#N/A,#N/A,TRUE,"손익보고"}</definedName>
    <definedName name="HERE_4" localSheetId="23" hidden="1">{#N/A,#N/A,TRUE,"손익보고"}</definedName>
    <definedName name="HERE_4" localSheetId="21" hidden="1">{#N/A,#N/A,TRUE,"손익보고"}</definedName>
    <definedName name="HERE_4" hidden="1">{#N/A,#N/A,TRUE,"손익보고"}</definedName>
    <definedName name="HEW">#REF!</definedName>
    <definedName name="hf">#REF!</definedName>
    <definedName name="HFA">#REF!</definedName>
    <definedName name="HFB">#REF!</definedName>
    <definedName name="hfc">#REF!</definedName>
    <definedName name="hfhf"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hf"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hf"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hf"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hf"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h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h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S">#REF!</definedName>
    <definedName name="HG" localSheetId="31">#REF!</definedName>
    <definedName name="hg">#REF!</definedName>
    <definedName name="hgd" localSheetId="23" hidden="1">{#N/A,#N/A,FALSE,"배수2"}</definedName>
    <definedName name="hgd" localSheetId="21" hidden="1">{#N/A,#N/A,FALSE,"배수2"}</definedName>
    <definedName name="hgd" hidden="1">{#N/A,#N/A,FALSE,"배수2"}</definedName>
    <definedName name="hg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DD" localSheetId="31">#REF!</definedName>
    <definedName name="HGFDDD">#REF!</definedName>
    <definedName name="HGFDHGFD" localSheetId="31" hidden="1">{#N/A,#N/A,FALSE,"CCTV"}</definedName>
    <definedName name="HGFDHGFD" localSheetId="23" hidden="1">{#N/A,#N/A,FALSE,"CCTV"}</definedName>
    <definedName name="HGFDHGFD" localSheetId="21" hidden="1">{#N/A,#N/A,FALSE,"CCTV"}</definedName>
    <definedName name="HGFDHGFD" hidden="1">{#N/A,#N/A,FALSE,"CCTV"}</definedName>
    <definedName name="HGFDHGFDGFD" localSheetId="31" hidden="1">{#N/A,#N/A,FALSE,"CCTV"}</definedName>
    <definedName name="HGFDHGFDGFD" localSheetId="23" hidden="1">{#N/A,#N/A,FALSE,"CCTV"}</definedName>
    <definedName name="HGFDHGFDGFD" localSheetId="21" hidden="1">{#N/A,#N/A,FALSE,"CCTV"}</definedName>
    <definedName name="HGFDHGFDGFD" hidden="1">{#N/A,#N/A,FALSE,"CCTV"}</definedName>
    <definedName name="HGFSTAA" hidden="1">#REF!</definedName>
    <definedName name="HGG">#N/A</definedName>
    <definedName name="HGGGH" hidden="1">{#N/A,#N/A,FALSE,"제목"}</definedName>
    <definedName name="hh" localSheetId="26" hidden="1">{#N/A,#N/A,FALSE,"명세표"}</definedName>
    <definedName name="HH" localSheetId="31">#REF!</definedName>
    <definedName name="hh" localSheetId="30" hidden="1">{#N/A,#N/A,FALSE,"명세표"}</definedName>
    <definedName name="hh" localSheetId="25" hidden="1">{#N/A,#N/A,FALSE,"명세표"}</definedName>
    <definedName name="hh" localSheetId="23" hidden="1">{#N/A,#N/A,FALSE,"명세표"}</definedName>
    <definedName name="hh" localSheetId="21" hidden="1">{#N/A,#N/A,FALSE,"명세표"}</definedName>
    <definedName name="HH">#REF!</definedName>
    <definedName name="HHG">#REF!</definedName>
    <definedName name="HHH">#REF!</definedName>
    <definedName name="hhhh" localSheetId="31">#REF!,#REF!,#REF!,#REF!,#REF!,#REF!,#REF!,#REF!,#REF!,#REF!,#REF!,#REF!,#REF!,#REF!,#REF!,#REF!,#REF!,#REF!,#REF!</definedName>
    <definedName name="hhhh">#REF!</definedName>
    <definedName name="hhhhhftre" localSheetId="26" hidden="1">{#N/A,#N/A,FALSE,"현장 NCR 분석";#N/A,#N/A,FALSE,"현장품질감사";#N/A,#N/A,FALSE,"현장품질감사"}</definedName>
    <definedName name="hhhhhftre" localSheetId="31" hidden="1">{#N/A,#N/A,FALSE,"현장 NCR 분석";#N/A,#N/A,FALSE,"현장품질감사";#N/A,#N/A,FALSE,"현장품질감사"}</definedName>
    <definedName name="hhhhhftre" localSheetId="30" hidden="1">{#N/A,#N/A,FALSE,"현장 NCR 분석";#N/A,#N/A,FALSE,"현장품질감사";#N/A,#N/A,FALSE,"현장품질감사"}</definedName>
    <definedName name="hhhhhftre" localSheetId="25" hidden="1">{#N/A,#N/A,FALSE,"현장 NCR 분석";#N/A,#N/A,FALSE,"현장품질감사";#N/A,#N/A,FALSE,"현장품질감사"}</definedName>
    <definedName name="hhhhhftre" localSheetId="23" hidden="1">{#N/A,#N/A,FALSE,"현장 NCR 분석";#N/A,#N/A,FALSE,"현장품질감사";#N/A,#N/A,FALSE,"현장품질감사"}</definedName>
    <definedName name="hhhhhftre" localSheetId="21" hidden="1">{#N/A,#N/A,FALSE,"현장 NCR 분석";#N/A,#N/A,FALSE,"현장품질감사";#N/A,#N/A,FALSE,"현장품질감사"}</definedName>
    <definedName name="hhhhhftre" hidden="1">{#N/A,#N/A,FALSE,"현장 NCR 분석";#N/A,#N/A,FALSE,"현장품질감사";#N/A,#N/A,FALSE,"현장품질감사"}</definedName>
    <definedName name="hhhhhh" hidden="1">{#N/A,#N/A,TRUE,"일정"}</definedName>
    <definedName name="HHHHHHHHHHHH" localSheetId="31">#REF!</definedName>
    <definedName name="HHHHHHHHHHHH">#REF!</definedName>
    <definedName name="HHK">#REF!</definedName>
    <definedName name="HHR" localSheetId="23" hidden="1">{#N/A,#N/A,FALSE,"포장2"}</definedName>
    <definedName name="HHR" localSheetId="21" hidden="1">{#N/A,#N/A,FALSE,"포장2"}</definedName>
    <definedName name="HHR" hidden="1">{#N/A,#N/A,FALSE,"포장2"}</definedName>
    <definedName name="hhrjj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rjj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rjj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rjj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rjj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rjj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rj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i">#REF!</definedName>
    <definedName name="high">#REF!</definedName>
    <definedName name="hight">#REF!</definedName>
    <definedName name="hii">#REF!</definedName>
    <definedName name="hiii">#REF!</definedName>
    <definedName name="HIPVC28">#REF!</definedName>
    <definedName name="HIPVC36">#REF!</definedName>
    <definedName name="hj" localSheetId="31">#REF!</definedName>
    <definedName name="hj">#REF!</definedName>
    <definedName name="HJK" hidden="1">{#N/A,#N/A,FALSE,"이태원철근"}</definedName>
    <definedName name="HJU">#REF!,#REF!</definedName>
    <definedName name="HKF" localSheetId="23">{"Book1","AP-37.xls"}</definedName>
    <definedName name="HKF" localSheetId="21">{"Book1","AP-37.xls"}</definedName>
    <definedName name="HKF">{"Book1","AP-37.xls"}</definedName>
    <definedName name="hkuu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uu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uu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uu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uu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uu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u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L">#REF!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I">{"Book1","AP-37.xls"}</definedName>
    <definedName name="HMI개발">{"Book1","AP-37.xls"}</definedName>
    <definedName name="Ho">#REF!</definedName>
    <definedName name="HOIST기초" hidden="1">{#N/A,#N/A,FALSE,"물량산출"}</definedName>
    <definedName name="HOME">#REF!</definedName>
    <definedName name="HOOD">#REF!</definedName>
    <definedName name="HOOK_UP_MATERIA">#REF!</definedName>
    <definedName name="Hos">#REF!</definedName>
    <definedName name="Hot">#REF!</definedName>
    <definedName name="How">#REF!</definedName>
    <definedName name="Howt">#REF!</definedName>
    <definedName name="Hp">#REF!</definedName>
    <definedName name="hp1b">#REF!</definedName>
    <definedName name="hp1c">#REF!</definedName>
    <definedName name="hp2b">#REF!</definedName>
    <definedName name="hp2c">#REF!</definedName>
    <definedName name="hpb">#REF!</definedName>
    <definedName name="HPC" localSheetId="23">{"Book1","AP-37.xls"}</definedName>
    <definedName name="HPC" localSheetId="21">{"Book1","AP-37.xls"}</definedName>
    <definedName name="hpc">#REF!</definedName>
    <definedName name="Hpp">#REF!</definedName>
    <definedName name="HPS">#REF!</definedName>
    <definedName name="hpv" localSheetId="26" hidden="1">{#N/A,#N/A,FALSE,"단축1";#N/A,#N/A,FALSE,"단축2";#N/A,#N/A,FALSE,"단축3";#N/A,#N/A,FALSE,"장축";#N/A,#N/A,FALSE,"4WD"}</definedName>
    <definedName name="hpv" localSheetId="31" hidden="1">{#N/A,#N/A,FALSE,"단축1";#N/A,#N/A,FALSE,"단축2";#N/A,#N/A,FALSE,"단축3";#N/A,#N/A,FALSE,"장축";#N/A,#N/A,FALSE,"4WD"}</definedName>
    <definedName name="hpv" localSheetId="30" hidden="1">{#N/A,#N/A,FALSE,"단축1";#N/A,#N/A,FALSE,"단축2";#N/A,#N/A,FALSE,"단축3";#N/A,#N/A,FALSE,"장축";#N/A,#N/A,FALSE,"4WD"}</definedName>
    <definedName name="hpv" localSheetId="25" hidden="1">{#N/A,#N/A,FALSE,"단축1";#N/A,#N/A,FALSE,"단축2";#N/A,#N/A,FALSE,"단축3";#N/A,#N/A,FALSE,"장축";#N/A,#N/A,FALSE,"4WD"}</definedName>
    <definedName name="hpv" localSheetId="23" hidden="1">{#N/A,#N/A,FALSE,"단축1";#N/A,#N/A,FALSE,"단축2";#N/A,#N/A,FALSE,"단축3";#N/A,#N/A,FALSE,"장축";#N/A,#N/A,FALSE,"4WD"}</definedName>
    <definedName name="hpv" localSheetId="21" hidden="1">{#N/A,#N/A,FALSE,"단축1";#N/A,#N/A,FALSE,"단축2";#N/A,#N/A,FALSE,"단축3";#N/A,#N/A,FALSE,"장축";#N/A,#N/A,FALSE,"4WD"}</definedName>
    <definedName name="hpv" hidden="1">{#N/A,#N/A,FALSE,"단축1";#N/A,#N/A,FALSE,"단축2";#N/A,#N/A,FALSE,"단축3";#N/A,#N/A,FALSE,"장축";#N/A,#N/A,FALSE,"4WD"}</definedName>
    <definedName name="HQ">#REF!</definedName>
    <definedName name="HR">#REF!</definedName>
    <definedName name="hreer" localSheetId="26" hidden="1">{#N/A,#N/A,FALSE,"골재소요량";#N/A,#N/A,FALSE,"골재소요량"}</definedName>
    <definedName name="hreer" localSheetId="31" hidden="1">{#N/A,#N/A,FALSE,"골재소요량";#N/A,#N/A,FALSE,"골재소요량"}</definedName>
    <definedName name="hreer" localSheetId="30" hidden="1">{#N/A,#N/A,FALSE,"골재소요량";#N/A,#N/A,FALSE,"골재소요량"}</definedName>
    <definedName name="hreer" localSheetId="25" hidden="1">{#N/A,#N/A,FALSE,"골재소요량";#N/A,#N/A,FALSE,"골재소요량"}</definedName>
    <definedName name="hreer" localSheetId="23" hidden="1">{#N/A,#N/A,FALSE,"골재소요량";#N/A,#N/A,FALSE,"골재소요량"}</definedName>
    <definedName name="hreer" localSheetId="21" hidden="1">{#N/A,#N/A,FALSE,"골재소요량";#N/A,#N/A,FALSE,"골재소요량"}</definedName>
    <definedName name="hreer" hidden="1">{#N/A,#N/A,FALSE,"골재소요량";#N/A,#N/A,FALSE,"골재소요량"}</definedName>
    <definedName name="hrege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ge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ge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ge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ge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ge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g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T" localSheetId="26" hidden="1">{#N/A,#N/A,FALSE,"신규dep";#N/A,#N/A,FALSE,"신규dep-금형상각후";#N/A,#N/A,FALSE,"신규dep-연구비상각후";#N/A,#N/A,FALSE,"신규dep-기계,공구상각후"}</definedName>
    <definedName name="HRT" localSheetId="31" hidden="1">{#N/A,#N/A,FALSE,"신규dep";#N/A,#N/A,FALSE,"신규dep-금형상각후";#N/A,#N/A,FALSE,"신규dep-연구비상각후";#N/A,#N/A,FALSE,"신규dep-기계,공구상각후"}</definedName>
    <definedName name="HRT" localSheetId="30" hidden="1">{#N/A,#N/A,FALSE,"신규dep";#N/A,#N/A,FALSE,"신규dep-금형상각후";#N/A,#N/A,FALSE,"신규dep-연구비상각후";#N/A,#N/A,FALSE,"신규dep-기계,공구상각후"}</definedName>
    <definedName name="HRT" localSheetId="25" hidden="1">{#N/A,#N/A,FALSE,"신규dep";#N/A,#N/A,FALSE,"신규dep-금형상각후";#N/A,#N/A,FALSE,"신규dep-연구비상각후";#N/A,#N/A,FALSE,"신규dep-기계,공구상각후"}</definedName>
    <definedName name="HRT" localSheetId="23" hidden="1">{#N/A,#N/A,FALSE,"신규dep";#N/A,#N/A,FALSE,"신규dep-금형상각후";#N/A,#N/A,FALSE,"신규dep-연구비상각후";#N/A,#N/A,FALSE,"신규dep-기계,공구상각후"}</definedName>
    <definedName name="HRT" localSheetId="21" hidden="1">{#N/A,#N/A,FALSE,"신규dep";#N/A,#N/A,FALSE,"신규dep-금형상각후";#N/A,#N/A,FALSE,"신규dep-연구비상각후";#N/A,#N/A,FALSE,"신규dep-기계,공구상각후"}</definedName>
    <definedName name="HRT" hidden="1">{#N/A,#N/A,FALSE,"신규dep";#N/A,#N/A,FALSE,"신규dep-금형상각후";#N/A,#N/A,FALSE,"신규dep-연구비상각후";#N/A,#N/A,FALSE,"신규dep-기계,공구상각후"}</definedName>
    <definedName name="hrths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ths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ths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ths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ths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ths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ths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#REF!</definedName>
    <definedName name="HSB">#REF!</definedName>
    <definedName name="HSE">#N/A</definedName>
    <definedName name="HSH">#REF!</definedName>
    <definedName name="HSJSK" localSheetId="23">{"Book1","AP-37.xls"}</definedName>
    <definedName name="HSJSK" localSheetId="21">{"Book1","AP-37.xls"}</definedName>
    <definedName name="HSJSK">{"Book1","AP-37.xls"}</definedName>
    <definedName name="HSR" hidden="1">{"'용역비'!$A$4:$C$8"}</definedName>
    <definedName name="Ht">#REF!</definedName>
    <definedName name="ht1b">#REF!</definedName>
    <definedName name="ht1c">#REF!</definedName>
    <definedName name="ht2b">#REF!</definedName>
    <definedName name="ht2c">#REF!</definedName>
    <definedName name="HTBOLT" localSheetId="31">#REF!</definedName>
    <definedName name="HTBOLT">#REF!</definedName>
    <definedName name="HTD">#REF!</definedName>
    <definedName name="hte" localSheetId="26" hidden="1">{#N/A,#N/A,FALSE,"구조2"}</definedName>
    <definedName name="hte" localSheetId="31" hidden="1">{#N/A,#N/A,FALSE,"구조2"}</definedName>
    <definedName name="hte" localSheetId="30" hidden="1">{#N/A,#N/A,FALSE,"구조2"}</definedName>
    <definedName name="hte" localSheetId="25" hidden="1">{#N/A,#N/A,FALSE,"구조2"}</definedName>
    <definedName name="hte" localSheetId="23" hidden="1">{#N/A,#N/A,FALSE,"구조2"}</definedName>
    <definedName name="hte" localSheetId="21" hidden="1">{#N/A,#N/A,FALSE,"구조2"}</definedName>
    <definedName name="hte">#REF!</definedName>
    <definedName name="htf">#REF!</definedName>
    <definedName name="htfo">#REF!</definedName>
    <definedName name="Hth">#REF!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I" localSheetId="31">#REF!</definedName>
    <definedName name="HTI">#REF!</definedName>
    <definedName name="htjh" localSheetId="26" hidden="1">{#N/A,#N/A,FALSE,"표지"}</definedName>
    <definedName name="htjh" localSheetId="31" hidden="1">{#N/A,#N/A,FALSE,"표지"}</definedName>
    <definedName name="htjh" localSheetId="30" hidden="1">{#N/A,#N/A,FALSE,"표지"}</definedName>
    <definedName name="htjh" localSheetId="25" hidden="1">{#N/A,#N/A,FALSE,"표지"}</definedName>
    <definedName name="htjh" localSheetId="23" hidden="1">{#N/A,#N/A,FALSE,"표지"}</definedName>
    <definedName name="htjh" localSheetId="21" hidden="1">{#N/A,#N/A,FALSE,"표지"}</definedName>
    <definedName name="htjh" hidden="1">{#N/A,#N/A,FALSE,"표지"}</definedName>
    <definedName name="HTML_CodePage" localSheetId="31" hidden="1">932</definedName>
    <definedName name="HTML_CodePage" hidden="1">949</definedName>
    <definedName name="HTML_Control" localSheetId="26" hidden="1">{"'表紙'!$A$1:$W$39"}</definedName>
    <definedName name="HTML_Control" localSheetId="31" hidden="1">{"'表紙'!$A$1:$W$39"}</definedName>
    <definedName name="HTML_Control" localSheetId="30" hidden="1">{"'表紙'!$A$1:$W$39"}</definedName>
    <definedName name="HTML_Control" localSheetId="25" hidden="1">{"'表紙'!$A$1:$W$39"}</definedName>
    <definedName name="HTML_Control" localSheetId="23" hidden="1">{"'表紙'!$A$1:$W$39"}</definedName>
    <definedName name="HTML_Control" localSheetId="21" hidden="1">{"'表紙'!$A$1:$W$39"}</definedName>
    <definedName name="HTML_Control" hidden="1">{"'장비'!$A$3:$M$12"}</definedName>
    <definedName name="HTML_Control1" hidden="1">{"'Firr(선)'!$AS$1:$AY$62","'Firr(사)'!$AS$1:$AY$62","'Firr(회)'!$AS$1:$AY$62","'Firr(선)'!$L$1:$V$62","'Firr(사)'!$L$1:$V$62","'Firr(회)'!$L$1:$V$62"}</definedName>
    <definedName name="HTML_Description" hidden="1">""</definedName>
    <definedName name="HTML_Email" hidden="1">""</definedName>
    <definedName name="HTML_Header" localSheetId="31" hidden="1">"表紙"</definedName>
    <definedName name="HTML_Header" hidden="1">"장비"</definedName>
    <definedName name="HTML_LastUpdate" localSheetId="31" hidden="1">"99/05/04"</definedName>
    <definedName name="HTML_LastUpdate" hidden="1">"97-08-05"</definedName>
    <definedName name="HTML_LineAfter" hidden="1">FALSE</definedName>
    <definedName name="HTML_LineBefore" hidden="1">FALSE</definedName>
    <definedName name="HTML_Name" localSheetId="31" hidden="1">"Toyo"</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localSheetId="31" hidden="1">"C:\temp\MyHTML.htm"</definedName>
    <definedName name="HTML_PathFile" hidden="1">"C:\My Documents\MyHTML.htm"</definedName>
    <definedName name="HTML_PathTemplate" hidden="1">"C:\My Documents\Const_Sov_REV\HTMLTemp.htm"</definedName>
    <definedName name="HTML_Title" localSheetId="31" hidden="1">"見積検討会"</definedName>
    <definedName name="HTML_Title" hidden="1">"가산동미라보"</definedName>
    <definedName name="HTML1_1" hidden="1">"[STRUCTUR.XLS]대상설비!$A$1:$I$34"</definedName>
    <definedName name="HTML1_10" hidden="1">""</definedName>
    <definedName name="HTML1_11" hidden="1">1</definedName>
    <definedName name="HTML1_12" hidden="1">"C:\ims\대상설비.htm"</definedName>
    <definedName name="HTML1_2" hidden="1">1</definedName>
    <definedName name="HTML1_3" hidden="1">"CGL ENG'전산화 대상설비"</definedName>
    <definedName name="HTML1_4" hidden="1">"BASIC DESIGN"</definedName>
    <definedName name="HTML1_5" hidden="1">""</definedName>
    <definedName name="HTML1_6" hidden="1">-4146</definedName>
    <definedName name="HTML1_7" hidden="1">-4146</definedName>
    <definedName name="HTML1_8" hidden="1">"1998-07-28"</definedName>
    <definedName name="HTML1_9" hidden="1">"한경훈"</definedName>
    <definedName name="HTML2_1" hidden="1">"[발전기.XLS]설계flow!$A$1:$AA$67"</definedName>
    <definedName name="HTML2_10" hidden="1">""</definedName>
    <definedName name="HTML2_11" hidden="1">1</definedName>
    <definedName name="HTML2_12" hidden="1">"C:\전산화\CGLENG~1\보고전~1\MyHTML.htm"</definedName>
    <definedName name="HTML2_2" hidden="1">1</definedName>
    <definedName name="HTML2_3" hidden="1">"발전기.XL"</definedName>
    <definedName name="HTML2_4" hidden="1">"설계flow"</definedName>
    <definedName name="HTML2_5" hidden="1">""</definedName>
    <definedName name="HTML2_6" hidden="1">-4146</definedName>
    <definedName name="HTML2_7" hidden="1">-4146</definedName>
    <definedName name="HTML2_8" hidden="1">"1998-09-16"</definedName>
    <definedName name="HTML2_9" hidden="1">"한경훈"</definedName>
    <definedName name="HTML3_1" hidden="1">"[발전기.XLS]설계flow!$AC$15:$AD$36"</definedName>
    <definedName name="HTML3_10" hidden="1">""</definedName>
    <definedName name="HTML3_11" hidden="1">1</definedName>
    <definedName name="HTML3_12" hidden="1">"C:\전산화\CGLENG~1\보고전~1\IMS.htm"</definedName>
    <definedName name="HTML3_2" hidden="1">1</definedName>
    <definedName name="HTML3_3" hidden="1">"발전기.XL"</definedName>
    <definedName name="HTML3_4" hidden="1">"설계flow"</definedName>
    <definedName name="HTML3_5" hidden="1">""</definedName>
    <definedName name="HTML3_6" hidden="1">-4146</definedName>
    <definedName name="HTML3_7" hidden="1">-4146</definedName>
    <definedName name="HTML3_8" hidden="1">"1998-09-16"</definedName>
    <definedName name="HTML3_9" hidden="1">"한경훈"</definedName>
    <definedName name="HTML4_1" hidden="1">"[발전기.XLS]표지!$A$1:$T$29"</definedName>
    <definedName name="HTML4_10" hidden="1">""</definedName>
    <definedName name="HTML4_11" hidden="1">1</definedName>
    <definedName name="HTML4_12" hidden="1">"C:\전산화\CGLENG~1\보고전~1\IMS.htm"</definedName>
    <definedName name="HTML4_2" hidden="1">1</definedName>
    <definedName name="HTML4_3" hidden="1">"발전기.XL"</definedName>
    <definedName name="HTML4_4" hidden="1">"표지"</definedName>
    <definedName name="HTML4_5" hidden="1">""</definedName>
    <definedName name="HTML4_6" hidden="1">-4146</definedName>
    <definedName name="HTML4_7" hidden="1">-4146</definedName>
    <definedName name="HTML4_8" hidden="1">"1998-09-16"</definedName>
    <definedName name="HTML4_9" hidden="1">"한경훈"</definedName>
    <definedName name="HTML5_1" hidden="1">"'[ROLL_E~1.XLS]Eng'' 절차'!$E$4:$P$19"</definedName>
    <definedName name="HTML5_10" hidden="1">""</definedName>
    <definedName name="HTML5_11" hidden="1">1</definedName>
    <definedName name="HTML5_12" hidden="1">"C:\전산화\CGLENG~1\IMAGES\IMS\ROLL_ENG.HTM"</definedName>
    <definedName name="HTML5_2" hidden="1">1</definedName>
    <definedName name="HTML5_3" hidden="1">"ROLL_E~1"</definedName>
    <definedName name="HTML5_4" hidden="1">"Eng' 절차"</definedName>
    <definedName name="HTML5_5" hidden="1">""</definedName>
    <definedName name="HTML5_6" hidden="1">-4146</definedName>
    <definedName name="HTML5_7" hidden="1">-4146</definedName>
    <definedName name="HTML5_8" hidden="1">"1998-10-12"</definedName>
    <definedName name="HTML5_9" hidden="1">"한경훈"</definedName>
    <definedName name="HTMLCount" hidden="1">5</definedName>
    <definedName name="HTR" hidden="1">{#N/A,#N/A,FALSE,"이태원철근"}</definedName>
    <definedName name="htreerg"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eerg"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eerg"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eerg"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eerg"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eer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ee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r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r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r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r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r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r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tr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tr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tr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tr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tr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tr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rt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S">#REF!</definedName>
    <definedName name="Htsw">#REF!</definedName>
    <definedName name="htuyu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uyu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uyu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uyu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uyu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uyu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uyu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w">#REF!</definedName>
    <definedName name="Htwt">#REF!</definedName>
    <definedName name="HUN">[43]Sheet4!$I$9:$N$14</definedName>
    <definedName name="HUR" localSheetId="23">{"Book1","AP-37.xls"}</definedName>
    <definedName name="HUR" localSheetId="21">{"Book1","AP-37.xls"}</definedName>
    <definedName name="HUR">{"Book1","AP-37.xls"}</definedName>
    <definedName name="HV_Motor_2P">#REF!</definedName>
    <definedName name="HV_Motor_4P">#REF!</definedName>
    <definedName name="HV_Motor_6P">#REF!</definedName>
    <definedName name="HV_Motor_8P">#REF!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EF" localSheetId="31">#REF!</definedName>
    <definedName name="HVEF">#REF!</definedName>
    <definedName name="HVPF" localSheetId="31">#REF!</definedName>
    <definedName name="HVPF">#REF!</definedName>
    <definedName name="HW">#REF!</definedName>
    <definedName name="Hwb">#REF!</definedName>
    <definedName name="HWL">#REF!</definedName>
    <definedName name="HWR">#REF!</definedName>
    <definedName name="Hx">#REF!</definedName>
    <definedName name="hyh">#REF!</definedName>
    <definedName name="HYY">#REF!</definedName>
    <definedName name="Hz">#REF!</definedName>
    <definedName name="H형강2">#REF!</definedName>
    <definedName name="i" localSheetId="31">#REF!</definedName>
    <definedName name="I">#REF!</definedName>
    <definedName name="I_3._PVC_DUCT_설치공사">#REF!</definedName>
    <definedName name="I_NO">#REF!</definedName>
    <definedName name="ia">#REF!</definedName>
    <definedName name="ib">#REF!</definedName>
    <definedName name="IBEAM" localSheetId="31">#REF!</definedName>
    <definedName name="IBEAM">#REF!</definedName>
    <definedName name="ic">#REF!</definedName>
    <definedName name="ID" localSheetId="31">#REF!,#REF!</definedName>
    <definedName name="ID" localSheetId="23">#REF!,#REF!</definedName>
    <definedName name="ID" localSheetId="21">#REF!,#REF!</definedName>
    <definedName name="ID">#REF!,#REF!</definedName>
    <definedName name="idia">#REF!</definedName>
    <definedName name="IDW">#REF!</definedName>
    <definedName name="IELWSALES">#REF!</definedName>
    <definedName name="IELYSALES">#REF!</definedName>
    <definedName name="IEPLANSALES">#REF!</definedName>
    <definedName name="IESP">#REF!</definedName>
    <definedName name="If">#REF!</definedName>
    <definedName name="IFA">#REF!</definedName>
    <definedName name="IFLAG">#REF!</definedName>
    <definedName name="II" localSheetId="31">#REF!</definedName>
    <definedName name="II">#REF!</definedName>
    <definedName name="III" localSheetId="26" hidden="1">{#N/A,#N/A,FALSE,"양식(을)"}</definedName>
    <definedName name="III" localSheetId="31" hidden="1">{#N/A,#N/A,FALSE,"양식(을)"}</definedName>
    <definedName name="III" localSheetId="30" hidden="1">{#N/A,#N/A,FALSE,"양식(을)"}</definedName>
    <definedName name="III" localSheetId="25" hidden="1">{#N/A,#N/A,FALSE,"양식(을)"}</definedName>
    <definedName name="III" localSheetId="23" hidden="1">{#N/A,#N/A,FALSE,"양식(을)"}</definedName>
    <definedName name="III" localSheetId="21" hidden="1">{#N/A,#N/A,FALSE,"양식(을)"}</definedName>
    <definedName name="III" hidden="1">{#N/A,#N/A,FALSE,"양식(을)"}</definedName>
    <definedName name="iiii" localSheetId="31">#REF!,#REF!,#REF!,#REF!,#REF!,#REF!,#REF!,#REF!,#REF!,#REF!,#REF!,#REF!,#REF!,#REF!,#REF!,#REF!,#REF!,#REF!,#REF!,#REF!,#REF!,#REF!,#REF!,#REF!,#REF!,#REF!</definedName>
    <definedName name="iiii" localSheetId="23">#REF!,#REF!,#REF!,#REF!,#REF!,#REF!,#REF!,#REF!,#REF!,#REF!,#REF!,#REF!,#REF!,#REF!,#REF!,#REF!,#REF!,#REF!,#REF!,#REF!,#REF!,#REF!,#REF!,#REF!,#REF!,#REF!</definedName>
    <definedName name="iiii" localSheetId="21">#REF!,#REF!,#REF!,#REF!,#REF!,#REF!,#REF!,#REF!,#REF!,#REF!,#REF!,#REF!,#REF!,#REF!,#REF!,#REF!,#REF!,#REF!,#REF!,#REF!,#REF!,#REF!,#REF!,#REF!,#REF!,#REF!</definedName>
    <definedName name="iiii">#REF!</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k">#REF!</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K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kor">#REF!</definedName>
    <definedName name="ikorr">#REF!</definedName>
    <definedName name="ikuggh"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kuggh"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kuggh"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kuggh"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kuggh"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kugg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kug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#REF!</definedName>
    <definedName name="ilocal">#REF!</definedName>
    <definedName name="ilocalr">#REF!</definedName>
    <definedName name="ILP80적">[44]단가!$A$36</definedName>
    <definedName name="ILP80회">[44]단가!$A$35</definedName>
    <definedName name="ILP적">[44]단가!$A$34</definedName>
    <definedName name="ILP회">[44]단가!$A$33</definedName>
    <definedName name="imio">#REF!</definedName>
    <definedName name="IMPEDANCEDC">#REF!</definedName>
    <definedName name="IMPEDANCEYS">#REF!</definedName>
    <definedName name="IMPORT">#REF!</definedName>
    <definedName name="IMPRESSION">#REF!</definedName>
    <definedName name="IMSI">#REF!</definedName>
    <definedName name="imsi2">#REF!</definedName>
    <definedName name="imsi3">#REF!</definedName>
    <definedName name="IMSI4">#REF!</definedName>
    <definedName name="IN">#REF!</definedName>
    <definedName name="In_SCODcr">#REF!</definedName>
    <definedName name="Inc_Sup_Matl">#REF!</definedName>
    <definedName name="Inc_Sup_MD">#REF!</definedName>
    <definedName name="Inc_Sup_Total_Matl">#REF!</definedName>
    <definedName name="Inc_Sup_Total_MD">#REF!</definedName>
    <definedName name="ind">#REF!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E">#N/A</definedName>
    <definedName name="Index">#REF!</definedName>
    <definedName name="INDEX_QRY">#REF!</definedName>
    <definedName name="IndexItems">#REF!</definedName>
    <definedName name="IndexServices">#REF!</definedName>
    <definedName name="IndexSheetNos">#REF!</definedName>
    <definedName name="india">#REF!</definedName>
    <definedName name="indirect">#REF!</definedName>
    <definedName name="IndirectHours">#REF!</definedName>
    <definedName name="INF.REMARKS">"NO_USE"</definedName>
    <definedName name="INF.REV">"NO_USE"</definedName>
    <definedName name="INPUT">#REF!</definedName>
    <definedName name="INQ.NO.">#REF!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T">#REF!</definedName>
    <definedName name="INSTALLATION">#REF!</definedName>
    <definedName name="INSTRUMENTS">#REF!</definedName>
    <definedName name="INSU">#REF!</definedName>
    <definedName name="INSUL_FLANGE">ROUND(((#REF!+2*#REF!)*3.141*#REF!+2*3.141*(#REF!+2*#REF!)^2/4)/1000000,3)</definedName>
    <definedName name="INSUL_VALVE">ROUND(2*(#REF!*(#REF!+2*#REF!)+(#REF!*#REF!)+(#REF!+2*#REF!)*(#REF!+2*#REF!))/1000000,3)</definedName>
    <definedName name="Insulation">#REF!</definedName>
    <definedName name="Insurance">#REF!&amp;#REF!</definedName>
    <definedName name="interface">[31]!interface</definedName>
    <definedName name="IntFreeCred">#REF!</definedName>
    <definedName name="INTPUT">#REF!</definedName>
    <definedName name="INTPUTDATA">#REF!</definedName>
    <definedName name="INTROD">#REF!</definedName>
    <definedName name="IO" localSheetId="31">{"Book1","AP-37.xls"}</definedName>
    <definedName name="IO" localSheetId="23">{"Book1","AP-37.xls"}</definedName>
    <definedName name="IO" localSheetId="21">{"Book1","AP-37.xls"}</definedName>
    <definedName name="Io">#REF!</definedName>
    <definedName name="IO_1" localSheetId="23">{"Book1","AP-37.xls"}</definedName>
    <definedName name="IO_1" localSheetId="21">{"Book1","AP-37.xls"}</definedName>
    <definedName name="IO_1">{"Book1","AP-37.xls"}</definedName>
    <definedName name="IO_2" localSheetId="23">{"Book1","AP-37.xls"}</definedName>
    <definedName name="IO_2" localSheetId="21">{"Book1","AP-37.xls"}</definedName>
    <definedName name="IO_2">{"Book1","AP-37.xls"}</definedName>
    <definedName name="IO_3" localSheetId="23">{"Book1","AP-37.xls"}</definedName>
    <definedName name="IO_3" localSheetId="21">{"Book1","AP-37.xls"}</definedName>
    <definedName name="IO_3">{"Book1","AP-37.xls"}</definedName>
    <definedName name="IO_4" localSheetId="23">{"Book1","AP-37.xls"}</definedName>
    <definedName name="IO_4" localSheetId="21">{"Book1","AP-37.xls"}</definedName>
    <definedName name="IO_4">{"Book1","AP-37.xls"}</definedName>
    <definedName name="Io1I">#REF!</definedName>
    <definedName name="Io2I">#REF!</definedName>
    <definedName name="IOI" hidden="1">{"'용역비'!$A$4:$C$8"}</definedName>
    <definedName name="IOIOIOIO" localSheetId="23" hidden="1">{#N/A,#N/A,FALSE,"표지목차"}</definedName>
    <definedName name="IOIOIOIO" localSheetId="21" hidden="1">{#N/A,#N/A,FALSE,"표지목차"}</definedName>
    <definedName name="IOIOIOIO" hidden="1">{#N/A,#N/A,FALSE,"표지목차"}</definedName>
    <definedName name="IOP">#REF!,#REF!</definedName>
    <definedName name="IOU">#REF!,#REF!</definedName>
    <definedName name="Ip">#REF!</definedName>
    <definedName name="IPT">#N/A</definedName>
    <definedName name="ir2rtcfr3c1r4c26rtqu">#REF!</definedName>
    <definedName name="ISO_정렬">[45]!ISO_정렬</definedName>
    <definedName name="ISODWG">#N/A</definedName>
    <definedName name="isolator">#REF!</definedName>
    <definedName name="isolator노" localSheetId="31">#REF!</definedName>
    <definedName name="isolator노">#REF!</definedName>
    <definedName name="isolator철거" localSheetId="31">#REF!</definedName>
    <definedName name="isolator철거">#REF!</definedName>
    <definedName name="iss_option">#REF!</definedName>
    <definedName name="iss_pn">#REF!</definedName>
    <definedName name="IssueDate">#REF!</definedName>
    <definedName name="IT">#REF!</definedName>
    <definedName name="itcn">#REF!</definedName>
    <definedName name="itcnr">#REF!</definedName>
    <definedName name="ITEM">#N/A</definedName>
    <definedName name="ITEM_1">#REF!</definedName>
    <definedName name="ITEM_10">#REF!</definedName>
    <definedName name="ITEM_11">#REF!</definedName>
    <definedName name="ITEM_12">#REF!</definedName>
    <definedName name="ITEM_13">#REF!</definedName>
    <definedName name="ITEM_14">#REF!</definedName>
    <definedName name="ITEM_15">#REF!</definedName>
    <definedName name="ITEM_16">#REF!</definedName>
    <definedName name="ITEM_17">#REF!</definedName>
    <definedName name="ITEM_18">#REF!</definedName>
    <definedName name="ITEM_19">#REF!</definedName>
    <definedName name="ITEM_2">#REF!</definedName>
    <definedName name="ITEM_20">#REF!</definedName>
    <definedName name="ITEM_21">#REF!</definedName>
    <definedName name="ITEM_22">#REF!</definedName>
    <definedName name="ITEM_23">#REF!</definedName>
    <definedName name="ITEM_24">#REF!</definedName>
    <definedName name="ITEM_25">#REF!</definedName>
    <definedName name="ITEM_26">#REF!</definedName>
    <definedName name="ITEM_27">#REF!</definedName>
    <definedName name="ITEM_28">#REF!</definedName>
    <definedName name="ITEM_29">#REF!</definedName>
    <definedName name="ITEM_3">#REF!</definedName>
    <definedName name="ITEM_4">#REF!</definedName>
    <definedName name="ITEM_5">#REF!</definedName>
    <definedName name="ITEM_6">#REF!</definedName>
    <definedName name="ITEM_7">#REF!</definedName>
    <definedName name="ITEM_8">#REF!</definedName>
    <definedName name="ITEM_9">#REF!</definedName>
    <definedName name="ITEMCODE">#REF!</definedName>
    <definedName name="ITEMDESC">#REF!</definedName>
    <definedName name="ITEM등록기준">#REF!</definedName>
    <definedName name="ITEM별상세업무분장"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수정">#REF!</definedName>
    <definedName name="ITEM확인">#REF!</definedName>
    <definedName name="ITEM확인1">#REF!</definedName>
    <definedName name="ITNUM">[41]대비!#REF!</definedName>
    <definedName name="itotalr">#REF!</definedName>
    <definedName name="ITV" localSheetId="31">#REF!</definedName>
    <definedName name="ITV">#REF!</definedName>
    <definedName name="iu" localSheetId="31">#REF!</definedName>
    <definedName name="IU" hidden="1">#REF!</definedName>
    <definedName name="iuk">#REF!</definedName>
    <definedName name="iukr">#REF!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V">#REF!</definedName>
    <definedName name="IV.FDS">{"Book1","AP-37.xls"}</definedName>
    <definedName name="iveh">#REF!</definedName>
    <definedName name="ivehr">#REF!</definedName>
    <definedName name="iw">#REF!</definedName>
    <definedName name="j" localSheetId="31">#REF!</definedName>
    <definedName name="J">#REF!</definedName>
    <definedName name="j_filler">#REF!</definedName>
    <definedName name="ja">#REF!</definedName>
    <definedName name="JANG" localSheetId="31" hidden="1">#REF!</definedName>
    <definedName name="JANG" hidden="1">#REF!</definedName>
    <definedName name="JB">#REF!</definedName>
    <definedName name="jbc">#REF!</definedName>
    <definedName name="JC" localSheetId="23" hidden="1">{#N/A,#N/A,FALSE,"ENG'G(보호계전기)"}</definedName>
    <definedName name="JC" localSheetId="21" hidden="1">{#N/A,#N/A,FALSE,"ENG'G(보호계전기)"}</definedName>
    <definedName name="JC" hidden="1">{#N/A,#N/A,FALSE,"ENG'G(보호계전기)"}</definedName>
    <definedName name="jd">#REF!</definedName>
    <definedName name="jde">#REF!</definedName>
    <definedName name="je">#REF!</definedName>
    <definedName name="jejr6" localSheetId="26" hidden="1">{#N/A,#N/A,FALSE,"혼합골재"}</definedName>
    <definedName name="jejr6" localSheetId="31" hidden="1">{#N/A,#N/A,FALSE,"혼합골재"}</definedName>
    <definedName name="jejr6" localSheetId="30" hidden="1">{#N/A,#N/A,FALSE,"혼합골재"}</definedName>
    <definedName name="jejr6" localSheetId="25" hidden="1">{#N/A,#N/A,FALSE,"혼합골재"}</definedName>
    <definedName name="jejr6" localSheetId="23" hidden="1">{#N/A,#N/A,FALSE,"혼합골재"}</definedName>
    <definedName name="jejr6" localSheetId="21" hidden="1">{#N/A,#N/A,FALSE,"혼합골재"}</definedName>
    <definedName name="jejr6" hidden="1">{#N/A,#N/A,FALSE,"혼합골재"}</definedName>
    <definedName name="JET" hidden="1">{#N/A,#N/A,FALSE,"CCTV"}</definedName>
    <definedName name="jf">#REF!</definedName>
    <definedName name="jfjf"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#REF!</definedName>
    <definedName name="JGJFJDJDJDJS" hidden="1">{"'장비'!$A$3:$M$12"}</definedName>
    <definedName name="jgy">{"Book1","AP-37.xls"}</definedName>
    <definedName name="JH" localSheetId="31">#REF!</definedName>
    <definedName name="JH">#REF!</definedName>
    <definedName name="jhg">#N/A</definedName>
    <definedName name="JHGFJGHFJHGF" localSheetId="31" hidden="1">{#N/A,#N/A,FALSE,"CCTV"}</definedName>
    <definedName name="JHGFJGHFJHGF" localSheetId="23" hidden="1">{#N/A,#N/A,FALSE,"CCTV"}</definedName>
    <definedName name="JHGFJGHFJHGF" localSheetId="21" hidden="1">{#N/A,#N/A,FALSE,"CCTV"}</definedName>
    <definedName name="JHGFJGHFJHGF" hidden="1">{#N/A,#N/A,FALSE,"CCTV"}</definedName>
    <definedName name="JHGFJHFJHGF" localSheetId="31" hidden="1">{#N/A,#N/A,FALSE,"CCTV"}</definedName>
    <definedName name="JHGFJHFJHGF" localSheetId="23" hidden="1">{#N/A,#N/A,FALSE,"CCTV"}</definedName>
    <definedName name="JHGFJHFJHGF" localSheetId="21" hidden="1">{#N/A,#N/A,FALSE,"CCTV"}</definedName>
    <definedName name="JHGFJHFJHGF" hidden="1">{#N/A,#N/A,FALSE,"CCTV"}</definedName>
    <definedName name="JHGFJHGF" localSheetId="31" hidden="1">{#N/A,#N/A,FALSE,"CCTV"}</definedName>
    <definedName name="JHGFJHGF" localSheetId="23" hidden="1">{#N/A,#N/A,FALSE,"CCTV"}</definedName>
    <definedName name="JHGFJHGF" localSheetId="21" hidden="1">{#N/A,#N/A,FALSE,"CCTV"}</definedName>
    <definedName name="JHGFJHGF" hidden="1">{#N/A,#N/A,FALSE,"CCTV"}</definedName>
    <definedName name="JHGFJHGFJHGF" localSheetId="31" hidden="1">{#N/A,#N/A,FALSE,"CCTV"}</definedName>
    <definedName name="JHGFJHGFJHGF" localSheetId="23" hidden="1">{#N/A,#N/A,FALSE,"CCTV"}</definedName>
    <definedName name="JHGFJHGFJHGF" localSheetId="21" hidden="1">{#N/A,#N/A,FALSE,"CCTV"}</definedName>
    <definedName name="JHGFJHGFJHGF" hidden="1">{#N/A,#N/A,FALSE,"CCTV"}</definedName>
    <definedName name="jhu" localSheetId="31">#REF!</definedName>
    <definedName name="jhu">#REF!</definedName>
    <definedName name="ji">ROUND(#REF!*0.0254,3)</definedName>
    <definedName name="JIG예산" hidden="1">{#N/A,#N/A,TRUE,"일정"}</definedName>
    <definedName name="jijk" hidden="1">{"Header",#N/A,TRUE,"Summary";"ProjectInfo",#N/A,TRUE,"Total Value"}</definedName>
    <definedName name="jiljl" hidden="1">{#N/A,#N/A,FALSE,"자재비 (2)";#N/A,#N/A,FALSE,"공사비 (2)";#N/A,#N/A,FALSE,"설계외주비";#N/A,#N/A,FALSE,"노무비";#N/A,#N/A,FALSE,"기계장치비";#N/A,#N/A,FALSE,"경비"}</definedName>
    <definedName name="JIY">#REF!</definedName>
    <definedName name="JJ" localSheetId="31">#REF!</definedName>
    <definedName name="JJ">#REF!</definedName>
    <definedName name="jjddftg" localSheetId="26" hidden="1">{#N/A,#N/A,FALSE,"현장 NCR 분석";#N/A,#N/A,FALSE,"현장품질감사";#N/A,#N/A,FALSE,"현장품질감사"}</definedName>
    <definedName name="jjddftg" localSheetId="31" hidden="1">{#N/A,#N/A,FALSE,"현장 NCR 분석";#N/A,#N/A,FALSE,"현장품질감사";#N/A,#N/A,FALSE,"현장품질감사"}</definedName>
    <definedName name="jjddftg" localSheetId="30" hidden="1">{#N/A,#N/A,FALSE,"현장 NCR 분석";#N/A,#N/A,FALSE,"현장품질감사";#N/A,#N/A,FALSE,"현장품질감사"}</definedName>
    <definedName name="jjddftg" localSheetId="25" hidden="1">{#N/A,#N/A,FALSE,"현장 NCR 분석";#N/A,#N/A,FALSE,"현장품질감사";#N/A,#N/A,FALSE,"현장품질감사"}</definedName>
    <definedName name="jjddftg" localSheetId="23" hidden="1">{#N/A,#N/A,FALSE,"현장 NCR 분석";#N/A,#N/A,FALSE,"현장품질감사";#N/A,#N/A,FALSE,"현장품질감사"}</definedName>
    <definedName name="jjddftg" localSheetId="21" hidden="1">{#N/A,#N/A,FALSE,"현장 NCR 분석";#N/A,#N/A,FALSE,"현장품질감사";#N/A,#N/A,FALSE,"현장품질감사"}</definedName>
    <definedName name="jjddftg" hidden="1">{#N/A,#N/A,FALSE,"현장 NCR 분석";#N/A,#N/A,FALSE,"현장품질감사";#N/A,#N/A,FALSE,"현장품질감사"}</definedName>
    <definedName name="JJFOR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 localSheetId="31">#REF!</definedName>
    <definedName name="JJG">#REF!</definedName>
    <definedName name="JJHSHHA"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{"'장비'!$A$3:$M$12"}</definedName>
    <definedName name="JJJJ"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localSheetId="23" hidden="1">{#N/A,#N/A,TRUE,"Sheet4";"ww","시나리오1",TRUE,"Sheet4"}</definedName>
    <definedName name="jjjjj" localSheetId="21" hidden="1">{#N/A,#N/A,TRUE,"Sheet4";"ww","시나리오1",TRUE,"Sheet4"}</definedName>
    <definedName name="jjjjj" hidden="1">{#N/A,#N/A,TRUE,"Sheet4";"ww","시나리오1",TRUE,"Sheet4"}</definedName>
    <definedName name="JJJJJJJJ" localSheetId="23" hidden="1">{#N/A,#N/A,TRUE,"Sheet4";"ww","시나리오1",TRUE,"Sheet4"}</definedName>
    <definedName name="JJJJJJJJ" localSheetId="21" hidden="1">{#N/A,#N/A,TRUE,"Sheet4";"ww","시나리오1",TRUE,"Sheet4"}</definedName>
    <definedName name="JJJJJJJJ" hidden="1">{#N/A,#N/A,TRUE,"Sheet4";"ww","시나리오1",TRUE,"Sheet4"}</definedName>
    <definedName name="JJJJJJJJJJJJJJJJJJJJJJJJJ" localSheetId="31">#REF!</definedName>
    <definedName name="JJJJJJJJJJJJJJJJJJJJJJJJJ">#REF!</definedName>
    <definedName name="jjjjy" localSheetId="26" hidden="1">{#N/A,#N/A,TRUE,"1";#N/A,#N/A,TRUE,"2";#N/A,#N/A,TRUE,"3";#N/A,#N/A,TRUE,"4";#N/A,#N/A,TRUE,"5";#N/A,#N/A,TRUE,"6";#N/A,#N/A,TRUE,"7"}</definedName>
    <definedName name="jjjjy" localSheetId="31" hidden="1">{#N/A,#N/A,TRUE,"1";#N/A,#N/A,TRUE,"2";#N/A,#N/A,TRUE,"3";#N/A,#N/A,TRUE,"4";#N/A,#N/A,TRUE,"5";#N/A,#N/A,TRUE,"6";#N/A,#N/A,TRUE,"7"}</definedName>
    <definedName name="jjjjy" localSheetId="30" hidden="1">{#N/A,#N/A,TRUE,"1";#N/A,#N/A,TRUE,"2";#N/A,#N/A,TRUE,"3";#N/A,#N/A,TRUE,"4";#N/A,#N/A,TRUE,"5";#N/A,#N/A,TRUE,"6";#N/A,#N/A,TRUE,"7"}</definedName>
    <definedName name="jjjjy" localSheetId="25" hidden="1">{#N/A,#N/A,TRUE,"1";#N/A,#N/A,TRUE,"2";#N/A,#N/A,TRUE,"3";#N/A,#N/A,TRUE,"4";#N/A,#N/A,TRUE,"5";#N/A,#N/A,TRUE,"6";#N/A,#N/A,TRUE,"7"}</definedName>
    <definedName name="jjjjy" localSheetId="23" hidden="1">{#N/A,#N/A,TRUE,"1";#N/A,#N/A,TRUE,"2";#N/A,#N/A,TRUE,"3";#N/A,#N/A,TRUE,"4";#N/A,#N/A,TRUE,"5";#N/A,#N/A,TRUE,"6";#N/A,#N/A,TRUE,"7"}</definedName>
    <definedName name="jjjjy" localSheetId="21" hidden="1">{#N/A,#N/A,TRUE,"1";#N/A,#N/A,TRUE,"2";#N/A,#N/A,TRUE,"3";#N/A,#N/A,TRUE,"4";#N/A,#N/A,TRUE,"5";#N/A,#N/A,TRUE,"6";#N/A,#N/A,TRUE,"7"}</definedName>
    <definedName name="jjjjy" hidden="1">{#N/A,#N/A,TRUE,"1";#N/A,#N/A,TRUE,"2";#N/A,#N/A,TRUE,"3";#N/A,#N/A,TRUE,"4";#N/A,#N/A,TRUE,"5";#N/A,#N/A,TRUE,"6";#N/A,#N/A,TRUE,"7"}</definedName>
    <definedName name="JJM">#REF!</definedName>
    <definedName name="JJSUW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26" hidden="1">{#N/A,#N/A,TRUE,"Y생산";#N/A,#N/A,TRUE,"Y판매";#N/A,#N/A,TRUE,"Y총물량";#N/A,#N/A,TRUE,"Y능력";#N/A,#N/A,TRUE,"YKD"}</definedName>
    <definedName name="JK" localSheetId="31" hidden="1">{#N/A,#N/A,TRUE,"Y생산";#N/A,#N/A,TRUE,"Y판매";#N/A,#N/A,TRUE,"Y총물량";#N/A,#N/A,TRUE,"Y능력";#N/A,#N/A,TRUE,"YKD"}</definedName>
    <definedName name="JK" localSheetId="30" hidden="1">{#N/A,#N/A,TRUE,"Y생산";#N/A,#N/A,TRUE,"Y판매";#N/A,#N/A,TRUE,"Y총물량";#N/A,#N/A,TRUE,"Y능력";#N/A,#N/A,TRUE,"YKD"}</definedName>
    <definedName name="JK" localSheetId="25" hidden="1">{#N/A,#N/A,TRUE,"Y생산";#N/A,#N/A,TRUE,"Y판매";#N/A,#N/A,TRUE,"Y총물량";#N/A,#N/A,TRUE,"Y능력";#N/A,#N/A,TRUE,"YKD"}</definedName>
    <definedName name="JK" localSheetId="23" hidden="1">{#N/A,#N/A,TRUE,"Y생산";#N/A,#N/A,TRUE,"Y판매";#N/A,#N/A,TRUE,"Y총물량";#N/A,#N/A,TRUE,"Y능력";#N/A,#N/A,TRUE,"YKD"}</definedName>
    <definedName name="JK" localSheetId="21" hidden="1">{#N/A,#N/A,TRUE,"Y생산";#N/A,#N/A,TRUE,"Y판매";#N/A,#N/A,TRUE,"Y총물량";#N/A,#N/A,TRUE,"Y능력";#N/A,#N/A,TRUE,"YKD"}</definedName>
    <definedName name="JK" hidden="1">{#N/A,#N/A,TRUE,"Y생산";#N/A,#N/A,TRUE,"Y판매";#N/A,#N/A,TRUE,"Y총물량";#N/A,#N/A,TRUE,"Y능력";#N/A,#N/A,TRUE,"YKD"}</definedName>
    <definedName name="JKDHASFKLASHF">'[46]BEND LOSS'!#REF!</definedName>
    <definedName name="JKJKJKJK" localSheetId="23" hidden="1">{#N/A,#N/A,FALSE,"포장1";#N/A,#N/A,FALSE,"포장1"}</definedName>
    <definedName name="JKJKJKJK" localSheetId="21" hidden="1">{#N/A,#N/A,FALSE,"포장1";#N/A,#N/A,FALSE,"포장1"}</definedName>
    <definedName name="JKJKJKJK" hidden="1">{#N/A,#N/A,FALSE,"포장1";#N/A,#N/A,FALSE,"포장1"}</definedName>
    <definedName name="JKL">#REF!,#REF!</definedName>
    <definedName name="JKS" localSheetId="26" hidden="1">{#N/A,#N/A,TRUE,"일정"}</definedName>
    <definedName name="JKS" localSheetId="31" hidden="1">{#N/A,#N/A,TRUE,"일정"}</definedName>
    <definedName name="JKS" localSheetId="30" hidden="1">{#N/A,#N/A,TRUE,"일정"}</definedName>
    <definedName name="JKS" localSheetId="25" hidden="1">{#N/A,#N/A,TRUE,"일정"}</definedName>
    <definedName name="JKS" localSheetId="23" hidden="1">{#N/A,#N/A,TRUE,"일정"}</definedName>
    <definedName name="JKS" localSheetId="21" hidden="1">{#N/A,#N/A,TRUE,"일정"}</definedName>
    <definedName name="JKS" hidden="1">{#N/A,#N/A,TRUE,"일정"}</definedName>
    <definedName name="jnh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nh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nh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NJ">#REF!</definedName>
    <definedName name="JOB" localSheetId="31">#REF!</definedName>
    <definedName name="JOB">#REF!</definedName>
    <definedName name="JobDesc" localSheetId="31">#REF!</definedName>
    <definedName name="JobDesc">#REF!</definedName>
    <definedName name="JOBNUM">#REF!</definedName>
    <definedName name="JOKM" localSheetId="26" hidden="1">{#N/A,#N/A,FALSE,"단축1";#N/A,#N/A,FALSE,"단축2";#N/A,#N/A,FALSE,"단축3";#N/A,#N/A,FALSE,"장축";#N/A,#N/A,FALSE,"4WD"}</definedName>
    <definedName name="JOKM" localSheetId="31" hidden="1">{#N/A,#N/A,FALSE,"단축1";#N/A,#N/A,FALSE,"단축2";#N/A,#N/A,FALSE,"단축3";#N/A,#N/A,FALSE,"장축";#N/A,#N/A,FALSE,"4WD"}</definedName>
    <definedName name="JOKM" localSheetId="30" hidden="1">{#N/A,#N/A,FALSE,"단축1";#N/A,#N/A,FALSE,"단축2";#N/A,#N/A,FALSE,"단축3";#N/A,#N/A,FALSE,"장축";#N/A,#N/A,FALSE,"4WD"}</definedName>
    <definedName name="JOKM" localSheetId="25" hidden="1">{#N/A,#N/A,FALSE,"단축1";#N/A,#N/A,FALSE,"단축2";#N/A,#N/A,FALSE,"단축3";#N/A,#N/A,FALSE,"장축";#N/A,#N/A,FALSE,"4WD"}</definedName>
    <definedName name="JOKM" localSheetId="23" hidden="1">{#N/A,#N/A,FALSE,"단축1";#N/A,#N/A,FALSE,"단축2";#N/A,#N/A,FALSE,"단축3";#N/A,#N/A,FALSE,"장축";#N/A,#N/A,FALSE,"4WD"}</definedName>
    <definedName name="JOKM" localSheetId="21" hidden="1">{#N/A,#N/A,FALSE,"단축1";#N/A,#N/A,FALSE,"단축2";#N/A,#N/A,FALSE,"단축3";#N/A,#N/A,FALSE,"장축";#N/A,#N/A,FALSE,"4WD"}</definedName>
    <definedName name="JOKM" hidden="1">{#N/A,#N/A,FALSE,"단축1";#N/A,#N/A,FALSE,"단축2";#N/A,#N/A,FALSE,"단축3";#N/A,#N/A,FALSE,"장축";#N/A,#N/A,FALSE,"4WD"}</definedName>
    <definedName name="JPG">#REF!</definedName>
    <definedName name="JPN" localSheetId="31">#REF!</definedName>
    <definedName name="JPN">#REF!</definedName>
    <definedName name="JPN3선재" localSheetId="31">#REF!</definedName>
    <definedName name="JPN3선재">#REF!</definedName>
    <definedName name="JPN3후판">[36]작성방법!$C$7</definedName>
    <definedName name="JPN현재">[36]작성방법!$D$7</definedName>
    <definedName name="JRK" localSheetId="23" hidden="1">{#N/A,#N/A,FALSE,"3가";#N/A,#N/A,FALSE,"3나";#N/A,#N/A,FALSE,"3다"}</definedName>
    <definedName name="JRK" localSheetId="21" hidden="1">{#N/A,#N/A,FALSE,"3가";#N/A,#N/A,FALSE,"3나";#N/A,#N/A,FALSE,"3다"}</definedName>
    <definedName name="JRK" hidden="1">{#N/A,#N/A,FALSE,"3가";#N/A,#N/A,FALSE,"3나";#N/A,#N/A,FALSE,"3다"}</definedName>
    <definedName name="JSH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#REF!</definedName>
    <definedName name="JTNHMK">#REF!</definedName>
    <definedName name="jtrx"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trx"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tr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tu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u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u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u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u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u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u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jtt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jtt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jtt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jtt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jtt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jtt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jt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NCTION">#REF!</definedName>
    <definedName name="JUNCTION_BOXE">#REF!</definedName>
    <definedName name="JUU">#REF!</definedName>
    <definedName name="JUYGDF">#REF!</definedName>
    <definedName name="juyiutk" localSheetId="26" hidden="1">{#N/A,#N/A,FALSE,"단가표지"}</definedName>
    <definedName name="juyiutk" localSheetId="31" hidden="1">{#N/A,#N/A,FALSE,"단가표지"}</definedName>
    <definedName name="juyiutk" localSheetId="30" hidden="1">{#N/A,#N/A,FALSE,"단가표지"}</definedName>
    <definedName name="juyiutk" localSheetId="25" hidden="1">{#N/A,#N/A,FALSE,"단가표지"}</definedName>
    <definedName name="juyiutk" localSheetId="23" hidden="1">{#N/A,#N/A,FALSE,"단가표지"}</definedName>
    <definedName name="juyiutk" localSheetId="21" hidden="1">{#N/A,#N/A,FALSE,"단가표지"}</definedName>
    <definedName name="juyiutk" hidden="1">{#N/A,#N/A,FALSE,"단가표지"}</definedName>
    <definedName name="juyjuy">#N/A</definedName>
    <definedName name="juyoung">#REF!</definedName>
    <definedName name="juyt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yt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yt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yt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yt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yt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y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wd">#REF!</definedName>
    <definedName name="JY" hidden="1">{"'장비'!$A$3:$M$12"}</definedName>
    <definedName name="JYH">#REF!</definedName>
    <definedName name="jyjr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r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r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r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r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r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kyy" localSheetId="26" hidden="1">{#N/A,#N/A,FALSE,"토공2"}</definedName>
    <definedName name="jykyy" localSheetId="31" hidden="1">{#N/A,#N/A,FALSE,"토공2"}</definedName>
    <definedName name="jykyy" localSheetId="30" hidden="1">{#N/A,#N/A,FALSE,"토공2"}</definedName>
    <definedName name="jykyy" localSheetId="25" hidden="1">{#N/A,#N/A,FALSE,"토공2"}</definedName>
    <definedName name="jykyy" localSheetId="23" hidden="1">{#N/A,#N/A,FALSE,"토공2"}</definedName>
    <definedName name="jykyy" localSheetId="21" hidden="1">{#N/A,#N/A,FALSE,"토공2"}</definedName>
    <definedName name="jykyy" hidden="1">{#N/A,#N/A,FALSE,"토공2"}</definedName>
    <definedName name="jyrjt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rjt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rjt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rjt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rjt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rjt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rj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#N/A</definedName>
    <definedName name="jytr">#N/A</definedName>
    <definedName name="jyttyut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tyut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tyut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tyut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tyut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tyut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tyu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ut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ut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ut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ut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ut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ut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u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u">#REF!</definedName>
    <definedName name="jyuj">#REF!</definedName>
    <definedName name="K" localSheetId="31">#REF!</definedName>
    <definedName name="k"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#REF!</definedName>
    <definedName name="K_">#REF!</definedName>
    <definedName name="k0">#REF!</definedName>
    <definedName name="K115부품공급계획" localSheetId="26" hidden="1">{#N/A,#N/A,TRUE,"일정"}</definedName>
    <definedName name="K115부품공급계획" localSheetId="31" hidden="1">{#N/A,#N/A,TRUE,"일정"}</definedName>
    <definedName name="K115부품공급계획" localSheetId="30" hidden="1">{#N/A,#N/A,TRUE,"일정"}</definedName>
    <definedName name="K115부품공급계획" localSheetId="25" hidden="1">{#N/A,#N/A,TRUE,"일정"}</definedName>
    <definedName name="K115부품공급계획" localSheetId="23" hidden="1">{#N/A,#N/A,TRUE,"일정"}</definedName>
    <definedName name="K115부품공급계획" localSheetId="21" hidden="1">{#N/A,#N/A,TRUE,"일정"}</definedName>
    <definedName name="K115부품공급계획" hidden="1">{#N/A,#N/A,TRUE,"일정"}</definedName>
    <definedName name="K115부품공급일정표"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2_">#REF!</definedName>
    <definedName name="KA" localSheetId="31">#REF!</definedName>
    <definedName name="KA">#REF!</definedName>
    <definedName name="KANG" localSheetId="26" hidden="1">{#N/A,#N/A,FALSE,"인원";#N/A,#N/A,FALSE,"비용2";#N/A,#N/A,FALSE,"비용1";#N/A,#N/A,FALSE,"비용";#N/A,#N/A,FALSE,"보증2";#N/A,#N/A,FALSE,"보증1";#N/A,#N/A,FALSE,"보증";#N/A,#N/A,FALSE,"손익1";#N/A,#N/A,FALSE,"손익";#N/A,#N/A,FALSE,"부서별매출";#N/A,#N/A,FALSE,"매출"}</definedName>
    <definedName name="KANG" localSheetId="31" hidden="1">{#N/A,#N/A,FALSE,"인원";#N/A,#N/A,FALSE,"비용2";#N/A,#N/A,FALSE,"비용1";#N/A,#N/A,FALSE,"비용";#N/A,#N/A,FALSE,"보증2";#N/A,#N/A,FALSE,"보증1";#N/A,#N/A,FALSE,"보증";#N/A,#N/A,FALSE,"손익1";#N/A,#N/A,FALSE,"손익";#N/A,#N/A,FALSE,"부서별매출";#N/A,#N/A,FALSE,"매출"}</definedName>
    <definedName name="KANG" localSheetId="30" hidden="1">{#N/A,#N/A,FALSE,"인원";#N/A,#N/A,FALSE,"비용2";#N/A,#N/A,FALSE,"비용1";#N/A,#N/A,FALSE,"비용";#N/A,#N/A,FALSE,"보증2";#N/A,#N/A,FALSE,"보증1";#N/A,#N/A,FALSE,"보증";#N/A,#N/A,FALSE,"손익1";#N/A,#N/A,FALSE,"손익";#N/A,#N/A,FALSE,"부서별매출";#N/A,#N/A,FALSE,"매출"}</definedName>
    <definedName name="KANG" localSheetId="25" hidden="1">{#N/A,#N/A,FALSE,"인원";#N/A,#N/A,FALSE,"비용2";#N/A,#N/A,FALSE,"비용1";#N/A,#N/A,FALSE,"비용";#N/A,#N/A,FALSE,"보증2";#N/A,#N/A,FALSE,"보증1";#N/A,#N/A,FALSE,"보증";#N/A,#N/A,FALSE,"손익1";#N/A,#N/A,FALSE,"손익";#N/A,#N/A,FALSE,"부서별매출";#N/A,#N/A,FALSE,"매출"}</definedName>
    <definedName name="KANG" localSheetId="23" hidden="1">{#N/A,#N/A,FALSE,"인원";#N/A,#N/A,FALSE,"비용2";#N/A,#N/A,FALSE,"비용1";#N/A,#N/A,FALSE,"비용";#N/A,#N/A,FALSE,"보증2";#N/A,#N/A,FALSE,"보증1";#N/A,#N/A,FALSE,"보증";#N/A,#N/A,FALSE,"손익1";#N/A,#N/A,FALSE,"손익";#N/A,#N/A,FALSE,"부서별매출";#N/A,#N/A,FALSE,"매출"}</definedName>
    <definedName name="KANG" localSheetId="21"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B" localSheetId="31">#REF!</definedName>
    <definedName name="KB">#REF!</definedName>
    <definedName name="KBS">#REF!,#REF!</definedName>
    <definedName name="KC" localSheetId="31">#REF!</definedName>
    <definedName name="KC">#REF!</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 localSheetId="31">#REF!</definedName>
    <definedName name="KD">#REF!</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H">'[47]72-피버'!#REF!</definedName>
    <definedName name="KDJU" hidden="1">{"'장비'!$A$3:$M$12"}</definedName>
    <definedName name="kdkdk">#REF!</definedName>
    <definedName name="Kdo">#REF!</definedName>
    <definedName name="KE">#REF!</definedName>
    <definedName name="KEY_E">#REF!</definedName>
    <definedName name="k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ydhr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fydhr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fydhr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fydhr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fydhr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fydhr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fydhr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G" localSheetId="31">#REF!</definedName>
    <definedName name="KG">#REF!</definedName>
    <definedName name="KGB">#REF!</definedName>
    <definedName name="KGHJ" localSheetId="23">{"Book1","AP-37.xls"}</definedName>
    <definedName name="KGHJ" localSheetId="21">{"Book1","AP-37.xls"}</definedName>
    <definedName name="KGHJ">{"Book1","AP-37.xls"}</definedName>
    <definedName name="kh">#REF!</definedName>
    <definedName name="KHG" localSheetId="23">{"Book1","AP-37.xls"}</definedName>
    <definedName name="KHG" localSheetId="21">{"Book1","AP-37.xls"}</definedName>
    <definedName name="KHG">{"Book1","AP-37.xls"}</definedName>
    <definedName name="khkhk" localSheetId="31">#REF!</definedName>
    <definedName name="khkhk">#REF!</definedName>
    <definedName name="khl" localSheetId="23" hidden="1">{#N/A,#N/A,FALSE,"2~8번"}</definedName>
    <definedName name="khl" localSheetId="21" hidden="1">{#N/A,#N/A,FALSE,"2~8번"}</definedName>
    <definedName name="khl" hidden="1">{#N/A,#N/A,FALSE,"2~8번"}</definedName>
    <definedName name="KI">#REF!</definedName>
    <definedName name="KIM.XLS"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IM.XL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IM.XL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IM.XL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IMREDEMISTER">#REF!</definedName>
    <definedName name="KIMREPACKING">#REF!</definedName>
    <definedName name="KIMT" localSheetId="23">{"Book1","AP-37.xls"}</definedName>
    <definedName name="KIMT" localSheetId="21">{"Book1","AP-37.xls"}</definedName>
    <definedName name="KIMT">{"Book1","AP-37.xls"}</definedName>
    <definedName name="Kind" localSheetId="31">#REF!</definedName>
    <definedName name="Kind">#REF!</definedName>
    <definedName name="KIT">#REF!</definedName>
    <definedName name="kiuk">#REF!</definedName>
    <definedName name="kj">ROUND(#REF!*0.0254,3)</definedName>
    <definedName name="KJH" localSheetId="31">#REF!</definedName>
    <definedName name="KJH">#REF!</definedName>
    <definedName name="kjl" localSheetId="31" hidden="1">{#N/A,#N/A,FALSE,"ENG'G(보호계전기)"}</definedName>
    <definedName name="kjl" localSheetId="23" hidden="1">{#N/A,#N/A,FALSE,"ENG'G(보호계전기)"}</definedName>
    <definedName name="kjl" localSheetId="21" hidden="1">{#N/A,#N/A,FALSE,"ENG'G(보호계전기)"}</definedName>
    <definedName name="kjl" hidden="1">{#N/A,#N/A,FALSE,"ENG'G(보호계전기)"}</definedName>
    <definedName name="kjuj">#REF!</definedName>
    <definedName name="KK" localSheetId="31">#REF!</definedName>
    <definedName name="KK">#REF!</definedName>
    <definedName name="KKA"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#REF!</definedName>
    <definedName name="KKDAW"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jk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K" localSheetId="31">#REF!</definedName>
    <definedName name="kkk">#REF!</definedName>
    <definedName name="KKK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31">#REF!</definedName>
    <definedName name="KKKK">#REF!</definedName>
    <definedName name="KKKKK" hidden="1">#REF!</definedName>
    <definedName name="KKKKKKKK" hidden="1">{#N/A,#N/A,FALSE,"혼합골재"}</definedName>
    <definedName name="KKKKKKKKKKKKKKKK" localSheetId="31">#REF!</definedName>
    <definedName name="KKKKKKKKKKKKKKKK">#REF!</definedName>
    <definedName name="KKKSJ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#REF!</definedName>
    <definedName name="KKSIIEJ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B">#REF!,#REF!</definedName>
    <definedName name="KLIJHUILO">#REF!</definedName>
    <definedName name="KLLKLKLK" localSheetId="23" hidden="1">{#N/A,#N/A,FALSE,"포장2"}</definedName>
    <definedName name="KLLKLKLK" localSheetId="21" hidden="1">{#N/A,#N/A,FALSE,"포장2"}</definedName>
    <definedName name="KLLKLKLK" hidden="1">{#N/A,#N/A,FALSE,"포장2"}</definedName>
    <definedName name="kmc매출" localSheetId="26" hidden="1">{#N/A,#N/A,FALSE,"ROW DATA"}</definedName>
    <definedName name="kmc매출" localSheetId="31" hidden="1">{#N/A,#N/A,FALSE,"ROW DATA"}</definedName>
    <definedName name="kmc매출" localSheetId="30" hidden="1">{#N/A,#N/A,FALSE,"ROW DATA"}</definedName>
    <definedName name="kmc매출" localSheetId="25" hidden="1">{#N/A,#N/A,FALSE,"ROW DATA"}</definedName>
    <definedName name="kmc매출" localSheetId="23" hidden="1">{#N/A,#N/A,FALSE,"ROW DATA"}</definedName>
    <definedName name="kmc매출" localSheetId="21" hidden="1">{#N/A,#N/A,FALSE,"ROW DATA"}</definedName>
    <definedName name="kmc매출" hidden="1">{#N/A,#N/A,FALSE,"ROW DATA"}</definedName>
    <definedName name="KMC매출1" localSheetId="26" hidden="1">{#N/A,#N/A,FALSE,"ROW DATA"}</definedName>
    <definedName name="KMC매출1" localSheetId="31" hidden="1">{#N/A,#N/A,FALSE,"ROW DATA"}</definedName>
    <definedName name="KMC매출1" localSheetId="30" hidden="1">{#N/A,#N/A,FALSE,"ROW DATA"}</definedName>
    <definedName name="KMC매출1" localSheetId="25" hidden="1">{#N/A,#N/A,FALSE,"ROW DATA"}</definedName>
    <definedName name="KMC매출1" localSheetId="23" hidden="1">{#N/A,#N/A,FALSE,"ROW DATA"}</definedName>
    <definedName name="KMC매출1" localSheetId="21" hidden="1">{#N/A,#N/A,FALSE,"ROW DATA"}</definedName>
    <definedName name="KMC매출1" hidden="1">{#N/A,#N/A,FALSE,"ROW DATA"}</definedName>
    <definedName name="KMN">#REF!,#REF!</definedName>
    <definedName name="kn">#REF!</definedName>
    <definedName name="Kns">#REF!</definedName>
    <definedName name="KO"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#REF!</definedName>
    <definedName name="Ko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oe">#REF!</definedName>
    <definedName name="KR">#REF!</definedName>
    <definedName name="KS" hidden="1">{#N/A,#N/A,FALSE,"지침";#N/A,#N/A,FALSE,"환경분석";#N/A,#N/A,FALSE,"Sheet16"}</definedName>
    <definedName name="ks_awg">#REF!</definedName>
    <definedName name="KSF">#REF!</definedName>
    <definedName name="KTA">#REF!</definedName>
    <definedName name="KTB">#REF!</definedName>
    <definedName name="ktf" hidden="1">#REF!</definedName>
    <definedName name="KTGYU" localSheetId="23">{"Book1","AP-37.xls"}</definedName>
    <definedName name="KTGYU" localSheetId="21">{"Book1","AP-37.xls"}</definedName>
    <definedName name="KTGYU">{"Book1","AP-37.xls"}</definedName>
    <definedName name="KTX">#REF!</definedName>
    <definedName name="kty" hidden="1">#REF!</definedName>
    <definedName name="kty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ty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ty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ty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ty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ty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t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U" localSheetId="26" hidden="1">{#N/A,#N/A,TRUE,"Y생산";#N/A,#N/A,TRUE,"Y판매";#N/A,#N/A,TRUE,"Y총물량";#N/A,#N/A,TRUE,"Y능력";#N/A,#N/A,TRUE,"YKD"}</definedName>
    <definedName name="KU" localSheetId="31" hidden="1">{#N/A,#N/A,TRUE,"Y생산";#N/A,#N/A,TRUE,"Y판매";#N/A,#N/A,TRUE,"Y총물량";#N/A,#N/A,TRUE,"Y능력";#N/A,#N/A,TRUE,"YKD"}</definedName>
    <definedName name="KU" localSheetId="30" hidden="1">{#N/A,#N/A,TRUE,"Y생산";#N/A,#N/A,TRUE,"Y판매";#N/A,#N/A,TRUE,"Y총물량";#N/A,#N/A,TRUE,"Y능력";#N/A,#N/A,TRUE,"YKD"}</definedName>
    <definedName name="KU" localSheetId="25" hidden="1">{#N/A,#N/A,TRUE,"Y생산";#N/A,#N/A,TRUE,"Y판매";#N/A,#N/A,TRUE,"Y총물량";#N/A,#N/A,TRUE,"Y능력";#N/A,#N/A,TRUE,"YKD"}</definedName>
    <definedName name="KU" localSheetId="23" hidden="1">{#N/A,#N/A,TRUE,"Y생산";#N/A,#N/A,TRUE,"Y판매";#N/A,#N/A,TRUE,"Y총물량";#N/A,#N/A,TRUE,"Y능력";#N/A,#N/A,TRUE,"YKD"}</definedName>
    <definedName name="KU" localSheetId="21" hidden="1">{#N/A,#N/A,TRUE,"Y생산";#N/A,#N/A,TRUE,"Y판매";#N/A,#N/A,TRUE,"Y총물량";#N/A,#N/A,TRUE,"Y능력";#N/A,#N/A,TRUE,"YKD"}</definedName>
    <definedName name="KU" hidden="1">{#N/A,#N/A,TRUE,"Y생산";#N/A,#N/A,TRUE,"Y판매";#N/A,#N/A,TRUE,"Y총물량";#N/A,#N/A,TRUE,"Y능력";#N/A,#N/A,TRUE,"YKD"}</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VA">#REF!</definedName>
    <definedName name="KVA_X" localSheetId="31">#REF!</definedName>
    <definedName name="KVA_X">#REF!</definedName>
    <definedName name="KW">#REF!</definedName>
    <definedName name="KW_KVA" localSheetId="31">#REF!</definedName>
    <definedName name="KW_KVA">#REF!</definedName>
    <definedName name="Kx">#REF!</definedName>
    <definedName name="KXCLKKCKCL" localSheetId="23">{"Book1","AP-37.xls"}</definedName>
    <definedName name="KXCLKKCKCL" localSheetId="21">{"Book1","AP-37.xls"}</definedName>
    <definedName name="KXCLKKCKCL">{"Book1","AP-37.xls"}</definedName>
    <definedName name="KYA" localSheetId="31">#REF!</definedName>
    <definedName name="KYA">#REF!</definedName>
    <definedName name="Kz">#REF!</definedName>
    <definedName name="kzt">#REF!</definedName>
    <definedName name="l" localSheetId="31">#REF!</definedName>
    <definedName name="L">#REF!</definedName>
    <definedName name="L.C">#REF!</definedName>
    <definedName name="L_1" localSheetId="31">#REF!</definedName>
    <definedName name="L_1">#REF!</definedName>
    <definedName name="L_10" localSheetId="31">#REF!</definedName>
    <definedName name="L_10">#REF!</definedName>
    <definedName name="L_11" localSheetId="31">#REF!</definedName>
    <definedName name="L_11">#REF!</definedName>
    <definedName name="L_2" localSheetId="31">#REF!</definedName>
    <definedName name="L_2">#REF!</definedName>
    <definedName name="L_3" localSheetId="31">#REF!</definedName>
    <definedName name="L_3">#REF!</definedName>
    <definedName name="L_4" localSheetId="31">#REF!</definedName>
    <definedName name="L_4">#REF!</definedName>
    <definedName name="L_5" localSheetId="31">#REF!</definedName>
    <definedName name="L_5">#REF!</definedName>
    <definedName name="L_6" localSheetId="31">#REF!</definedName>
    <definedName name="L_6">#REF!</definedName>
    <definedName name="L_7" localSheetId="31">#REF!</definedName>
    <definedName name="L_7">#REF!</definedName>
    <definedName name="L_8" localSheetId="31">#REF!</definedName>
    <definedName name="L_8">#REF!</definedName>
    <definedName name="L_9" localSheetId="31">#REF!</definedName>
    <definedName name="L_9">#REF!</definedName>
    <definedName name="L1L">#REF!</definedName>
    <definedName name="L2L">#REF!</definedName>
    <definedName name="L3L">#REF!</definedName>
    <definedName name="L4L">#REF!</definedName>
    <definedName name="la" localSheetId="31">#REF!</definedName>
    <definedName name="LA">#REF!</definedName>
    <definedName name="LAB">#REF!</definedName>
    <definedName name="lab_amount">#REF!</definedName>
    <definedName name="lab_price">#REF!</definedName>
    <definedName name="labor">#REF!</definedName>
    <definedName name="Labor_Rate">#REF!</definedName>
    <definedName name="Labor_Unit_Rate">#REF!</definedName>
    <definedName name="LABOUR">#REF!</definedName>
    <definedName name="LAK"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guage">#REF!</definedName>
    <definedName name="LAST">#REF!</definedName>
    <definedName name="LastRevision">#REF!</definedName>
    <definedName name="LA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 localSheetId="31">#REF!</definedName>
    <definedName name="Lb">#REF!</definedName>
    <definedName name="lbv">#REF!</definedName>
    <definedName name="lc" localSheetId="31">#REF!</definedName>
    <definedName name="LC">#REF!</definedName>
    <definedName name="LCSalaryLocal">#REF!</definedName>
    <definedName name="ld" localSheetId="31">#REF!</definedName>
    <definedName name="Ld">#REF!</definedName>
    <definedName name="ldsjs" localSheetId="31">#REF!</definedName>
    <definedName name="ldsjs">#REF!</definedName>
    <definedName name="LEADER_ENG.">#REF!</definedName>
    <definedName name="lean">#REF!</definedName>
    <definedName name="LEE" localSheetId="31">#REF!</definedName>
    <definedName name="LEE">#REF!</definedName>
    <definedName name="LEG">#REF!</definedName>
    <definedName name="legend2">#REF!</definedName>
    <definedName name="legHeight">#REF!</definedName>
    <definedName name="lelijk" localSheetId="31">#REF!</definedName>
    <definedName name="lelijk">#REF!</definedName>
    <definedName name="LEN">#REF!</definedName>
    <definedName name="LenEleWsht">COUNTA(#REF!)</definedName>
    <definedName name="LENG">#REF!</definedName>
    <definedName name="length">#REF!</definedName>
    <definedName name="level">#REF!</definedName>
    <definedName name="Lf">#REF!</definedName>
    <definedName name="LFA">#REF!</definedName>
    <definedName name="LFB">#REF!</definedName>
    <definedName name="lfc">#REF!</definedName>
    <definedName name="Lff">#REF!</definedName>
    <definedName name="lffb">#REF!</definedName>
    <definedName name="lffc">#REF!</definedName>
    <definedName name="LFK"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G">#REF!</definedName>
    <definedName name="LHT">#REF!</definedName>
    <definedName name="LHY">#N/A</definedName>
    <definedName name="LI" hidden="1">{"'장비'!$A$3:$M$12"}</definedName>
    <definedName name="LIBOR" localSheetId="31">#REF!</definedName>
    <definedName name="LIBOR">#REF!</definedName>
    <definedName name="lifter" localSheetId="26" hidden="1">{#N/A,#N/A,FALSE,"CCTV"}</definedName>
    <definedName name="lifter" localSheetId="31" hidden="1">{#N/A,#N/A,FALSE,"CCTV"}</definedName>
    <definedName name="lifter" localSheetId="30" hidden="1">{#N/A,#N/A,FALSE,"CCTV"}</definedName>
    <definedName name="lifter" localSheetId="25" hidden="1">{#N/A,#N/A,FALSE,"CCTV"}</definedName>
    <definedName name="lifter" localSheetId="23" hidden="1">{#N/A,#N/A,FALSE,"CCTV"}</definedName>
    <definedName name="lifter" localSheetId="21" hidden="1">{#N/A,#N/A,FALSE,"CCTV"}</definedName>
    <definedName name="lifter" hidden="1">{#N/A,#N/A,FALSE,"CCTV"}</definedName>
    <definedName name="light">"Picture 1"</definedName>
    <definedName name="LIGHT_FITTINGS">#REF!</definedName>
    <definedName name="Lighting">#REF!</definedName>
    <definedName name="LINE">#REF!</definedName>
    <definedName name="LINE1">#REF!</definedName>
    <definedName name="LINE2">#REF!</definedName>
    <definedName name="liner_cost">#REF!</definedName>
    <definedName name="LINE검토2" localSheetId="26" hidden="1">{#N/A,#N/A,TRUE,"Y생산";#N/A,#N/A,TRUE,"Y판매";#N/A,#N/A,TRUE,"Y총물량";#N/A,#N/A,TRUE,"Y능력";#N/A,#N/A,TRUE,"YKD"}</definedName>
    <definedName name="LINE검토2" localSheetId="31" hidden="1">{#N/A,#N/A,TRUE,"Y생산";#N/A,#N/A,TRUE,"Y판매";#N/A,#N/A,TRUE,"Y총물량";#N/A,#N/A,TRUE,"Y능력";#N/A,#N/A,TRUE,"YKD"}</definedName>
    <definedName name="LINE검토2" localSheetId="30" hidden="1">{#N/A,#N/A,TRUE,"Y생산";#N/A,#N/A,TRUE,"Y판매";#N/A,#N/A,TRUE,"Y총물량";#N/A,#N/A,TRUE,"Y능력";#N/A,#N/A,TRUE,"YKD"}</definedName>
    <definedName name="LINE검토2" localSheetId="25" hidden="1">{#N/A,#N/A,TRUE,"Y생산";#N/A,#N/A,TRUE,"Y판매";#N/A,#N/A,TRUE,"Y총물량";#N/A,#N/A,TRUE,"Y능력";#N/A,#N/A,TRUE,"YKD"}</definedName>
    <definedName name="LINE검토2" localSheetId="23" hidden="1">{#N/A,#N/A,TRUE,"Y생산";#N/A,#N/A,TRUE,"Y판매";#N/A,#N/A,TRUE,"Y총물량";#N/A,#N/A,TRUE,"Y능력";#N/A,#N/A,TRUE,"YKD"}</definedName>
    <definedName name="LINE검토2" localSheetId="21" hidden="1">{#N/A,#N/A,TRUE,"Y생산";#N/A,#N/A,TRUE,"Y판매";#N/A,#N/A,TRUE,"Y총물량";#N/A,#N/A,TRUE,"Y능력";#N/A,#N/A,TRUE,"YKD"}</definedName>
    <definedName name="LINE검토2" hidden="1">{#N/A,#N/A,TRUE,"Y생산";#N/A,#N/A,TRUE,"Y판매";#N/A,#N/A,TRUE,"Y총물량";#N/A,#N/A,TRUE,"Y능력";#N/A,#N/A,TRUE,"YKD"}</definedName>
    <definedName name="LINING">#REF!</definedName>
    <definedName name="LINKEDCELL" localSheetId="31">#REF!</definedName>
    <definedName name="LINKEDCELL">#REF!</definedName>
    <definedName name="list"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hidden="1">{#N/A,#N/A,TRUE,"Basic";#N/A,#N/A,TRUE,"EXT-TABLE";#N/A,#N/A,TRUE,"STEEL";#N/A,#N/A,TRUE,"INT-Table";#N/A,#N/A,TRUE,"STEEL";#N/A,#N/A,TRUE,"Door"}</definedName>
    <definedName name="list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01" localSheetId="31">#REF!</definedName>
    <definedName name="list01" hidden="1">{#N/A,#N/A,TRUE,"Basic";#N/A,#N/A,TRUE,"EXT-TABLE";#N/A,#N/A,TRUE,"STEEL";#N/A,#N/A,TRUE,"INT-Table";#N/A,#N/A,TRUE,"STEEL";#N/A,#N/A,TRUE,"Door"}</definedName>
    <definedName name="list02" localSheetId="31">#REF!</definedName>
    <definedName name="list02" hidden="1">{#N/A,#N/A,TRUE,"Basic";#N/A,#N/A,TRUE,"EXT-TABLE";#N/A,#N/A,TRUE,"STEEL";#N/A,#N/A,TRUE,"INT-Table";#N/A,#N/A,TRUE,"STEEL";#N/A,#N/A,TRUE,"Door"}</definedName>
    <definedName name="list03" localSheetId="31">#REF!</definedName>
    <definedName name="list03">#REF!</definedName>
    <definedName name="list04" localSheetId="31">#REF!</definedName>
    <definedName name="list04">#REF!</definedName>
    <definedName name="list05" localSheetId="31">#REF!</definedName>
    <definedName name="list05">#REF!</definedName>
    <definedName name="list06" localSheetId="31">#REF!</definedName>
    <definedName name="list06">#REF!</definedName>
    <definedName name="Listenanfang" localSheetId="31">#REF!</definedName>
    <definedName name="Listenanfang">#REF!</definedName>
    <definedName name="listt"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e">#REF!</definedName>
    <definedName name="lj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ROUND(#REF!*0.0254,3)</definedName>
    <definedName name="lkioo" localSheetId="31">#REF!</definedName>
    <definedName name="lkioo">#REF!</definedName>
    <definedName name="LKJ" localSheetId="31">#REF!</definedName>
    <definedName name="LKJ">#REF!</definedName>
    <definedName name="LKJH" localSheetId="31">#REF!</definedName>
    <definedName name="LKJH">#REF!</definedName>
    <definedName name="LKJHLKJHLKJH" localSheetId="31" hidden="1">{#N/A,#N/A,FALSE,"CCTV"}</definedName>
    <definedName name="LKJHLKJHLKJH" localSheetId="23" hidden="1">{#N/A,#N/A,FALSE,"CCTV"}</definedName>
    <definedName name="LKJHLKJHLKJH" localSheetId="21" hidden="1">{#N/A,#N/A,FALSE,"CCTV"}</definedName>
    <definedName name="LKJHLKJHLKJH" hidden="1">{#N/A,#N/A,FALSE,"CCTV"}</definedName>
    <definedName name="LKJNMLKJ"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KJNMLKJ"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KJNMLKJ"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KJNMLK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L" localSheetId="31">#REF!</definedName>
    <definedName name="ll">#REF!</definedName>
    <definedName name="LLDIEKK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6" hidden="1">{#N/A,#N/A,FALSE,"양식(을)"}</definedName>
    <definedName name="lll" localSheetId="31">#REF!</definedName>
    <definedName name="LLL" localSheetId="30" hidden="1">{#N/A,#N/A,FALSE,"양식(을)"}</definedName>
    <definedName name="LLL" localSheetId="25" hidden="1">{#N/A,#N/A,FALSE,"양식(을)"}</definedName>
    <definedName name="LLL" localSheetId="23" hidden="1">{#N/A,#N/A,FALSE,"양식(을)"}</definedName>
    <definedName name="LLL" localSheetId="21" hidden="1">{#N/A,#N/A,FALSE,"양식(을)"}</definedName>
    <definedName name="lll">#REF!</definedName>
    <definedName name="llll">#REF!</definedName>
    <definedName name="LLLLL" localSheetId="31">#REF!</definedName>
    <definedName name="LLLLL">#REF!</definedName>
    <definedName name="LLL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LL" localSheetId="23" hidden="1">{#N/A,#N/A,FALSE,"ENG'G(보호계전기)"}</definedName>
    <definedName name="LLLSLL" localSheetId="21" hidden="1">{#N/A,#N/A,FALSE,"ENG'G(보호계전기)"}</definedName>
    <definedName name="LLLSLL" hidden="1">{#N/A,#N/A,FALSE,"ENG'G(보호계전기)"}</definedName>
    <definedName name="LLM">#REF!</definedName>
    <definedName name="LLSIEKDK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#REF!</definedName>
    <definedName name="LMA">#REF!</definedName>
    <definedName name="LMBondPercent">#REF!&amp;#REF!</definedName>
    <definedName name="LMO">#REF!</definedName>
    <definedName name="LN">#REF!</definedName>
    <definedName name="LOADT">#REF!</definedName>
    <definedName name="loca">#REF!</definedName>
    <definedName name="LocalCost">#REF!</definedName>
    <definedName name="LOOP">#REF!</definedName>
    <definedName name="LOOP1">#REF!</definedName>
    <definedName name="LOOP2">#REF!</definedName>
    <definedName name="LOOP3">#REF!</definedName>
    <definedName name="LOOP4">#REF!</definedName>
    <definedName name="LOOP5">#REF!</definedName>
    <definedName name="lop">#REF!</definedName>
    <definedName name="low">#REF!</definedName>
    <definedName name="lower">#REF!</definedName>
    <definedName name="Lp">#REF!</definedName>
    <definedName name="LP1A" localSheetId="31">#REF!</definedName>
    <definedName name="LP1A">#REF!</definedName>
    <definedName name="LP1B" localSheetId="31">#REF!</definedName>
    <definedName name="LP1B">#REF!</definedName>
    <definedName name="LP3A" localSheetId="31">#REF!</definedName>
    <definedName name="LP3A">#REF!</definedName>
    <definedName name="LPA">#REF!</definedName>
    <definedName name="LPB" localSheetId="31">#REF!</definedName>
    <definedName name="LPB">#REF!</definedName>
    <definedName name="LPBA" localSheetId="31">#REF!</definedName>
    <definedName name="LPBA">#REF!</definedName>
    <definedName name="lpc">#REF!</definedName>
    <definedName name="LPG">#REF!</definedName>
    <definedName name="LPGSOCKET">#REF!</definedName>
    <definedName name="LPI">#REF!</definedName>
    <definedName name="LPKA" localSheetId="31">#REF!</definedName>
    <definedName name="LPKA">#REF!</definedName>
    <definedName name="LPKB" localSheetId="31">#REF!</definedName>
    <definedName name="LPKB">#REF!</definedName>
    <definedName name="LPM" localSheetId="31">#REF!</definedName>
    <definedName name="LPM">#REF!</definedName>
    <definedName name="LPMA" localSheetId="31">#REF!</definedName>
    <definedName name="LPMA">#REF!</definedName>
    <definedName name="LPO" localSheetId="31">#REF!</definedName>
    <definedName name="lpo">#REF!</definedName>
    <definedName name="LPOA" localSheetId="31">#REF!</definedName>
    <definedName name="LPOA">#REF!</definedName>
    <definedName name="lps" localSheetId="26" hidden="1">{#N/A,#N/A,FALSE,"단축1";#N/A,#N/A,FALSE,"단축2";#N/A,#N/A,FALSE,"단축3";#N/A,#N/A,FALSE,"장축";#N/A,#N/A,FALSE,"4WD"}</definedName>
    <definedName name="lps" localSheetId="31" hidden="1">{#N/A,#N/A,FALSE,"단축1";#N/A,#N/A,FALSE,"단축2";#N/A,#N/A,FALSE,"단축3";#N/A,#N/A,FALSE,"장축";#N/A,#N/A,FALSE,"4WD"}</definedName>
    <definedName name="lps" localSheetId="30" hidden="1">{#N/A,#N/A,FALSE,"단축1";#N/A,#N/A,FALSE,"단축2";#N/A,#N/A,FALSE,"단축3";#N/A,#N/A,FALSE,"장축";#N/A,#N/A,FALSE,"4WD"}</definedName>
    <definedName name="lps" localSheetId="25" hidden="1">{#N/A,#N/A,FALSE,"단축1";#N/A,#N/A,FALSE,"단축2";#N/A,#N/A,FALSE,"단축3";#N/A,#N/A,FALSE,"장축";#N/A,#N/A,FALSE,"4WD"}</definedName>
    <definedName name="lps" localSheetId="23" hidden="1">{#N/A,#N/A,FALSE,"단축1";#N/A,#N/A,FALSE,"단축2";#N/A,#N/A,FALSE,"단축3";#N/A,#N/A,FALSE,"장축";#N/A,#N/A,FALSE,"4WD"}</definedName>
    <definedName name="lps" localSheetId="21" hidden="1">{#N/A,#N/A,FALSE,"단축1";#N/A,#N/A,FALSE,"단축2";#N/A,#N/A,FALSE,"단축3";#N/A,#N/A,FALSE,"장축";#N/A,#N/A,FALSE,"4WD"}</definedName>
    <definedName name="lps" hidden="1">{#N/A,#N/A,FALSE,"단축1";#N/A,#N/A,FALSE,"단축2";#N/A,#N/A,FALSE,"단축3";#N/A,#N/A,FALSE,"장축";#N/A,#N/A,FALSE,"4WD"}</definedName>
    <definedName name="LS">3.14*(#REF!+(2*#REF!))/1000*#REF!*1.1</definedName>
    <definedName name="LS_FIT">3.14*(#REF!+(2*#REF!))/1000*#REF!*1.1</definedName>
    <definedName name="LS_FIT1">3.14*(#REF!+(2*#REF!))/1000*#REF!*1.1</definedName>
    <definedName name="LS_FLANGE">ROUND(((3.141*(#REF!+2*#REF!)*(#REF!+2*#REF!))+(2*3.141*(#REF!+2*#REF!)^2/4))/1000000,3)</definedName>
    <definedName name="LS_PIPE">3.14*(#REF!+(2*#REF!))/1000*#REF!*1.1</definedName>
    <definedName name="LS_PIPE1">3.14*(#REF!+(2*#REF!))/1000*#REF!*1.1</definedName>
    <definedName name="LS_TOTAL">SUM(#REF!+#REF!)</definedName>
    <definedName name="LS_TOTAL1">SUM(#REF!+#REF!)</definedName>
    <definedName name="LS_VALVE">ROUND(2*((#REF!+2*#REF!)*(#REF!+2*#REF!)+(#REF!+2*#REF!)*(#REF!+2*#REF!)+(#REF!+2*#REF!)*(#REF!+2*#REF!))/1000000,3)</definedName>
    <definedName name="LSA">#REF!</definedName>
    <definedName name="LSH">#REF!</definedName>
    <definedName name="LSK">#REF!</definedName>
    <definedName name="lstOut">#REF!</definedName>
    <definedName name="LT" localSheetId="23" hidden="1">{#N/A,#N/A,FALSE,"ENG'G(보호계전기)"}</definedName>
    <definedName name="LT" localSheetId="21" hidden="1">{#N/A,#N/A,FALSE,"ENG'G(보호계전기)"}</definedName>
    <definedName name="LT">#REF!</definedName>
    <definedName name="LTG" localSheetId="26" hidden="1">{#N/A,#N/A,FALSE,"ENG'G(보호계전기)"}</definedName>
    <definedName name="LTG" localSheetId="31" hidden="1">{#N/A,#N/A,FALSE,"ENG'G(보호계전기)"}</definedName>
    <definedName name="LTG" localSheetId="30" hidden="1">{#N/A,#N/A,FALSE,"ENG'G(보호계전기)"}</definedName>
    <definedName name="LTG" localSheetId="25" hidden="1">{#N/A,#N/A,FALSE,"ENG'G(보호계전기)"}</definedName>
    <definedName name="LTG" localSheetId="23" hidden="1">{#N/A,#N/A,FALSE,"ENG'G(보호계전기)"}</definedName>
    <definedName name="LTG" localSheetId="21" hidden="1">{#N/A,#N/A,FALSE,"ENG'G(보호계전기)"}</definedName>
    <definedName name="LTG" hidden="1">{#N/A,#N/A,FALSE,"ENG'G(보호계전기)"}</definedName>
    <definedName name="LU_Process_Data">#REF!</definedName>
    <definedName name="LV_Motor_10P">#REF!</definedName>
    <definedName name="LV_Motor_2P">#REF!</definedName>
    <definedName name="LV_Motor_4P">#REF!</definedName>
    <definedName name="LV_Motor_4P_230V">#REF!</definedName>
    <definedName name="LV_Motor_6P">#REF!</definedName>
    <definedName name="LV_Motor_8P">#REF!</definedName>
    <definedName name="LV02A" localSheetId="31">#REF!</definedName>
    <definedName name="LV02A">#REF!</definedName>
    <definedName name="LV02B" localSheetId="31">#REF!</definedName>
    <definedName name="LV02B">#REF!</definedName>
    <definedName name="LV04A" localSheetId="31">#REF!</definedName>
    <definedName name="LV04A">#REF!</definedName>
    <definedName name="LV04B" localSheetId="31">#REF!</definedName>
    <definedName name="LV04B">#REF!</definedName>
    <definedName name="LVEF" localSheetId="31">#REF!</definedName>
    <definedName name="LVEF">#REF!</definedName>
    <definedName name="LVPF" localSheetId="31">#REF!</definedName>
    <definedName name="LVPF">#REF!</definedName>
    <definedName name="LWM">#REF!</definedName>
    <definedName name="LWO">#REF!</definedName>
    <definedName name="LWS">#REF!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L형옹벽">[34]일위대가!#REF!</definedName>
    <definedName name="L형측구">#REF!</definedName>
    <definedName name="m" localSheetId="31">#REF!</definedName>
    <definedName name="m">#REF!</definedName>
    <definedName name="M_VA3" localSheetId="31">#REF!</definedName>
    <definedName name="M_VA3">#REF!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_">#N/A</definedName>
    <definedName name="M2_">#N/A</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#REF!</definedName>
    <definedName name="Macro1" localSheetId="31">#REF!</definedName>
    <definedName name="Macro1">#REF!</definedName>
    <definedName name="Macro10" localSheetId="31">#N/A</definedName>
    <definedName name="Macro10">#REF!</definedName>
    <definedName name="Macro11">#REF!</definedName>
    <definedName name="Macro12" localSheetId="31">#N/A</definedName>
    <definedName name="Macro12">#REF!</definedName>
    <definedName name="Macro13" localSheetId="31">#N/A</definedName>
    <definedName name="Macro13">#REF!</definedName>
    <definedName name="Macro14" localSheetId="31">#N/A</definedName>
    <definedName name="Macro14">#REF!</definedName>
    <definedName name="Macro15">#REF!</definedName>
    <definedName name="Macro16">#REF!</definedName>
    <definedName name="Macro2" localSheetId="31">#N/A</definedName>
    <definedName name="Macro2">#REF!</definedName>
    <definedName name="Macro3">#REF!</definedName>
    <definedName name="Macro4">#REF!</definedName>
    <definedName name="Macro5" localSheetId="31">#N/A</definedName>
    <definedName name="Macro5">#REF!</definedName>
    <definedName name="Macro6" localSheetId="31">#N/A</definedName>
    <definedName name="Macro6">#REF!</definedName>
    <definedName name="Macro7" localSheetId="31">#N/A</definedName>
    <definedName name="Macro7">#REF!</definedName>
    <definedName name="Macro8" localSheetId="31">#N/A</definedName>
    <definedName name="Macro8">#REF!</definedName>
    <definedName name="Macro9" localSheetId="31">#N/A</definedName>
    <definedName name="Macro9">#REF!</definedName>
    <definedName name="MAGNETIC_A">#REF!</definedName>
    <definedName name="Main">#REF!</definedName>
    <definedName name="Main_Table">#REF!</definedName>
    <definedName name="MAINMENU">#REF!</definedName>
    <definedName name="MAINPART">#REF!</definedName>
    <definedName name="MAINVD">#N/A</definedName>
    <definedName name="MAKEQTY">#N/A</definedName>
    <definedName name="MAKEQTYNU">#N/A</definedName>
    <definedName name="MAKETWT">#N/A</definedName>
    <definedName name="MAKETWTNU">#N/A</definedName>
    <definedName name="MANHOUR"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ANHOUR"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ANHOU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anpower" hidden="1">{"'con_010'!$A$1:$AN$63"}</definedName>
    <definedName name="MARGINPLAN">#REF!</definedName>
    <definedName name="MARGINPROJ">#REF!</definedName>
    <definedName name="MarshNotice">#REF!&amp;#REF!</definedName>
    <definedName name="MarshQuote">#REF!&amp;#REF!</definedName>
    <definedName name="MarshQuoteReqd">#REF!&amp;#REF!</definedName>
    <definedName name="Maschinen1" localSheetId="31">#REF!</definedName>
    <definedName name="Maschinen1">#REF!</definedName>
    <definedName name="Maschinen2" localSheetId="31">#REF!</definedName>
    <definedName name="Maschinen2">#REF!</definedName>
    <definedName name="Maschinen3" localSheetId="31">#REF!</definedName>
    <definedName name="Maschinen3">#REF!</definedName>
    <definedName name="Maschinen4" localSheetId="31">#REF!</definedName>
    <definedName name="Maschinen4">#REF!</definedName>
    <definedName name="Maschinen5" localSheetId="31">#REF!</definedName>
    <definedName name="Maschinen5">#REF!</definedName>
    <definedName name="Maschinen6" localSheetId="31">#REF!</definedName>
    <definedName name="Maschinen6">#REF!</definedName>
    <definedName name="Maschinen7" localSheetId="31">#REF!</definedName>
    <definedName name="Maschinen7">#REF!</definedName>
    <definedName name="MASTER" localSheetId="26" hidden="1">{#N/A,#N/A,TRUE,"일정"}</definedName>
    <definedName name="MASTER" localSheetId="31" hidden="1">{#N/A,#N/A,TRUE,"일정"}</definedName>
    <definedName name="MASTER" localSheetId="30" hidden="1">{#N/A,#N/A,TRUE,"일정"}</definedName>
    <definedName name="MASTER" localSheetId="25" hidden="1">{#N/A,#N/A,TRUE,"일정"}</definedName>
    <definedName name="MASTER" localSheetId="23" hidden="1">{#N/A,#N/A,TRUE,"일정"}</definedName>
    <definedName name="MASTER" localSheetId="21" hidden="1">{#N/A,#N/A,TRUE,"일정"}</definedName>
    <definedName name="MASTER" hidden="1">{#N/A,#N/A,TRUE,"일정"}</definedName>
    <definedName name="MASVT">#REF!</definedName>
    <definedName name="MAT">#REF!</definedName>
    <definedName name="mat_amount">#REF!</definedName>
    <definedName name="mat_price">#REF!</definedName>
    <definedName name="MATERIAL">#REF!</definedName>
    <definedName name="Matl">#REF!</definedName>
    <definedName name="MATL_A02B">#N/A</definedName>
    <definedName name="MATL_A03" localSheetId="31">#REF!</definedName>
    <definedName name="MATL_A03">#REF!</definedName>
    <definedName name="MATL_Rate">#REF!</definedName>
    <definedName name="matlN">#REF!</definedName>
    <definedName name="matlP">#REF!</definedName>
    <definedName name="matlP2">#REF!</definedName>
    <definedName name="MATRO">#N/A</definedName>
    <definedName name="MB">#REF!</definedName>
    <definedName name="MC">#REF!</definedName>
    <definedName name="MC_TYPE">"ICU"</definedName>
    <definedName name="MCC">#REF!</definedName>
    <definedName name="MCCB_A">#REF!</definedName>
    <definedName name="MCCB_AF1">#REF!</definedName>
    <definedName name="MCCB_AF2">#REF!</definedName>
    <definedName name="MCCEA" localSheetId="31">#REF!</definedName>
    <definedName name="MCCEA">#REF!</definedName>
    <definedName name="MCCEB" localSheetId="31">#REF!</definedName>
    <definedName name="MCCEB">#REF!</definedName>
    <definedName name="MCCF" localSheetId="31">#REF!</definedName>
    <definedName name="MCCF">#REF!</definedName>
    <definedName name="MCCN" localSheetId="31">#REF!</definedName>
    <definedName name="MCCN">#REF!</definedName>
    <definedName name="MCCP" localSheetId="31">#REF!</definedName>
    <definedName name="MCCP">#REF!</definedName>
    <definedName name="MCCS" localSheetId="31">#REF!</definedName>
    <definedName name="MCCS">#REF!</definedName>
    <definedName name="MCON_3" localSheetId="31">#REF!</definedName>
    <definedName name="MCON_3">#REF!</definedName>
    <definedName name="MD">#REF!</definedName>
    <definedName name="MD_1">#REF!</definedName>
    <definedName name="MD2_2">#REF!</definedName>
    <definedName name="Mdo">#REF!</definedName>
    <definedName name="MDR_">#REF!</definedName>
    <definedName name="Me">#REF!</definedName>
    <definedName name="MEASURE">#REF!</definedName>
    <definedName name="Meb">#REF!</definedName>
    <definedName name="MechanicaList2">#REF!</definedName>
    <definedName name="memb">#REF!</definedName>
    <definedName name="MEMO1">#REF!</definedName>
    <definedName name="MENU1">#REF!</definedName>
    <definedName name="MENU2">#REF!</definedName>
    <definedName name="Meo">#REF!</definedName>
    <definedName name="MES">#REF!</definedName>
    <definedName name="MESF">#REF!</definedName>
    <definedName name="MEW">#REF!</definedName>
    <definedName name="Mex">#REF!</definedName>
    <definedName name="Mey">#REF!</definedName>
    <definedName name="Mf">#REF!</definedName>
    <definedName name="mfac">#REF!</definedName>
    <definedName name="mfd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d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d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d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d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d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mftj"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mftj"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mftj"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mftj"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mftj"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mft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mft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td"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td"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td"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td"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t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t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t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fyr" localSheetId="26" hidden="1">{#N/A,#N/A,FALSE,"구조1"}</definedName>
    <definedName name="mfyr" localSheetId="31" hidden="1">{#N/A,#N/A,FALSE,"구조1"}</definedName>
    <definedName name="mfyr" localSheetId="30" hidden="1">{#N/A,#N/A,FALSE,"구조1"}</definedName>
    <definedName name="mfyr" localSheetId="25" hidden="1">{#N/A,#N/A,FALSE,"구조1"}</definedName>
    <definedName name="mfyr" localSheetId="23" hidden="1">{#N/A,#N/A,FALSE,"구조1"}</definedName>
    <definedName name="mfyr" localSheetId="21" hidden="1">{#N/A,#N/A,FALSE,"구조1"}</definedName>
    <definedName name="mfyr" hidden="1">{#N/A,#N/A,FALSE,"구조1"}</definedName>
    <definedName name="MH">#REF!</definedName>
    <definedName name="MH_FT1">#REF!</definedName>
    <definedName name="MH_FT2">#REF!</definedName>
    <definedName name="MH_소수점">#REF!</definedName>
    <definedName name="MHHG">#REF!</definedName>
    <definedName name="mhr">#REF!</definedName>
    <definedName name="mid">#REF!</definedName>
    <definedName name="MIDCENTER">#REF!</definedName>
    <definedName name="MIN.XLS">#REF!</definedName>
    <definedName name="MINSIZE">#REF!</definedName>
    <definedName name="Misc">#REF!</definedName>
    <definedName name="Misc_Matl_Rate">#REF!</definedName>
    <definedName name="MISCELLANIOUS">#REF!</definedName>
    <definedName name="MK" hidden="1">{#N/A,#N/A,TRUE,"총괄"}</definedName>
    <definedName name="MLR">#REF!</definedName>
    <definedName name="MLSS">#REF!</definedName>
    <definedName name="MLVSS">#REF!</definedName>
    <definedName name="mm" localSheetId="31">#REF!</definedName>
    <definedName name="MM" hidden="1">{#N/A,#N/A,FALSE,"단가표지"}</definedName>
    <definedName name="MMH">#REF!</definedName>
    <definedName name="MMJN">#REF!</definedName>
    <definedName name="MMK">#REF!</definedName>
    <definedName name="mml">#REF!</definedName>
    <definedName name="MMM" localSheetId="26" hidden="1">{#N/A,#N/A,FALSE,"양식(을)"}</definedName>
    <definedName name="MMM" localSheetId="31" hidden="1">{#N/A,#N/A,FALSE,"양식(을)"}</definedName>
    <definedName name="MMM" localSheetId="30" hidden="1">{#N/A,#N/A,FALSE,"양식(을)"}</definedName>
    <definedName name="MMM" localSheetId="25" hidden="1">{#N/A,#N/A,FALSE,"양식(을)"}</definedName>
    <definedName name="MMM" localSheetId="23" hidden="1">{#N/A,#N/A,FALSE,"양식(을)"}</definedName>
    <definedName name="MMM" localSheetId="21" hidden="1">{#N/A,#N/A,FALSE,"양식(을)"}</definedName>
    <definedName name="mmm">#REF!</definedName>
    <definedName name="mmmm" localSheetId="26" hidden="1">{#N/A,#N/A,FALSE,"KMC최종회의(7월) 자료"}</definedName>
    <definedName name="mmmm" localSheetId="31" hidden="1">{#N/A,#N/A,FALSE,"KMC최종회의(7월) 자료"}</definedName>
    <definedName name="mmmm" localSheetId="30" hidden="1">{#N/A,#N/A,FALSE,"KMC최종회의(7월) 자료"}</definedName>
    <definedName name="mmmm" localSheetId="25" hidden="1">{#N/A,#N/A,FALSE,"KMC최종회의(7월) 자료"}</definedName>
    <definedName name="mmmm" localSheetId="23" hidden="1">{#N/A,#N/A,FALSE,"KMC최종회의(7월) 자료"}</definedName>
    <definedName name="mmmm" localSheetId="21" hidden="1">{#N/A,#N/A,FALSE,"KMC최종회의(7월) 자료"}</definedName>
    <definedName name="mmmm" hidden="1">{#N/A,#N/A,FALSE,"KMC최종회의(7월) 자료"}</definedName>
    <definedName name="MMMMMMM" hidden="1">{#N/A,#N/A,FALSE,"운반시간"}</definedName>
    <definedName name="MMMMMMMMMMMMM" localSheetId="31">#REF!</definedName>
    <definedName name="MMMMMMMMMMMMM">#REF!</definedName>
    <definedName name="MMMMMMMMMMMMMMMM"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MMMMMM" localSheetId="31">#REF!</definedName>
    <definedName name="MMMMMMMMMMMMMMMMMMMMMM">#REF!</definedName>
    <definedName name="mmn" localSheetId="31">#REF!</definedName>
    <definedName name="mmn">#REF!</definedName>
    <definedName name="MMX">#REF!</definedName>
    <definedName name="MN" localSheetId="31">#REF!</definedName>
    <definedName name="Mn">#REF!</definedName>
    <definedName name="MNBV" localSheetId="31">#REF!</definedName>
    <definedName name="MNBV">#REF!</definedName>
    <definedName name="MNH">#REF!</definedName>
    <definedName name="MNHL">#REF!</definedName>
    <definedName name="Mo">#REF!</definedName>
    <definedName name="MOD" localSheetId="23" hidden="1">{#N/A,#N/A,TRUE,"손익보고"}</definedName>
    <definedName name="MOD" localSheetId="21" hidden="1">{#N/A,#N/A,TRUE,"손익보고"}</definedName>
    <definedName name="MOD" hidden="1">{#N/A,#N/A,TRUE,"손익보고"}</definedName>
    <definedName name="MOD_1" localSheetId="23" hidden="1">{#N/A,#N/A,TRUE,"손익보고"}</definedName>
    <definedName name="MOD_1" localSheetId="21" hidden="1">{#N/A,#N/A,TRUE,"손익보고"}</definedName>
    <definedName name="MOD_1" hidden="1">{#N/A,#N/A,TRUE,"손익보고"}</definedName>
    <definedName name="MOD_2" localSheetId="23" hidden="1">{#N/A,#N/A,TRUE,"손익보고"}</definedName>
    <definedName name="MOD_2" localSheetId="21" hidden="1">{#N/A,#N/A,TRUE,"손익보고"}</definedName>
    <definedName name="MOD_2" hidden="1">{#N/A,#N/A,TRUE,"손익보고"}</definedName>
    <definedName name="MOD_3" localSheetId="23" hidden="1">{#N/A,#N/A,TRUE,"손익보고"}</definedName>
    <definedName name="MOD_3" localSheetId="21" hidden="1">{#N/A,#N/A,TRUE,"손익보고"}</definedName>
    <definedName name="MOD_3" hidden="1">{#N/A,#N/A,TRUE,"손익보고"}</definedName>
    <definedName name="MOD_4" localSheetId="23" hidden="1">{#N/A,#N/A,TRUE,"손익보고"}</definedName>
    <definedName name="MOD_4" localSheetId="21" hidden="1">{#N/A,#N/A,TRUE,"손익보고"}</definedName>
    <definedName name="MOD_4" hidden="1">{#N/A,#N/A,TRUE,"손익보고"}</definedName>
    <definedName name="MODE보정" localSheetId="31">#REF!</definedName>
    <definedName name="MODE보정">#REF!</definedName>
    <definedName name="Module1.Macro5">#N/A</definedName>
    <definedName name="Module1.Macro6">#N/A</definedName>
    <definedName name="Module1.Macro7">#N/A</definedName>
    <definedName name="MOM">#REF!</definedName>
    <definedName name="MONEY" localSheetId="31">#REF!,#REF!</definedName>
    <definedName name="MONEY" localSheetId="23">#REF!,#REF!</definedName>
    <definedName name="MONEY" localSheetId="21">#REF!,#REF!</definedName>
    <definedName name="MONEY">#REF!,#REF!</definedName>
    <definedName name="monitor">#REF!</definedName>
    <definedName name="month" localSheetId="31">#REF!</definedName>
    <definedName name="month" localSheetId="23">#REF!</definedName>
    <definedName name="month">#REF!</definedName>
    <definedName name="Month1" localSheetId="31">#REF!</definedName>
    <definedName name="Month1">#REF!</definedName>
    <definedName name="Month10" localSheetId="31">#REF!</definedName>
    <definedName name="Month10">#REF!</definedName>
    <definedName name="Month11" localSheetId="31">#REF!</definedName>
    <definedName name="Month11" localSheetId="23">#REF!</definedName>
    <definedName name="Month11">#REF!</definedName>
    <definedName name="Month12" localSheetId="31">#REF!</definedName>
    <definedName name="Month12">#REF!</definedName>
    <definedName name="Month13" localSheetId="31">#REF!</definedName>
    <definedName name="Month13">#REF!</definedName>
    <definedName name="Month14" localSheetId="31">#REF!</definedName>
    <definedName name="Month14">#REF!</definedName>
    <definedName name="Month15" localSheetId="31">#REF!</definedName>
    <definedName name="Month15">#REF!</definedName>
    <definedName name="Month16" localSheetId="31">#REF!</definedName>
    <definedName name="Month16">#REF!</definedName>
    <definedName name="Month17" localSheetId="31">#REF!</definedName>
    <definedName name="Month17">#REF!</definedName>
    <definedName name="Month18" localSheetId="31">#REF!</definedName>
    <definedName name="Month18">#REF!</definedName>
    <definedName name="Month19" localSheetId="31">#REF!</definedName>
    <definedName name="Month19">#REF!</definedName>
    <definedName name="Month2" localSheetId="31">#REF!</definedName>
    <definedName name="Month2">#REF!</definedName>
    <definedName name="Month20" localSheetId="31">#REF!</definedName>
    <definedName name="Month20">#REF!</definedName>
    <definedName name="Month21" localSheetId="31">#REF!</definedName>
    <definedName name="Month21">#REF!</definedName>
    <definedName name="Month22" localSheetId="31">#REF!</definedName>
    <definedName name="Month22">#REF!</definedName>
    <definedName name="Month23" localSheetId="31">#REF!</definedName>
    <definedName name="Month23">#REF!</definedName>
    <definedName name="Month24" localSheetId="31">#REF!</definedName>
    <definedName name="Month24">#REF!</definedName>
    <definedName name="Month25" localSheetId="31">#REF!</definedName>
    <definedName name="Month25">#REF!</definedName>
    <definedName name="Month26" localSheetId="31">#REF!</definedName>
    <definedName name="Month26">#REF!</definedName>
    <definedName name="Month27" localSheetId="31">#REF!</definedName>
    <definedName name="Month27">#REF!</definedName>
    <definedName name="Month28" localSheetId="31">#REF!</definedName>
    <definedName name="Month28">#REF!</definedName>
    <definedName name="Month29" localSheetId="31">#REF!</definedName>
    <definedName name="Month29">#REF!</definedName>
    <definedName name="Month3" localSheetId="31">#REF!</definedName>
    <definedName name="Month3">#REF!</definedName>
    <definedName name="Month30" localSheetId="31">#REF!</definedName>
    <definedName name="Month30">#REF!</definedName>
    <definedName name="Month31" localSheetId="31">#REF!</definedName>
    <definedName name="Month31">#REF!</definedName>
    <definedName name="Month32" localSheetId="31">#REF!</definedName>
    <definedName name="Month32">#REF!</definedName>
    <definedName name="Month33" localSheetId="31">#REF!</definedName>
    <definedName name="Month33">#REF!</definedName>
    <definedName name="Month4" localSheetId="31">#REF!</definedName>
    <definedName name="Month4">#REF!</definedName>
    <definedName name="Month5" localSheetId="31">#REF!</definedName>
    <definedName name="Month5">#REF!</definedName>
    <definedName name="Month6" localSheetId="31">#REF!</definedName>
    <definedName name="Month6">#REF!</definedName>
    <definedName name="Month7" localSheetId="31">#REF!</definedName>
    <definedName name="Month7">#REF!</definedName>
    <definedName name="Month8" localSheetId="31">#REF!</definedName>
    <definedName name="Month8">#REF!</definedName>
    <definedName name="Month9" localSheetId="31">#REF!</definedName>
    <definedName name="Month9">#REF!</definedName>
    <definedName name="MOS">#REF!</definedName>
    <definedName name="MOSF">#REF!</definedName>
    <definedName name="Mot">#REF!</definedName>
    <definedName name="MOTER_1">#REF!</definedName>
    <definedName name="MOTER_11">#REF!</definedName>
    <definedName name="MOTER_3">#REF!</definedName>
    <definedName name="MOTER_31">#REF!</definedName>
    <definedName name="MOTOR"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OTOR"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OTO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otor_Ratings_4160V">#REF!</definedName>
    <definedName name="MotorenKomponenten_Liste">#REF!</definedName>
    <definedName name="MOTOR자료"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OTOR자료"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OTOR자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OUNT">#REF!</definedName>
    <definedName name="MOV">#REF!</definedName>
    <definedName name="mow">#REF!</definedName>
    <definedName name="Mowt">#REF!</definedName>
    <definedName name="Mp">#REF!</definedName>
    <definedName name="Mq">#REF!</definedName>
    <definedName name="mrate">#REF!</definedName>
    <definedName name="mryr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ryr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ryr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ryr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ryr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ryr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ry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SB">#REF!</definedName>
    <definedName name="MSF">#REF!</definedName>
    <definedName name="Mt">#REF!</definedName>
    <definedName name="mtktuktu"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uktu"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uktu"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uktu"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uktu"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uktu"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uk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k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L">#N/A</definedName>
    <definedName name="mtmm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mm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mm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mm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mm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mm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mm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to">#REF!</definedName>
    <definedName name="mtr_hrd_01">#REF!</definedName>
    <definedName name="mtr_hrd_02">#REF!</definedName>
    <definedName name="mtr_hrd_03">#REF!</definedName>
    <definedName name="mtr_hrd_04">#REF!</definedName>
    <definedName name="mtr_hrd_05">#REF!</definedName>
    <definedName name="mtr_hrd_06">#REF!</definedName>
    <definedName name="mtr_hrd_07">#REF!</definedName>
    <definedName name="mtr_hrd_08">#REF!</definedName>
    <definedName name="mtr_hrd_09">#REF!</definedName>
    <definedName name="mtr_hrd_10">#REF!</definedName>
    <definedName name="mtr_hrd_11">#REF!</definedName>
    <definedName name="mtr_hrd_12">#REF!</definedName>
    <definedName name="mtr_hrd_13">#REF!</definedName>
    <definedName name="mtr_hrd_14">#REF!</definedName>
    <definedName name="mtr_hrd_15">#REF!</definedName>
    <definedName name="mtr_hrd_16">#REF!</definedName>
    <definedName name="mtr_hrd_17">#REF!</definedName>
    <definedName name="mtr_hrd_18">#REF!</definedName>
    <definedName name="mtr_hrd_19">#REF!</definedName>
    <definedName name="mtr_hrd_20">#REF!</definedName>
    <definedName name="mtr_hrd_21">#REF!</definedName>
    <definedName name="mtr_hrd_22">#REF!</definedName>
    <definedName name="mtr_hrd_23">#REF!</definedName>
    <definedName name="mtr_hrd_24">#REF!</definedName>
    <definedName name="mtr_hrd_25">#REF!</definedName>
    <definedName name="mtr_hrd_26">#REF!</definedName>
    <definedName name="mtr_hrd_27">#REF!</definedName>
    <definedName name="mtr_hrd_28">#REF!</definedName>
    <definedName name="mtr_hrd_29">#REF!</definedName>
    <definedName name="mtr_hrd_30">#REF!</definedName>
    <definedName name="mtr_sft_01">#REF!</definedName>
    <definedName name="mtr_sft_02">#REF!</definedName>
    <definedName name="mtr_sft_03">#REF!</definedName>
    <definedName name="mtr_sft_04">#REF!</definedName>
    <definedName name="mtr_sft_05">#REF!</definedName>
    <definedName name="mtr_sft_06">#REF!</definedName>
    <definedName name="mtr_sft_07">#REF!</definedName>
    <definedName name="mtr_sft_08">#REF!</definedName>
    <definedName name="mtr_sft_09">#REF!</definedName>
    <definedName name="mtr_sft_10">#REF!</definedName>
    <definedName name="mtr_sft_11">#REF!</definedName>
    <definedName name="mtr_sft_12">#REF!</definedName>
    <definedName name="mtr_sft_13">#REF!</definedName>
    <definedName name="mtr_sft_14">#REF!</definedName>
    <definedName name="mtr_sft_15">#REF!</definedName>
    <definedName name="mtr_sft_16">#REF!</definedName>
    <definedName name="mtr_sft_17">#REF!</definedName>
    <definedName name="mtr_sft_18">#REF!</definedName>
    <definedName name="mtr_sft_19">#REF!</definedName>
    <definedName name="mtr_sft_20">#REF!</definedName>
    <definedName name="mtr_sft_21">#REF!</definedName>
    <definedName name="mtr_sft_22">#REF!</definedName>
    <definedName name="mtr_sft_23">#REF!</definedName>
    <definedName name="mtr_sft_24">#REF!</definedName>
    <definedName name="mtr_sft_25">#REF!</definedName>
    <definedName name="mtr_sft_26">#REF!</definedName>
    <definedName name="mtr_sft_27">#REF!</definedName>
    <definedName name="mtr_sft_28">#REF!</definedName>
    <definedName name="mtr_sft_29">#REF!</definedName>
    <definedName name="mtr_sft_30">#REF!</definedName>
    <definedName name="Mtsw">#REF!</definedName>
    <definedName name="Mtw">#REF!</definedName>
    <definedName name="Mtwt">#REF!</definedName>
    <definedName name="Mtwv">#REF!</definedName>
    <definedName name="Mu">#REF!</definedName>
    <definedName name="mub">#REF!</definedName>
    <definedName name="muhu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hu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hu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hu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hu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hu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h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t">#REF!</definedName>
    <definedName name="mutyy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tyy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tyy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tyy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tyy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tyy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ty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uykuujt" localSheetId="26" hidden="1">{#N/A,#N/A,FALSE,"단가표지"}</definedName>
    <definedName name="muykuujt" localSheetId="31" hidden="1">{#N/A,#N/A,FALSE,"단가표지"}</definedName>
    <definedName name="muykuujt" localSheetId="30" hidden="1">{#N/A,#N/A,FALSE,"단가표지"}</definedName>
    <definedName name="muykuujt" localSheetId="25" hidden="1">{#N/A,#N/A,FALSE,"단가표지"}</definedName>
    <definedName name="muykuujt" localSheetId="23" hidden="1">{#N/A,#N/A,FALSE,"단가표지"}</definedName>
    <definedName name="muykuujt" localSheetId="21" hidden="1">{#N/A,#N/A,FALSE,"단가표지"}</definedName>
    <definedName name="muykuujt" hidden="1">{#N/A,#N/A,FALSE,"단가표지"}</definedName>
    <definedName name="Mwb">#REF!</definedName>
    <definedName name="MWF">#REF!</definedName>
    <definedName name="Mx">#REF!</definedName>
    <definedName name="Mxsxm">#REF!</definedName>
    <definedName name="Mxsym">#REF!</definedName>
    <definedName name="Mysxm">#REF!</definedName>
    <definedName name="Mysym">#REF!</definedName>
    <definedName name="Mz">#REF!</definedName>
    <definedName name="M당무게">#REF!</definedName>
    <definedName name="M행">#REF!</definedName>
    <definedName name="n" localSheetId="31">#REF!</definedName>
    <definedName name="N"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#REF!,#REF!</definedName>
    <definedName name="N.1">#REF!</definedName>
    <definedName name="N.2">#REF!</definedName>
    <definedName name="N.D.E" localSheetId="31">#REF!</definedName>
    <definedName name="N.D.E">#REF!</definedName>
    <definedName name="N1S">#REF!</definedName>
    <definedName name="N2S">#REF!</definedName>
    <definedName name="N3S">#REF!</definedName>
    <definedName name="name">#REF!</definedName>
    <definedName name="Nave">#REF!</definedName>
    <definedName name="nb" hidden="1">{"'장비'!$A$3:$M$12"}</definedName>
    <definedName name="NBBV">#N/A</definedName>
    <definedName name="NBC">#REF!,#REF!,#REF!</definedName>
    <definedName name="NBDFF">#REF!,#REF!</definedName>
    <definedName name="nbv">#REF!</definedName>
    <definedName name="ndddn" localSheetId="26" hidden="1">{#N/A,#N/A,FALSE,"이정표"}</definedName>
    <definedName name="ndddn" localSheetId="31" hidden="1">{#N/A,#N/A,FALSE,"이정표"}</definedName>
    <definedName name="ndddn" localSheetId="30" hidden="1">{#N/A,#N/A,FALSE,"이정표"}</definedName>
    <definedName name="ndddn" localSheetId="25" hidden="1">{#N/A,#N/A,FALSE,"이정표"}</definedName>
    <definedName name="ndddn" localSheetId="23" hidden="1">{#N/A,#N/A,FALSE,"이정표"}</definedName>
    <definedName name="ndddn" localSheetId="21" hidden="1">{#N/A,#N/A,FALSE,"이정표"}</definedName>
    <definedName name="ndddn" hidden="1">{#N/A,#N/A,FALSE,"이정표"}</definedName>
    <definedName name="NDO">#REF!</definedName>
    <definedName name="nec">#REF!</definedName>
    <definedName name="needle">#REF!</definedName>
    <definedName name="NEGO">#REF!</definedName>
    <definedName name="nego검토"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st2" localSheetId="23">{"Book1","AP-37.xls"}</definedName>
    <definedName name="Nest2" localSheetId="21">{"Book1","AP-37.xls"}</definedName>
    <definedName name="Nest2">{"Book1","AP-37.xls"}</definedName>
    <definedName name="NET">#REF!</definedName>
    <definedName name="Net_ENG">#REF!</definedName>
    <definedName name="net_qty">#REF!</definedName>
    <definedName name="new" localSheetId="31">BlankMacro1</definedName>
    <definedName name="new" localSheetId="23">BlankMacro1</definedName>
    <definedName name="new" localSheetId="21">BlankMacro1</definedName>
    <definedName name="NEW">#REF!</definedName>
    <definedName name="NEWNAME" localSheetId="26" hidden="1">{#N/A,#N/A,FALSE,"CCTV"}</definedName>
    <definedName name="NEWNAME" localSheetId="31" hidden="1">{#N/A,#N/A,FALSE,"CCTV"}</definedName>
    <definedName name="NEWNAME" localSheetId="30" hidden="1">{#N/A,#N/A,FALSE,"CCTV"}</definedName>
    <definedName name="NEWNAME" localSheetId="25" hidden="1">{#N/A,#N/A,FALSE,"CCTV"}</definedName>
    <definedName name="NEWNAME" localSheetId="23" hidden="1">{#N/A,#N/A,FALSE,"CCTV"}</definedName>
    <definedName name="NEWNAME" localSheetId="21" hidden="1">{#N/A,#N/A,FALSE,"CCTV"}</definedName>
    <definedName name="NEWNAME" hidden="1">{#N/A,#N/A,FALSE,"CCTV"}</definedName>
    <definedName name="NEWSHT">#REF!</definedName>
    <definedName name="NEWSHT2">#REF!</definedName>
    <definedName name="NEWSIZE1">#REF!</definedName>
    <definedName name="NEXT">#REF!</definedName>
    <definedName name="ＮＥＹＯＫ">#REF!</definedName>
    <definedName name="NFB">#REF!</definedName>
    <definedName name="nfdhd" localSheetId="26" hidden="1">{#N/A,#N/A,FALSE,"배수1"}</definedName>
    <definedName name="nfdhd" localSheetId="31" hidden="1">{#N/A,#N/A,FALSE,"배수1"}</definedName>
    <definedName name="nfdhd" localSheetId="30" hidden="1">{#N/A,#N/A,FALSE,"배수1"}</definedName>
    <definedName name="nfdhd" localSheetId="25" hidden="1">{#N/A,#N/A,FALSE,"배수1"}</definedName>
    <definedName name="nfdhd" localSheetId="23" hidden="1">{#N/A,#N/A,FALSE,"배수1"}</definedName>
    <definedName name="nfdhd" localSheetId="21" hidden="1">{#N/A,#N/A,FALSE,"배수1"}</definedName>
    <definedName name="nfdhd" hidden="1">{#N/A,#N/A,FALSE,"배수1"}</definedName>
    <definedName name="nftj"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tj"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tj"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tj"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tj"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t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t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yj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yj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yj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yj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yj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yj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fyj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l4tank">#REF!</definedName>
    <definedName name="NH">#REF!</definedName>
    <definedName name="NH250광속">#REF!</definedName>
    <definedName name="NH4N">#REF!</definedName>
    <definedName name="NHGF">#N/A</definedName>
    <definedName name="NHKDFLJA"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KDFLJA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HL">#REF!</definedName>
    <definedName name="NI">#REF!</definedName>
    <definedName name="NIPP">#REF!</definedName>
    <definedName name="NJHT">#REF!,#REF!</definedName>
    <definedName name="NLG">#REF!,#REF!</definedName>
    <definedName name="NM" localSheetId="31">#REF!</definedName>
    <definedName name="nm" hidden="1">#REF!</definedName>
    <definedName name="nmb">#REF!</definedName>
    <definedName name="NMJ">#REF!</definedName>
    <definedName name="nmk">#REF!</definedName>
    <definedName name="nmr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mr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mr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mr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mr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mr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m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 localSheetId="31">#REF!</definedName>
    <definedName name="NN" hidden="1">{#N/A,#N/A,FALSE,"지침";#N/A,#N/A,FALSE,"환경분석";#N/A,#N/A,FALSE,"Sheet16"}</definedName>
    <definedName name="NNA">#REF!</definedName>
    <definedName name="NNC">#N/A</definedName>
    <definedName name="NND">#N/A</definedName>
    <definedName name="NNF">#N/A</definedName>
    <definedName name="NNG">#N/A</definedName>
    <definedName name="nnj">#REF!</definedName>
    <definedName name="nnk">#REF!</definedName>
    <definedName name="nnm">#REF!</definedName>
    <definedName name="NNN" localSheetId="26" hidden="1">{#N/A,#N/A,FALSE,"양식(을)"}</definedName>
    <definedName name="NNN" localSheetId="31">#REF!</definedName>
    <definedName name="NNN" localSheetId="30" hidden="1">{#N/A,#N/A,FALSE,"양식(을)"}</definedName>
    <definedName name="NNN" localSheetId="25" hidden="1">{#N/A,#N/A,FALSE,"양식(을)"}</definedName>
    <definedName name="NNN" localSheetId="23" hidden="1">{#N/A,#N/A,FALSE,"양식(을)"}</definedName>
    <definedName name="NNN" localSheetId="21" hidden="1">{#N/A,#N/A,FALSE,"양식(을)"}</definedName>
    <definedName name="NNN" hidden="1">{#N/A,#N/A,FALSE,"양식(을)"}</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localSheetId="23">{"Book1","AP-37.xls"}</definedName>
    <definedName name="nnnnn" localSheetId="21">{"Book1","AP-37.xls"}</definedName>
    <definedName name="NNNNN" hidden="1">{#N/A,#N/A,FALSE,"지침";#N/A,#N/A,FALSE,"환경분석";#N/A,#N/A,FALSE,"Sheet16"}</definedName>
    <definedName name="NNNNNNN" hidden="1">{#N/A,#N/A,FALSE,"혼합골재"}</definedName>
    <definedName name="NNNNNNNNNNN" hidden="1">#REF!</definedName>
    <definedName name="NNNNNNNNNNNNNNN"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NNNNNNNNNNNNNN"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NNNNNNNNNNNNNN"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NNNNNNNNNNNNNN"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NNNNNNNNNNNNNN"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NNNNNNNNNNNNNN"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NNNNNNNNNNNNNN"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NO" localSheetId="31">#REF!</definedName>
    <definedName name="NO">#N/A</definedName>
    <definedName name="NO.">#REF!</definedName>
    <definedName name="NO_">#REF!</definedName>
    <definedName name="NO3eq">#REF!</definedName>
    <definedName name="NOIM">#REF!</definedName>
    <definedName name="Nominal_Voltage">#REF!</definedName>
    <definedName name="NOMU">#REF!</definedName>
    <definedName name="NOMUBY">#REF!</definedName>
    <definedName name="non">#REF!</definedName>
    <definedName name="nonono">#REF!</definedName>
    <definedName name="NOR">#REF!</definedName>
    <definedName name="NOTE" hidden="1">{#N/A,#N/A,TRUE,"총괄"}</definedName>
    <definedName name="Note_1">#REF!</definedName>
    <definedName name="Note_2">#REF!</definedName>
    <definedName name="Nox">#REF!</definedName>
    <definedName name="NPAGE">#REF!</definedName>
    <definedName name="NPI">#REF!</definedName>
    <definedName name="NSH">#REF!</definedName>
    <definedName name="NSO">#REF!</definedName>
    <definedName name="nth">#REF!</definedName>
    <definedName name="ntj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tj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tj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tj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tj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tj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tj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tl">#REF!</definedName>
    <definedName name="ntm">#REF!</definedName>
    <definedName name="NTR" localSheetId="26" hidden="1">{#N/A,#N/A,FALSE,"단축1";#N/A,#N/A,FALSE,"단축2";#N/A,#N/A,FALSE,"단축3";#N/A,#N/A,FALSE,"장축";#N/A,#N/A,FALSE,"4WD"}</definedName>
    <definedName name="NTR" localSheetId="31" hidden="1">{#N/A,#N/A,FALSE,"단축1";#N/A,#N/A,FALSE,"단축2";#N/A,#N/A,FALSE,"단축3";#N/A,#N/A,FALSE,"장축";#N/A,#N/A,FALSE,"4WD"}</definedName>
    <definedName name="NTR" localSheetId="30" hidden="1">{#N/A,#N/A,FALSE,"단축1";#N/A,#N/A,FALSE,"단축2";#N/A,#N/A,FALSE,"단축3";#N/A,#N/A,FALSE,"장축";#N/A,#N/A,FALSE,"4WD"}</definedName>
    <definedName name="NTR" localSheetId="25" hidden="1">{#N/A,#N/A,FALSE,"단축1";#N/A,#N/A,FALSE,"단축2";#N/A,#N/A,FALSE,"단축3";#N/A,#N/A,FALSE,"장축";#N/A,#N/A,FALSE,"4WD"}</definedName>
    <definedName name="NTR" localSheetId="23" hidden="1">{#N/A,#N/A,FALSE,"단축1";#N/A,#N/A,FALSE,"단축2";#N/A,#N/A,FALSE,"단축3";#N/A,#N/A,FALSE,"장축";#N/A,#N/A,FALSE,"4WD"}</definedName>
    <definedName name="NTR" localSheetId="21" hidden="1">{#N/A,#N/A,FALSE,"단축1";#N/A,#N/A,FALSE,"단축2";#N/A,#N/A,FALSE,"단축3";#N/A,#N/A,FALSE,"장축";#N/A,#N/A,FALSE,"4WD"}</definedName>
    <definedName name="NTR" hidden="1">{#N/A,#N/A,FALSE,"단축1";#N/A,#N/A,FALSE,"단축2";#N/A,#N/A,FALSE,"단축3";#N/A,#N/A,FALSE,"장축";#N/A,#N/A,FALSE,"4WD"}</definedName>
    <definedName name="num">#REF!</definedName>
    <definedName name="NUMBER">#REF!</definedName>
    <definedName name="NW">#REF!</definedName>
    <definedName name="Nx">#REF!</definedName>
    <definedName name="nyj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yj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yj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yj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yj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yj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yj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z">#REF!</definedName>
    <definedName name="N행">#REF!</definedName>
    <definedName name="o" localSheetId="31">#REF!</definedName>
    <definedName name="o">#REF!</definedName>
    <definedName name="o_m">#REF!</definedName>
    <definedName name="O0" hidden="1">{#N/A,#N/A,FALSE,"전력간선"}</definedName>
    <definedName name="ob">#REF!</definedName>
    <definedName name="OCASE1">#REF!</definedName>
    <definedName name="ocase1a">#REF!</definedName>
    <definedName name="ocase1b">#REF!</definedName>
    <definedName name="ocase1c">#REF!</definedName>
    <definedName name="OCASE2">#REF!</definedName>
    <definedName name="ocase2a">#REF!</definedName>
    <definedName name="ocase2b">#REF!</definedName>
    <definedName name="ocase2c">#REF!</definedName>
    <definedName name="OCASE3">#REF!</definedName>
    <definedName name="ocase3a">#REF!</definedName>
    <definedName name="ocase3b">#REF!</definedName>
    <definedName name="ocase3c">#REF!</definedName>
    <definedName name="ocblock">#REF!</definedName>
    <definedName name="OceanCost">#REF!</definedName>
    <definedName name="octf">#REF!</definedName>
    <definedName name="OD">#REF!</definedName>
    <definedName name="ODD">#REF!,#REF!,#REF!,#REF!,#REF!,#REF!,#REF!,#REF!,#REF!,#REF!,#REF!,#REF!,#REF!,#REF!,#REF!,#REF!,#REF!,#REF!</definedName>
    <definedName name="ODH" hidden="1">#REF!</definedName>
    <definedName name="ODW">#REF!</definedName>
    <definedName name="OEM">#REF!</definedName>
    <definedName name="OEQM">#REF!</definedName>
    <definedName name="OEQS">#REF!</definedName>
    <definedName name="OES">#REF!</definedName>
    <definedName name="Off_Shore">#REF!</definedName>
    <definedName name="OFSAFO" hidden="1">{#N/A,#N/A,FALSE,"CCTV"}</definedName>
    <definedName name="OHP" localSheetId="26" hidden="1">{#N/A,#N/A,FALSE,"인원";#N/A,#N/A,FALSE,"비용2";#N/A,#N/A,FALSE,"비용1";#N/A,#N/A,FALSE,"비용";#N/A,#N/A,FALSE,"보증2";#N/A,#N/A,FALSE,"보증1";#N/A,#N/A,FALSE,"보증";#N/A,#N/A,FALSE,"손익1";#N/A,#N/A,FALSE,"손익";#N/A,#N/A,FALSE,"부서별매출";#N/A,#N/A,FALSE,"매출"}</definedName>
    <definedName name="OHP" localSheetId="31" hidden="1">{#N/A,#N/A,FALSE,"인원";#N/A,#N/A,FALSE,"비용2";#N/A,#N/A,FALSE,"비용1";#N/A,#N/A,FALSE,"비용";#N/A,#N/A,FALSE,"보증2";#N/A,#N/A,FALSE,"보증1";#N/A,#N/A,FALSE,"보증";#N/A,#N/A,FALSE,"손익1";#N/A,#N/A,FALSE,"손익";#N/A,#N/A,FALSE,"부서별매출";#N/A,#N/A,FALSE,"매출"}</definedName>
    <definedName name="OHP" localSheetId="30" hidden="1">{#N/A,#N/A,FALSE,"인원";#N/A,#N/A,FALSE,"비용2";#N/A,#N/A,FALSE,"비용1";#N/A,#N/A,FALSE,"비용";#N/A,#N/A,FALSE,"보증2";#N/A,#N/A,FALSE,"보증1";#N/A,#N/A,FALSE,"보증";#N/A,#N/A,FALSE,"손익1";#N/A,#N/A,FALSE,"손익";#N/A,#N/A,FALSE,"부서별매출";#N/A,#N/A,FALSE,"매출"}</definedName>
    <definedName name="OHP" localSheetId="25" hidden="1">{#N/A,#N/A,FALSE,"인원";#N/A,#N/A,FALSE,"비용2";#N/A,#N/A,FALSE,"비용1";#N/A,#N/A,FALSE,"비용";#N/A,#N/A,FALSE,"보증2";#N/A,#N/A,FALSE,"보증1";#N/A,#N/A,FALSE,"보증";#N/A,#N/A,FALSE,"손익1";#N/A,#N/A,FALSE,"손익";#N/A,#N/A,FALSE,"부서별매출";#N/A,#N/A,FALSE,"매출"}</definedName>
    <definedName name="OHP" localSheetId="23" hidden="1">{#N/A,#N/A,FALSE,"인원";#N/A,#N/A,FALSE,"비용2";#N/A,#N/A,FALSE,"비용1";#N/A,#N/A,FALSE,"비용";#N/A,#N/A,FALSE,"보증2";#N/A,#N/A,FALSE,"보증1";#N/A,#N/A,FALSE,"보증";#N/A,#N/A,FALSE,"손익1";#N/A,#N/A,FALSE,"손익";#N/A,#N/A,FALSE,"부서별매출";#N/A,#N/A,FALSE,"매출"}</definedName>
    <definedName name="OHP" localSheetId="21"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 hidden="1">#REF!</definedName>
    <definedName name="OIL"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ILFLUSHING재료비" localSheetId="31">#REF!</definedName>
    <definedName name="OILFLUSHING재료비">#REF!</definedName>
    <definedName name="OILFLUSHING지급임차료" localSheetId="31">#REF!</definedName>
    <definedName name="OILFLUSHING지급임차료">#REF!</definedName>
    <definedName name="OILFLUSHING직접노무비" localSheetId="31">#REF!</definedName>
    <definedName name="OILFLUSHING직접노무비">#REF!</definedName>
    <definedName name="OIOK">#REF!</definedName>
    <definedName name="OIU">#REF!</definedName>
    <definedName name="OK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l">#REF!</definedName>
    <definedName name="OLD">ROUND(#REF!*0.0254,3)</definedName>
    <definedName name="old예산" localSheetId="23" hidden="1">{#N/A,#N/A,TRUE,"손익보고"}</definedName>
    <definedName name="old예산" localSheetId="21" hidden="1">{#N/A,#N/A,TRUE,"손익보고"}</definedName>
    <definedName name="old예산" hidden="1">{#N/A,#N/A,TRUE,"손익보고"}</definedName>
    <definedName name="old예산_1" localSheetId="23" hidden="1">{#N/A,#N/A,TRUE,"손익보고"}</definedName>
    <definedName name="old예산_1" localSheetId="21" hidden="1">{#N/A,#N/A,TRUE,"손익보고"}</definedName>
    <definedName name="old예산_1" hidden="1">{#N/A,#N/A,TRUE,"손익보고"}</definedName>
    <definedName name="old예산_2" localSheetId="23" hidden="1">{#N/A,#N/A,TRUE,"손익보고"}</definedName>
    <definedName name="old예산_2" localSheetId="21" hidden="1">{#N/A,#N/A,TRUE,"손익보고"}</definedName>
    <definedName name="old예산_2" hidden="1">{#N/A,#N/A,TRUE,"손익보고"}</definedName>
    <definedName name="old예산_3" localSheetId="23" hidden="1">{#N/A,#N/A,TRUE,"손익보고"}</definedName>
    <definedName name="old예산_3" localSheetId="21" hidden="1">{#N/A,#N/A,TRUE,"손익보고"}</definedName>
    <definedName name="old예산_3" hidden="1">{#N/A,#N/A,TRUE,"손익보고"}</definedName>
    <definedName name="old예산_4" localSheetId="23" hidden="1">{#N/A,#N/A,TRUE,"손익보고"}</definedName>
    <definedName name="old예산_4" localSheetId="21" hidden="1">{#N/A,#N/A,TRUE,"손익보고"}</definedName>
    <definedName name="old예산_4" hidden="1">{#N/A,#N/A,TRUE,"손익보고"}</definedName>
    <definedName name="On_Shore">#REF!</definedName>
    <definedName name="one" localSheetId="31">#REF!</definedName>
    <definedName name="one">#REF!</definedName>
    <definedName name="OO" hidden="1">#REF!</definedName>
    <definedName name="OOO" localSheetId="31">#REF!</definedName>
    <definedName name="OOO"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#REF!</definedName>
    <definedName name="op">ROUND(#REF!*0.0254,3)</definedName>
    <definedName name="operat">#REF!</definedName>
    <definedName name="OPK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L">#REF!</definedName>
    <definedName name="OPTION">#REF!</definedName>
    <definedName name="OPTION_PN">#REF!</definedName>
    <definedName name="OPTION_TOTAL">#REF!</definedName>
    <definedName name="OT">#REF!</definedName>
    <definedName name="OTHERS">#REF!</definedName>
    <definedName name="OTM">#REF!</definedName>
    <definedName name="OUT">#REF!</definedName>
    <definedName name="outflow">#REF!</definedName>
    <definedName name="OUTPUT">#REF!</definedName>
    <definedName name="OUY">#REF!</definedName>
    <definedName name="OVER">#REF!</definedName>
    <definedName name="OVERALL">#REF!</definedName>
    <definedName name="overhaul"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W">#REF!</definedName>
    <definedName name="O행">#REF!</definedName>
    <definedName name="p" localSheetId="31">#REF!</definedName>
    <definedName name="P">#REF!</definedName>
    <definedName name="P_003sum_1">#REF!</definedName>
    <definedName name="P_003sum_2">#REF!</definedName>
    <definedName name="P_003sum_3">#REF!</definedName>
    <definedName name="P_bar">#REF!</definedName>
    <definedName name="p_m">#REF!</definedName>
    <definedName name="P_RFP002">#REF!</definedName>
    <definedName name="P_SCcost_P1">#REF!</definedName>
    <definedName name="P_SCcost_P2">#REF!</definedName>
    <definedName name="P_SCcost_P3">#REF!</definedName>
    <definedName name="P_SCcost_Tab">#REF!</definedName>
    <definedName name="p_shape">#REF!</definedName>
    <definedName name="P_vac">#REF!</definedName>
    <definedName name="P1급수">#REF!</definedName>
    <definedName name="P1처음">#REF!</definedName>
    <definedName name="P2급탕">#REF!</definedName>
    <definedName name="P2장비">#REF!</definedName>
    <definedName name="P3PPP" localSheetId="23">{"Book1","AP-37.xls"}</definedName>
    <definedName name="P3PPP" localSheetId="21">{"Book1","AP-37.xls"}</definedName>
    <definedName name="P3PPP">{"Book1","AP-37.xls"}</definedName>
    <definedName name="P3PPS" localSheetId="23">{"Book1","AP-37.xls"}</definedName>
    <definedName name="P3PPS" localSheetId="21">{"Book1","AP-37.xls"}</definedName>
    <definedName name="P3PPS">{"Book1","AP-37.xls"}</definedName>
    <definedName name="P3배수">#REF!</definedName>
    <definedName name="P4d">#REF!</definedName>
    <definedName name="PA" localSheetId="31">#REF!</definedName>
    <definedName name="pa">#REF!</definedName>
    <definedName name="pab">#REF!</definedName>
    <definedName name="pac">#REF!</definedName>
    <definedName name="PACKAGE3" localSheetId="26" hidden="1">{#N/A,#N/A,FALSE,"단축1";#N/A,#N/A,FALSE,"단축2";#N/A,#N/A,FALSE,"단축3";#N/A,#N/A,FALSE,"장축";#N/A,#N/A,FALSE,"4WD"}</definedName>
    <definedName name="PACKAGE3" localSheetId="31" hidden="1">{#N/A,#N/A,FALSE,"단축1";#N/A,#N/A,FALSE,"단축2";#N/A,#N/A,FALSE,"단축3";#N/A,#N/A,FALSE,"장축";#N/A,#N/A,FALSE,"4WD"}</definedName>
    <definedName name="PACKAGE3" localSheetId="30" hidden="1">{#N/A,#N/A,FALSE,"단축1";#N/A,#N/A,FALSE,"단축2";#N/A,#N/A,FALSE,"단축3";#N/A,#N/A,FALSE,"장축";#N/A,#N/A,FALSE,"4WD"}</definedName>
    <definedName name="PACKAGE3" localSheetId="25" hidden="1">{#N/A,#N/A,FALSE,"단축1";#N/A,#N/A,FALSE,"단축2";#N/A,#N/A,FALSE,"단축3";#N/A,#N/A,FALSE,"장축";#N/A,#N/A,FALSE,"4WD"}</definedName>
    <definedName name="PACKAGE3" localSheetId="23" hidden="1">{#N/A,#N/A,FALSE,"단축1";#N/A,#N/A,FALSE,"단축2";#N/A,#N/A,FALSE,"단축3";#N/A,#N/A,FALSE,"장축";#N/A,#N/A,FALSE,"4WD"}</definedName>
    <definedName name="PACKAGE3" localSheetId="21" hidden="1">{#N/A,#N/A,FALSE,"단축1";#N/A,#N/A,FALSE,"단축2";#N/A,#N/A,FALSE,"단축3";#N/A,#N/A,FALSE,"장축";#N/A,#N/A,FALSE,"4WD"}</definedName>
    <definedName name="PACKAGE3" hidden="1">{#N/A,#N/A,FALSE,"단축1";#N/A,#N/A,FALSE,"단축2";#N/A,#N/A,FALSE,"단축3";#N/A,#N/A,FALSE,"장축";#N/A,#N/A,FALSE,"4WD"}</definedName>
    <definedName name="Page.5">#REF!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aint">#REF!</definedName>
    <definedName name="parallel">#REF!</definedName>
    <definedName name="PASS">#REF!</definedName>
    <definedName name="Passage_No">#REF!</definedName>
    <definedName name="PasteCell">#REF!</definedName>
    <definedName name="PasteCell2">#REF!</definedName>
    <definedName name="pat">#REF!</definedName>
    <definedName name="path">"Edit Box 5"</definedName>
    <definedName name="pathname">#REF!</definedName>
    <definedName name="PB" localSheetId="31">#REF!</definedName>
    <definedName name="pb">#REF!</definedName>
    <definedName name="pbb">#REF!</definedName>
    <definedName name="PBL" hidden="1">{"'Firr(선)'!$AS$1:$AY$62","'Firr(사)'!$AS$1:$AY$62","'Firr(회)'!$AS$1:$AY$62","'Firr(선)'!$L$1:$V$62","'Firr(사)'!$L$1:$V$62","'Firr(회)'!$L$1:$V$62"}</definedName>
    <definedName name="pbt">#REF!</definedName>
    <definedName name="PC" localSheetId="31">#REF!</definedName>
    <definedName name="PC">#REF!</definedName>
    <definedName name="pck_01">#REF!</definedName>
    <definedName name="pck_02">#REF!</definedName>
    <definedName name="pck_03">#REF!</definedName>
    <definedName name="pck_04">#REF!</definedName>
    <definedName name="pck_05">#REF!</definedName>
    <definedName name="pck_06">#REF!</definedName>
    <definedName name="pck_07">#REF!</definedName>
    <definedName name="pck_08">#REF!</definedName>
    <definedName name="pck_09">#REF!</definedName>
    <definedName name="pck_10">#REF!</definedName>
    <definedName name="pck_11">#REF!</definedName>
    <definedName name="pck_12">#REF!</definedName>
    <definedName name="pck_13">#REF!</definedName>
    <definedName name="pck_14">#REF!</definedName>
    <definedName name="pck_15">#REF!</definedName>
    <definedName name="pck_16">#REF!</definedName>
    <definedName name="pck_17">#REF!</definedName>
    <definedName name="pck_18">#REF!</definedName>
    <definedName name="pck_19">#REF!</definedName>
    <definedName name="pck_20">#REF!</definedName>
    <definedName name="pck_21">#REF!</definedName>
    <definedName name="pck_22">#REF!</definedName>
    <definedName name="pck_23">#REF!</definedName>
    <definedName name="pck_24">#REF!</definedName>
    <definedName name="pck_25">#REF!</definedName>
    <definedName name="pck_26">#REF!</definedName>
    <definedName name="pck_27">#REF!</definedName>
    <definedName name="pck_28">#REF!</definedName>
    <definedName name="pck_29">#REF!</definedName>
    <definedName name="pck_30">#REF!</definedName>
    <definedName name="PCKKKK" hidden="1">{#N/A,#N/A,FALSE,"ENG'G(보호계전기)"}</definedName>
    <definedName name="PckMoney5Lv">#REF!</definedName>
    <definedName name="PckMoney6Lv">#REF!</definedName>
    <definedName name="PckMoney7Lv">#REF!</definedName>
    <definedName name="PckMoneyDir">#REF!</definedName>
    <definedName name="PckMoneyQua">#REF!</definedName>
    <definedName name="PCL">{"Book1","AP-37.xls"}</definedName>
    <definedName name="PCM5차" localSheetId="31">#REF!</definedName>
    <definedName name="PCM5차">#REF!</definedName>
    <definedName name="PD" localSheetId="31">#REF!</definedName>
    <definedName name="PD">#REF!</definedName>
    <definedName name="PDF">#REF!</definedName>
    <definedName name="PDIA">#REF!</definedName>
    <definedName name="PD점검구관련" hidden="1">{#N/A,#N/A,FALSE,"물량산출"}</definedName>
    <definedName name="PE" localSheetId="31">#REF!</definedName>
    <definedName name="PE">#REF!</definedName>
    <definedName name="peak">#REF!</definedName>
    <definedName name="ped_no">#REF!</definedName>
    <definedName name="ped5.1">#REF!</definedName>
    <definedName name="ped5.2">#REF!</definedName>
    <definedName name="PEE">#REF!</definedName>
    <definedName name="PEPipe">#REF!</definedName>
    <definedName name="per" localSheetId="26" hidden="1">{#N/A,#N/A,FALSE,"인원";#N/A,#N/A,FALSE,"비용2";#N/A,#N/A,FALSE,"비용1";#N/A,#N/A,FALSE,"비용";#N/A,#N/A,FALSE,"보증2";#N/A,#N/A,FALSE,"보증1";#N/A,#N/A,FALSE,"보증";#N/A,#N/A,FALSE,"손익1";#N/A,#N/A,FALSE,"손익";#N/A,#N/A,FALSE,"부서별매출";#N/A,#N/A,FALSE,"매출"}</definedName>
    <definedName name="per" localSheetId="31" hidden="1">{#N/A,#N/A,FALSE,"인원";#N/A,#N/A,FALSE,"비용2";#N/A,#N/A,FALSE,"비용1";#N/A,#N/A,FALSE,"비용";#N/A,#N/A,FALSE,"보증2";#N/A,#N/A,FALSE,"보증1";#N/A,#N/A,FALSE,"보증";#N/A,#N/A,FALSE,"손익1";#N/A,#N/A,FALSE,"손익";#N/A,#N/A,FALSE,"부서별매출";#N/A,#N/A,FALSE,"매출"}</definedName>
    <definedName name="per" localSheetId="30" hidden="1">{#N/A,#N/A,FALSE,"인원";#N/A,#N/A,FALSE,"비용2";#N/A,#N/A,FALSE,"비용1";#N/A,#N/A,FALSE,"비용";#N/A,#N/A,FALSE,"보증2";#N/A,#N/A,FALSE,"보증1";#N/A,#N/A,FALSE,"보증";#N/A,#N/A,FALSE,"손익1";#N/A,#N/A,FALSE,"손익";#N/A,#N/A,FALSE,"부서별매출";#N/A,#N/A,FALSE,"매출"}</definedName>
    <definedName name="per" localSheetId="25" hidden="1">{#N/A,#N/A,FALSE,"인원";#N/A,#N/A,FALSE,"비용2";#N/A,#N/A,FALSE,"비용1";#N/A,#N/A,FALSE,"비용";#N/A,#N/A,FALSE,"보증2";#N/A,#N/A,FALSE,"보증1";#N/A,#N/A,FALSE,"보증";#N/A,#N/A,FALSE,"손익1";#N/A,#N/A,FALSE,"손익";#N/A,#N/A,FALSE,"부서별매출";#N/A,#N/A,FALSE,"매출"}</definedName>
    <definedName name="per" localSheetId="23" hidden="1">{#N/A,#N/A,FALSE,"인원";#N/A,#N/A,FALSE,"비용2";#N/A,#N/A,FALSE,"비용1";#N/A,#N/A,FALSE,"비용";#N/A,#N/A,FALSE,"보증2";#N/A,#N/A,FALSE,"보증1";#N/A,#N/A,FALSE,"보증";#N/A,#N/A,FALSE,"손익1";#N/A,#N/A,FALSE,"손익";#N/A,#N/A,FALSE,"부서별매출";#N/A,#N/A,FALSE,"매출"}</definedName>
    <definedName name="per" localSheetId="21"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fBondPercent">#REF!&amp;#REF!</definedName>
    <definedName name="PERIMETER">#REF!</definedName>
    <definedName name="PersonSelectionRange" localSheetId="31">#REF!</definedName>
    <definedName name="PersonSelectionRange">#REF!</definedName>
    <definedName name="peshear">#REF!</definedName>
    <definedName name="PESHEARA">#REF!</definedName>
    <definedName name="PESHEARb">#REF!</definedName>
    <definedName name="PESHEARc">#REF!</definedName>
    <definedName name="pesize">#REF!</definedName>
    <definedName name="PESO">#REF!</definedName>
    <definedName name="pe철근">#REF!</definedName>
    <definedName name="PE철근A">#REF!</definedName>
    <definedName name="PE철근b">#REF!</definedName>
    <definedName name="PE철근c">#REF!</definedName>
    <definedName name="PF" localSheetId="31">#REF!</definedName>
    <definedName name="pf">#REF!</definedName>
    <definedName name="PFG">#REF!</definedName>
    <definedName name="PFS">#REF!</definedName>
    <definedName name="PG" localSheetId="31">#REF!</definedName>
    <definedName name="PG">#REF!</definedName>
    <definedName name="PGASKET">#REF!</definedName>
    <definedName name="PGSOCKET">#REF!</definedName>
    <definedName name="pgt_eng_srv_01">#REF!</definedName>
    <definedName name="pgt_eng_srv_02">#REF!</definedName>
    <definedName name="pgt_eng_srv_03">#REF!</definedName>
    <definedName name="pgt_eng_srv_04">#REF!</definedName>
    <definedName name="pgt_eng_srv_05">#REF!</definedName>
    <definedName name="pgt_eng_srv_06">#REF!</definedName>
    <definedName name="pgt_eng_srv_07">#REF!</definedName>
    <definedName name="pgt_eng_srv_08">#REF!</definedName>
    <definedName name="pgt_eng_srv_09">#REF!</definedName>
    <definedName name="pgt_eng_srv_10">#REF!</definedName>
    <definedName name="pgt_eng_srv_11">#REF!</definedName>
    <definedName name="pgt_eng_srv_12">#REF!</definedName>
    <definedName name="pgt_eng_srv_13">#REF!</definedName>
    <definedName name="pgt_eng_srv_14">#REF!</definedName>
    <definedName name="pgt_eng_srv_15">#REF!</definedName>
    <definedName name="pgt_eng_srv_16">#REF!</definedName>
    <definedName name="pgt_eng_srv_17">#REF!</definedName>
    <definedName name="pgt_eng_srv_18">#REF!</definedName>
    <definedName name="pgt_eng_srv_19">#REF!</definedName>
    <definedName name="pgt_eng_srv_20">#REF!</definedName>
    <definedName name="pgt_eng_srv_21">#REF!</definedName>
    <definedName name="pgt_eng_srv_22">#REF!</definedName>
    <definedName name="pgt_eng_srv_23">#REF!</definedName>
    <definedName name="pgt_eng_srv_24">#REF!</definedName>
    <definedName name="pgt_eng_srv_25">#REF!</definedName>
    <definedName name="pgt_eng_srv_26">#REF!</definedName>
    <definedName name="pgt_eng_srv_27">#REF!</definedName>
    <definedName name="pgt_eng_srv_28">#REF!</definedName>
    <definedName name="pgt_eng_srv_29">#REF!</definedName>
    <definedName name="pgt_eng_srv_30">#REF!</definedName>
    <definedName name="PH" localSheetId="31">#REF!</definedName>
    <definedName name="Ph">#REF!</definedName>
    <definedName name="PHASE">#N/A</definedName>
    <definedName name="PhiVn">#REF!</definedName>
    <definedName name="PI" localSheetId="31">#REF!</definedName>
    <definedName name="pi">#REF!</definedName>
    <definedName name="PIB">#REF!</definedName>
    <definedName name="pico검토" localSheetId="23" hidden="1">{#N/A,#N/A,FALSE,"3가";#N/A,#N/A,FALSE,"3나";#N/A,#N/A,FALSE,"3다"}</definedName>
    <definedName name="pico검토" localSheetId="21" hidden="1">{#N/A,#N/A,FALSE,"3가";#N/A,#N/A,FALSE,"3나";#N/A,#N/A,FALSE,"3다"}</definedName>
    <definedName name="pico검토" hidden="1">{#N/A,#N/A,FALSE,"3가";#N/A,#N/A,FALSE,"3나";#N/A,#N/A,FALSE,"3다"}</definedName>
    <definedName name="picture1">#REF!</definedName>
    <definedName name="PII">#REF!</definedName>
    <definedName name="PIII">#REF!</definedName>
    <definedName name="PIIII">#REF!</definedName>
    <definedName name="PIIIIIIII">#REF!</definedName>
    <definedName name="PIIIIIIIIIII">#REF!</definedName>
    <definedName name="PIIIIIIIIIIIIIII">#REF!</definedName>
    <definedName name="PIIIIIIIIIIIIIIIIIIIIIIIIIII">#REF!</definedName>
    <definedName name="PILE">#REF!</definedName>
    <definedName name="pile_no">#REF!</definedName>
    <definedName name="pile_s">#REF!</definedName>
    <definedName name="PILECAP">#REF!</definedName>
    <definedName name="PILED">#REF!</definedName>
    <definedName name="PIP">#REF!,#REF!</definedName>
    <definedName name="PIP_4" localSheetId="31">#REF!</definedName>
    <definedName name="PIP_4">#REF!</definedName>
    <definedName name="PIPE">#REF!</definedName>
    <definedName name="PIPE_2" localSheetId="31">#REF!</definedName>
    <definedName name="PIPE_2">#REF!</definedName>
    <definedName name="PIPE_3" localSheetId="31">#REF!</definedName>
    <definedName name="PIPE_3">#REF!</definedName>
    <definedName name="PIPE_4">#REF!</definedName>
    <definedName name="PIPE250">#REF!</definedName>
    <definedName name="PIPE300">#REF!</definedName>
    <definedName name="PIPE350">#REF!</definedName>
    <definedName name="PIPE40" localSheetId="31">#REF!</definedName>
    <definedName name="PIPE40">#REF!</definedName>
    <definedName name="PIPEDATA">#REF!</definedName>
    <definedName name="PIS">#REF!</definedName>
    <definedName name="PIT">#REF!</definedName>
    <definedName name="PI압연">{"Book1","AP-37.xls"}</definedName>
    <definedName name="PJ" localSheetId="31">#REF!</definedName>
    <definedName name="PJ">#REF!</definedName>
    <definedName name="PJG">#REF!</definedName>
    <definedName name="pjt">#REF!</definedName>
    <definedName name="pjtName">#REF!</definedName>
    <definedName name="pjtNo">#REF!</definedName>
    <definedName name="PJT등록">#REF!</definedName>
    <definedName name="PJT용도">#REF!</definedName>
    <definedName name="PK" localSheetId="31">#REF!</definedName>
    <definedName name="PK">#REF!</definedName>
    <definedName name="PKG">#REF!</definedName>
    <definedName name="PL" localSheetId="31">#REF!</definedName>
    <definedName name="PL">#REF!</definedName>
    <definedName name="PLANT_JE_GWAN_GONG">#REF!</definedName>
    <definedName name="plantCapa">#REF!</definedName>
    <definedName name="PLATE" localSheetId="31">#REF!</definedName>
    <definedName name="PLATE">#REF!</definedName>
    <definedName name="Plate_Spacing">#REF!</definedName>
    <definedName name="PLATE중량" localSheetId="31">#REF!</definedName>
    <definedName name="PLATE중량">#REF!</definedName>
    <definedName name="PLC_Cards_합계금액">#REF!</definedName>
    <definedName name="PLC_Loader_합계금액">#REF!</definedName>
    <definedName name="PLC_Spare_합계금액">#REF!</definedName>
    <definedName name="PLCC" localSheetId="31" hidden="1">#REF!</definedName>
    <definedName name="PLCC" hidden="1">#REF!</definedName>
    <definedName name="PLCNEST">{"Book1","AP-37.xls"}</definedName>
    <definedName name="PLENGTH">#REF!</definedName>
    <definedName name="PLINT_TITLES">#REF!</definedName>
    <definedName name="plk">#REF!</definedName>
    <definedName name="plo">#REF!</definedName>
    <definedName name="PLT">#REF!</definedName>
    <definedName name="PLUG">#REF!</definedName>
    <definedName name="PM" localSheetId="31">#REF!</definedName>
    <definedName name="PM">#REF!</definedName>
    <definedName name="PN" localSheetId="31">#REF!</definedName>
    <definedName name="PN">#REF!</definedName>
    <definedName name="PN2건축"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L" localSheetId="31">#REF!</definedName>
    <definedName name="PNL">#REF!</definedName>
    <definedName name="PNLW10" localSheetId="31">#REF!</definedName>
    <definedName name="PNLW10">#REF!</definedName>
    <definedName name="PNLW8" localSheetId="31">#REF!</definedName>
    <definedName name="PNLW8">#REF!</definedName>
    <definedName name="PNT">#N/A</definedName>
    <definedName name="PO" localSheetId="31">#REF!</definedName>
    <definedName name="PO" hidden="1">{"'장비'!$A$3:$M$12"}</definedName>
    <definedName name="POI" hidden="1">#REF!</definedName>
    <definedName name="POINTER">#REF!</definedName>
    <definedName name="POL">#REF!</definedName>
    <definedName name="POP" localSheetId="31">#REF!,#REF!,#REF!,#REF!,#REF!,#REF!,#REF!,#REF!,#REF!,#REF!,#REF!,#REF!,#REF!</definedName>
    <definedName name="POP" localSheetId="23">#REF!,#REF!,#REF!,#REF!,#REF!,#REF!,#REF!,#REF!,#REF!,#REF!,#REF!,#REF!,#REF!</definedName>
    <definedName name="POP">#REF!,#REF!,#REF!,#REF!,#REF!,#REF!,#REF!,#REF!,#REF!,#REF!,#REF!,#REF!,#REF!</definedName>
    <definedName name="POR121175C2054RTSKS15C6LRTHDLRT">#REF!</definedName>
    <definedName name="POR3C37R54C40RTSQLBP2PRTHDLTBDL">#REF!</definedName>
    <definedName name="POR3C41R52C44RTSKS13C5LRTHDLTBD">#REF!</definedName>
    <definedName name="POR3C56R44C76RTSKS15C5LRTHDLTBD">#REF!</definedName>
    <definedName name="POR3C77R61C83RTSKS15C5LRTHDLTBD">#REF!</definedName>
    <definedName name="POR458C2054RTSKS15C6LRTHDLRTM4T">#REF!</definedName>
    <definedName name="POR6C20R55C38RTSKS13C5LRTHDLTBD">#REF!</definedName>
    <definedName name="POR7280C116RTSKS15C6LRTHR26C116">#REF!</definedName>
    <definedName name="POR7C2R55C18RTSKS13C5LRTHDLTBDL">#REF!</definedName>
    <definedName name="POR7C2R58C18RTSKS13C5LRTHDLTBDL">#REF!</definedName>
    <definedName name="POR7C77R72C83RTSKS13C5LRTHDLTBD">#REF!</definedName>
    <definedName name="por840c3542RTsks12c4lRTm1TB0TB5">#REF!</definedName>
    <definedName name="POR8C46R200C54RTSKS13C6LRTHR3C4">#REF!</definedName>
    <definedName name="pound">#REF!</definedName>
    <definedName name="PowerFactor_Run">#REF!</definedName>
    <definedName name="PowerFactor_Start">#REF!</definedName>
    <definedName name="Powerload">#REF!</definedName>
    <definedName name="PP" localSheetId="31">#REF!</definedName>
    <definedName name="PP">#REF!</definedName>
    <definedName name="PPK" localSheetId="26" hidden="1">{#N/A,#N/A,FALSE,"96 3월물량표";#N/A,#N/A,FALSE,"96 4월물량표";#N/A,#N/A,FALSE,"96 5월물량표"}</definedName>
    <definedName name="PPK" localSheetId="31" hidden="1">{#N/A,#N/A,FALSE,"96 3월물량표";#N/A,#N/A,FALSE,"96 4월물량표";#N/A,#N/A,FALSE,"96 5월물량표"}</definedName>
    <definedName name="PPK" localSheetId="30" hidden="1">{#N/A,#N/A,FALSE,"96 3월물량표";#N/A,#N/A,FALSE,"96 4월물량표";#N/A,#N/A,FALSE,"96 5월물량표"}</definedName>
    <definedName name="PPK" localSheetId="25" hidden="1">{#N/A,#N/A,FALSE,"96 3월물량표";#N/A,#N/A,FALSE,"96 4월물량표";#N/A,#N/A,FALSE,"96 5월물량표"}</definedName>
    <definedName name="PPK" localSheetId="23" hidden="1">{#N/A,#N/A,FALSE,"96 3월물량표";#N/A,#N/A,FALSE,"96 4월물량표";#N/A,#N/A,FALSE,"96 5월물량표"}</definedName>
    <definedName name="PPK" localSheetId="21" hidden="1">{#N/A,#N/A,FALSE,"96 3월물량표";#N/A,#N/A,FALSE,"96 4월물량표";#N/A,#N/A,FALSE,"96 5월물량표"}</definedName>
    <definedName name="PPK" hidden="1">{#N/A,#N/A,FALSE,"96 3월물량표";#N/A,#N/A,FALSE,"96 4월물량표";#N/A,#N/A,FALSE,"96 5월물량표"}</definedName>
    <definedName name="ppl">#REF!</definedName>
    <definedName name="PPMdate">#REF!</definedName>
    <definedName name="PPP" localSheetId="31">#REF!</definedName>
    <definedName name="PPP" hidden="1">{"'장비'!$A$3:$M$12"}</definedName>
    <definedName name="PPPP" localSheetId="26" hidden="1">{#N/A,#N/A,TRUE,"일정"}</definedName>
    <definedName name="PPPP" localSheetId="31" hidden="1">{#N/A,#N/A,TRUE,"일정"}</definedName>
    <definedName name="PPPP" localSheetId="30" hidden="1">{#N/A,#N/A,TRUE,"일정"}</definedName>
    <definedName name="PPPP" localSheetId="25" hidden="1">{#N/A,#N/A,TRUE,"일정"}</definedName>
    <definedName name="PPPP" localSheetId="23" hidden="1">{#N/A,#N/A,TRUE,"일정"}</definedName>
    <definedName name="PPPP" localSheetId="21" hidden="1">{#N/A,#N/A,TRUE,"일정"}</definedName>
    <definedName name="pppp">#REF!</definedName>
    <definedName name="PPPPPP"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#REF!</definedName>
    <definedName name="pppppppp">#REF!</definedName>
    <definedName name="PPPPPPPPPP">#REF!</definedName>
    <definedName name="PQ" localSheetId="31">#REF!</definedName>
    <definedName name="PQ">#REF!</definedName>
    <definedName name="PR" localSheetId="31">#REF!</definedName>
    <definedName name="Pr">#REF!</definedName>
    <definedName name="PRDump">#REF!</definedName>
    <definedName name="Prel">#REF!</definedName>
    <definedName name="Press">#REF!</definedName>
    <definedName name="pressure">#REF!</definedName>
    <definedName name="preview2">#N/A</definedName>
    <definedName name="preview3">#N/A</definedName>
    <definedName name="PRICE_TABLE" localSheetId="23" hidden="1">{#N/A,#N/A,FALSE,"ENG'G(보호계전기)"}</definedName>
    <definedName name="PRICE_TABLE" localSheetId="21" hidden="1">{#N/A,#N/A,FALSE,"ENG'G(보호계전기)"}</definedName>
    <definedName name="PRICE_TABLE" hidden="1">{#N/A,#N/A,FALSE,"ENG'G(보호계전기)"}</definedName>
    <definedName name="PRINT">#REF!</definedName>
    <definedName name="PRINT_ALL">#REF!</definedName>
    <definedName name="print_Are">#REF!</definedName>
    <definedName name="_xlnm.Print_Area" localSheetId="31">#REF!</definedName>
    <definedName name="_xlnm.Print_Area" localSheetId="21">'#품셈 종합'!$B$2:$R$17</definedName>
    <definedName name="_xlnm.Print_Area" localSheetId="8">'기계 철거_순공사비 내역서'!$A$3:$M$184</definedName>
    <definedName name="_xlnm.Print_Area" localSheetId="7">'기계 철거_제경비 내역서'!$A$1:$BK$82</definedName>
    <definedName name="_xlnm.Print_Area" localSheetId="6">'기계_순공사비 내역서 '!$A$3:$M$184</definedName>
    <definedName name="_xlnm.Print_Area" localSheetId="5">'기계_제경비 내역서'!$A$1:$BK$82</definedName>
    <definedName name="_xlnm.Print_Area" localSheetId="18">'수량서(토건_플랜텍)'!$B:$J</definedName>
    <definedName name="_xlnm.Print_Area" localSheetId="10">'전기_순공사비 내역서'!$A$3:$M$173</definedName>
    <definedName name="_xlnm.Print_Area" localSheetId="9">'전기_제경비 내역서'!$A$1:$BK$82</definedName>
    <definedName name="_xlnm.Print_Area" localSheetId="15">제경비요율표!$A$1:$W$119</definedName>
    <definedName name="_xlnm.Print_Area" localSheetId="17">'총괄LIST(토건_플랜텍)'!$A:$O</definedName>
    <definedName name="_xlnm.Print_Area" localSheetId="12">'토건_순공사비 내역서'!$A$3:$M$175</definedName>
    <definedName name="_xlnm.Print_Area" localSheetId="11">'토건_제경비 내역서'!$A$1:$BK$82</definedName>
    <definedName name="_xlnm.Print_Area">#REF!</definedName>
    <definedName name="PRINT_AREA_MI" localSheetId="31">#REF!</definedName>
    <definedName name="Print_Area_MI" localSheetId="23">#REF!</definedName>
    <definedName name="Print_Area_MI" localSheetId="21">#REF!</definedName>
    <definedName name="Print_Area_MI">#REF!</definedName>
    <definedName name="PRINT_AREA_MI_1">#N/A</definedName>
    <definedName name="PRINT_AREA_MI1">#REF!</definedName>
    <definedName name="Print_end" localSheetId="31">#REF!</definedName>
    <definedName name="Print_end" localSheetId="23">#REF!</definedName>
    <definedName name="Print_end" localSheetId="21">#REF!</definedName>
    <definedName name="Print_end">#REF!</definedName>
    <definedName name="PRINT_OUT_RFP002">#REF!</definedName>
    <definedName name="PRINT_OUT_SCcost_P1">#REF!</definedName>
    <definedName name="PRINT_OUT_SCcost_P2">#REF!</definedName>
    <definedName name="PRINT_OUT_SCcost_P3">#REF!</definedName>
    <definedName name="PRINT_STYLE">#REF!</definedName>
    <definedName name="print_styles">#REF!</definedName>
    <definedName name="PRINT_SUM">#REF!</definedName>
    <definedName name="PRINT_TILIES">#REF!,#REF!,#REF!,#REF!,#REF!</definedName>
    <definedName name="PRINT_TILLES">#REF!,#REF!</definedName>
    <definedName name="Print_tiltles" localSheetId="31">#REF!</definedName>
    <definedName name="Print_tiltles" localSheetId="23">#REF!</definedName>
    <definedName name="Print_tiltles" localSheetId="21">#REF!</definedName>
    <definedName name="Print_tiltles">#REF!</definedName>
    <definedName name="print_titil">#REF!</definedName>
    <definedName name="print_Title">#REF!</definedName>
    <definedName name="PRINT_TITLEES">#REF!</definedName>
    <definedName name="PRINT_TITLEES.">#REF!</definedName>
    <definedName name="_xlnm.Print_Titles" localSheetId="31">#REF!</definedName>
    <definedName name="_xlnm.Print_Titles" localSheetId="23">#REF!</definedName>
    <definedName name="_xlnm.Print_Titles" localSheetId="21">#REF!</definedName>
    <definedName name="_xlnm.Print_Titles" localSheetId="17">'총괄LIST(토건_플랜텍)'!$1:$2</definedName>
    <definedName name="_xlnm.Print_Titles">#REF!</definedName>
    <definedName name="Print_Titles_MI" localSheetId="31">#REF!</definedName>
    <definedName name="Print_Titles_MI" localSheetId="23">#REF!</definedName>
    <definedName name="Print_Titles_MI" localSheetId="21">#REF!</definedName>
    <definedName name="PRINT_TITLES_MI">#REF!</definedName>
    <definedName name="print_titls">#REF!</definedName>
    <definedName name="PRINT_TLTLES">#REF!</definedName>
    <definedName name="PRINT_TNFFJ">#REF!</definedName>
    <definedName name="print1">#N/A</definedName>
    <definedName name="PrintArea">#REF!</definedName>
    <definedName name="Printe_Titles" localSheetId="31">#REF!</definedName>
    <definedName name="Printe_Titles" localSheetId="23">#REF!</definedName>
    <definedName name="Printe_Titles" localSheetId="21">#REF!</definedName>
    <definedName name="Printe_Titles">#REF!</definedName>
    <definedName name="PRINTTITLES">#REF!</definedName>
    <definedName name="PRN_CODE" localSheetId="23">#REF!</definedName>
    <definedName name="PRN_CODE" localSheetId="21">#REF!</definedName>
    <definedName name="PRN_CODE">#REF!</definedName>
    <definedName name="prn_compa">#REF!</definedName>
    <definedName name="prnit_titles">#REF!</definedName>
    <definedName name="PRO2CK">#REF!</definedName>
    <definedName name="PROCUREMENT">#REF!</definedName>
    <definedName name="Prod_Ft">#REF!</definedName>
    <definedName name="PROJ_MASTER_FILE">#REF!</definedName>
    <definedName name="PROJECT">#N/A</definedName>
    <definedName name="PROJECT_ADMINISTRATION">#REF!</definedName>
    <definedName name="PROJECT_MANAGEMENT">#REF!</definedName>
    <definedName name="Project_Name">#REF!</definedName>
    <definedName name="ProjectCost">#REF!&amp;#REF!</definedName>
    <definedName name="Projects">#REF!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OSAL">#REF!</definedName>
    <definedName name="PROPOSAL_SUMMARY">#REF!</definedName>
    <definedName name="PS" localSheetId="31">#REF!</definedName>
    <definedName name="PS" localSheetId="23">#REF!</definedName>
    <definedName name="PS" localSheetId="21">#REF!</definedName>
    <definedName name="PS">#REF!</definedName>
    <definedName name="PS15C4LRTOR5C1R1000C10RTHR3C1R4">#REF!</definedName>
    <definedName name="PSKS12C4LRTOR6C73R45C74RTHDLRTM">#REF!</definedName>
    <definedName name="PSKS12C4LRTOR9C1R47C10RTHDLRTM3">#REF!</definedName>
    <definedName name="PSKS15C6LRTOR3C76R62C88RTM1TB0T">#REF!</definedName>
    <definedName name="PSPP" localSheetId="23">{"Book1","AP-37.xls"}</definedName>
    <definedName name="PSPP" localSheetId="21">{"Book1","AP-37.xls"}</definedName>
    <definedName name="PSPP">{"Book1","AP-37.xls"}</definedName>
    <definedName name="Psqlbp4lRTOR6C15R45C16RTHDLRTM0">#REF!</definedName>
    <definedName name="Psqlbp4lRTOR6C15R45C16RTHDLRTM7">#REF!</definedName>
    <definedName name="psv">#REF!</definedName>
    <definedName name="PT" localSheetId="31">#REF!</definedName>
    <definedName name="PT">#REF!</definedName>
    <definedName name="PT_HEADER">#REF!</definedName>
    <definedName name="PT_KVA_OPER_ELEC">#REF!</definedName>
    <definedName name="PT_KVA_OPER_POINT">#REF!</definedName>
    <definedName name="PT_KW_OPER_ELEC">#REF!</definedName>
    <definedName name="PT_KW_OPER_ELEC_CALC">#REF!</definedName>
    <definedName name="PT_OPER_POINT_KVA">#REF!</definedName>
    <definedName name="PT_PF75LOAD">#REF!</definedName>
    <definedName name="PT_PF75LOAD_CALC">#REF!</definedName>
    <definedName name="PT_RATED_KVA">#REF!</definedName>
    <definedName name="PT_RATING_MECH_KW">#REF!</definedName>
    <definedName name="PT_USAGE_FACTOR">#REF!</definedName>
    <definedName name="PT_UTIL_FACTOR">#REF!</definedName>
    <definedName name="PT_UTIL_FACTOR_CALC">#REF!</definedName>
    <definedName name="Pth">#REF!</definedName>
    <definedName name="ptint_titles" localSheetId="31">#REF!</definedName>
    <definedName name="ptint_titles">#REF!</definedName>
    <definedName name="PTOT">#REF!</definedName>
    <definedName name="PU" localSheetId="31">#REF!</definedName>
    <definedName name="PU" localSheetId="23">#REF!</definedName>
    <definedName name="PU" localSheetId="21">#REF!</definedName>
    <definedName name="pu">#REF!</definedName>
    <definedName name="PUMP">#REF!</definedName>
    <definedName name="PUMPS">#REF!</definedName>
    <definedName name="PUR" localSheetId="31">#REF!</definedName>
    <definedName name="PUR" localSheetId="23">#REF!</definedName>
    <definedName name="PUR" localSheetId="21">#REF!</definedName>
    <definedName name="PUR">#REF!</definedName>
    <definedName name="PUSH_BUTTONS">#REF!</definedName>
    <definedName name="PV" localSheetId="31">#REF!</definedName>
    <definedName name="PV" localSheetId="23">#REF!</definedName>
    <definedName name="PV" localSheetId="21">#REF!</definedName>
    <definedName name="PV">#REF!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W" localSheetId="31">#REF!</definedName>
    <definedName name="PW">#REF!</definedName>
    <definedName name="PWIDTH">#REF!</definedName>
    <definedName name="PX" localSheetId="31">#REF!</definedName>
    <definedName name="PX">#REF!</definedName>
    <definedName name="Pxa">#REF!</definedName>
    <definedName name="Pxan">#REF!</definedName>
    <definedName name="Pxh">#REF!</definedName>
    <definedName name="PY" localSheetId="31">#REF!</definedName>
    <definedName name="PY">#REF!</definedName>
    <definedName name="pz0_pos_01">#REF!</definedName>
    <definedName name="pz0_pos_02">#REF!</definedName>
    <definedName name="pz0_pos_03">#REF!</definedName>
    <definedName name="pz0_pos_04">#REF!</definedName>
    <definedName name="pz0_pos_05">#REF!</definedName>
    <definedName name="pz0_pos_06">#REF!</definedName>
    <definedName name="pz0_pos_07">#REF!</definedName>
    <definedName name="pz0_pos_08">#REF!</definedName>
    <definedName name="pz0_pos_09">#REF!</definedName>
    <definedName name="pz0_pos_10">#REF!</definedName>
    <definedName name="pz0_pos_11">#REF!</definedName>
    <definedName name="pz0_pos_12">#REF!</definedName>
    <definedName name="pz0_pos_13">#REF!</definedName>
    <definedName name="pz0_pos_14">#REF!</definedName>
    <definedName name="pz0_pos_15">#REF!</definedName>
    <definedName name="pz0_pos_16">#REF!</definedName>
    <definedName name="pz0_pos_17">#REF!</definedName>
    <definedName name="pz0_pos_18">#REF!</definedName>
    <definedName name="pz0_pos_19">#REF!</definedName>
    <definedName name="pz0_pos_20">#REF!</definedName>
    <definedName name="pz0_pos_21">#REF!</definedName>
    <definedName name="pz0_pos_22">#REF!</definedName>
    <definedName name="pz0_pos_23">#REF!</definedName>
    <definedName name="pz0_pos_24">#REF!</definedName>
    <definedName name="pz0_pos_25">#REF!</definedName>
    <definedName name="pz0_pos_26">#REF!</definedName>
    <definedName name="pz0_pos_27">#REF!</definedName>
    <definedName name="pz0_pos_28">#REF!</definedName>
    <definedName name="pz0_pos_29">#REF!</definedName>
    <definedName name="pz0_pos_30">#REF!</definedName>
    <definedName name="P할">#REF!</definedName>
    <definedName name="P행">#REF!</definedName>
    <definedName name="q"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 localSheetId="31">#REF!</definedName>
    <definedName name="q"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#REF!</definedName>
    <definedName name="q1u">#REF!</definedName>
    <definedName name="q234562456" hidden="1">{"'용역비'!$A$4:$C$8"}</definedName>
    <definedName name="Q3WEE" hidden="1">{#N/A,#N/A,FALSE,"조골재"}</definedName>
    <definedName name="Qa">#REF!</definedName>
    <definedName name="qas">#REF!</definedName>
    <definedName name="QAX" localSheetId="26" hidden="1">{#N/A,#N/A,FALSE,"양식(을)"}</definedName>
    <definedName name="QAX" localSheetId="31" hidden="1">{#N/A,#N/A,FALSE,"양식(을)"}</definedName>
    <definedName name="QAX" localSheetId="30" hidden="1">{#N/A,#N/A,FALSE,"양식(을)"}</definedName>
    <definedName name="QAX" localSheetId="25" hidden="1">{#N/A,#N/A,FALSE,"양식(을)"}</definedName>
    <definedName name="QAX" localSheetId="23" hidden="1">{#N/A,#N/A,FALSE,"양식(을)"}</definedName>
    <definedName name="QAX" localSheetId="21" hidden="1">{#N/A,#N/A,FALSE,"양식(을)"}</definedName>
    <definedName name="QAX" hidden="1">{#N/A,#N/A,FALSE,"양식(을)"}</definedName>
    <definedName name="qd">#REF!</definedName>
    <definedName name="qdr">#REF!</definedName>
    <definedName name="QE">[48]!Chart973_Click</definedName>
    <definedName name="qedgagsd" hidden="1">#REF!</definedName>
    <definedName name="qefeqfq">#REF!</definedName>
    <definedName name="qertew" localSheetId="31">#REF!</definedName>
    <definedName name="qertew">#REF!</definedName>
    <definedName name="qewewre" hidden="1">#REF!</definedName>
    <definedName name="Qf">#REF!</definedName>
    <definedName name="qfewqew"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ewqew"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ewqew"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ewqew"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ewqew"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ewqe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ewq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i">#REF!</definedName>
    <definedName name="qkqh1" localSheetId="26" hidden="1">{#N/A,#N/A,FALSE,"명세표"}</definedName>
    <definedName name="qkqh1" localSheetId="31" hidden="1">{#N/A,#N/A,FALSE,"명세표"}</definedName>
    <definedName name="qkqh1" localSheetId="30" hidden="1">{#N/A,#N/A,FALSE,"명세표"}</definedName>
    <definedName name="qkqh1" localSheetId="25" hidden="1">{#N/A,#N/A,FALSE,"명세표"}</definedName>
    <definedName name="qkqh1" localSheetId="23" hidden="1">{#N/A,#N/A,FALSE,"명세표"}</definedName>
    <definedName name="qkqh1" localSheetId="21" hidden="1">{#N/A,#N/A,FALSE,"명세표"}</definedName>
    <definedName name="qkqh1" hidden="1">{#N/A,#N/A,FALSE,"명세표"}</definedName>
    <definedName name="Qm">#REF!</definedName>
    <definedName name="qmax">#REF!</definedName>
    <definedName name="qmax1">#REF!</definedName>
    <definedName name="qo">#REF!</definedName>
    <definedName name="qor" hidden="1">#REF!</definedName>
    <definedName name="qotn2" hidden="1">{#N/A,#N/A,FALSE,"배수1"}</definedName>
    <definedName name="QPRO">#REF!</definedName>
    <definedName name="QQ"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31">#REF!</definedName>
    <definedName name="QQ"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#REF!</definedName>
    <definedName name="QQA">#REF!</definedName>
    <definedName name="QQQ"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31">{"Book1","AP-37.xls"}</definedName>
    <definedName name="QQQ"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definedName>
    <definedName name="QQQQ" localSheetId="31">#REF!</definedName>
    <definedName name="QQQQ">#REF!</definedName>
    <definedName name="qqqqq" hidden="1">{#N/A,#N/A,TRUE,"Basic";#N/A,#N/A,TRUE,"EXT-TABLE";#N/A,#N/A,TRUE,"STEEL";#N/A,#N/A,TRUE,"INT-Table";#N/A,#N/A,TRUE,"STEEL";#N/A,#N/A,TRUE,"Door"}</definedName>
    <definedName name="qqqqqq"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q"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DD" hidden="1">{#N/A,#N/A,FALSE,"구조1"}</definedName>
    <definedName name="QQQQQQQQ" localSheetId="31" hidden="1">#REF!</definedName>
    <definedName name="QQQQQQQQ" hidden="1">#REF!</definedName>
    <definedName name="qqqqqqqqq"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QQQ" localSheetId="31">#REF!</definedName>
    <definedName name="QQQQQQQQQQQQ">#REF!</definedName>
    <definedName name="QQQQQQQQQQQQQQQQQ" localSheetId="31">#REF!</definedName>
    <definedName name="QQQQQQQQQQQQQQQQQ">#REF!</definedName>
    <definedName name="qqqqxs" localSheetId="31">#REF!</definedName>
    <definedName name="qqqqxs">#REF!</definedName>
    <definedName name="QQWWEE">#REF!</definedName>
    <definedName name="qr" localSheetId="31">#REF!</definedName>
    <definedName name="qr">#REF!</definedName>
    <definedName name="QREWQ">#N/A</definedName>
    <definedName name="qrqer" hidden="1">#REF!</definedName>
    <definedName name="Qs">#REF!</definedName>
    <definedName name="Qsa">#REF!</definedName>
    <definedName name="QSR">#REF!</definedName>
    <definedName name="QSS">#REF!</definedName>
    <definedName name="qt" localSheetId="31">#REF!</definedName>
    <definedName name="Qt">#REF!</definedName>
    <definedName name="Qty">#REF!</definedName>
    <definedName name="Qty_1">#REF!</definedName>
    <definedName name="qty_sum">#REF!</definedName>
    <definedName name="Qty_Temp">#REF!</definedName>
    <definedName name="qu" localSheetId="31">#REF!</definedName>
    <definedName name="qu">#REF!</definedName>
    <definedName name="QUALITY_ASSURANCE">#REF!</definedName>
    <definedName name="qud"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ud"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ud"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ud"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ud"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u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u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UIT">#REF!</definedName>
    <definedName name="QUOT.NO.">#REF!</definedName>
    <definedName name="qusrdid" localSheetId="23" hidden="1">{#N/A,#N/A,FALSE,"3가";#N/A,#N/A,FALSE,"3나";#N/A,#N/A,FALSE,"3다"}</definedName>
    <definedName name="qusrdid" localSheetId="21" hidden="1">{#N/A,#N/A,FALSE,"3가";#N/A,#N/A,FALSE,"3나";#N/A,#N/A,FALSE,"3다"}</definedName>
    <definedName name="qusrdid" hidden="1">{#N/A,#N/A,FALSE,"3가";#N/A,#N/A,FALSE,"3나";#N/A,#N/A,FALSE,"3다"}</definedName>
    <definedName name="QW" localSheetId="31">#REF!</definedName>
    <definedName name="qw">#REF!</definedName>
    <definedName name="QWE" localSheetId="31">#REF!</definedName>
    <definedName name="qwe">#REF!</definedName>
    <definedName name="qwer" localSheetId="31">#REF!</definedName>
    <definedName name="QWER">#REF!</definedName>
    <definedName name="qwerdg" hidden="1">#REF!</definedName>
    <definedName name="QWERTYYT" hidden="1">{#N/A,#N/A,FALSE,"이태원철근"}</definedName>
    <definedName name="QWQ" localSheetId="23" hidden="1">{#N/A,#N/A,FALSE,"배수2"}</definedName>
    <definedName name="QWQ" localSheetId="21" hidden="1">{#N/A,#N/A,FALSE,"배수2"}</definedName>
    <definedName name="QWQ" hidden="1">{#N/A,#N/A,FALSE,"배수2"}</definedName>
    <definedName name="qwww" localSheetId="26" hidden="1">{#N/A,#N/A,FALSE,"ENG'G(보호계전기)"}</definedName>
    <definedName name="qwww" localSheetId="31" hidden="1">{#N/A,#N/A,FALSE,"ENG'G(보호계전기)"}</definedName>
    <definedName name="qwww" localSheetId="30" hidden="1">{#N/A,#N/A,FALSE,"ENG'G(보호계전기)"}</definedName>
    <definedName name="qwww" localSheetId="25" hidden="1">{#N/A,#N/A,FALSE,"ENG'G(보호계전기)"}</definedName>
    <definedName name="qwww" localSheetId="23" hidden="1">{#N/A,#N/A,FALSE,"ENG'G(보호계전기)"}</definedName>
    <definedName name="qwww" localSheetId="21" hidden="1">{#N/A,#N/A,FALSE,"ENG'G(보호계전기)"}</definedName>
    <definedName name="qwww" hidden="1">{#N/A,#N/A,FALSE,"ENG'G(보호계전기)"}</definedName>
    <definedName name="qy" localSheetId="31">#REF!</definedName>
    <definedName name="qy">#REF!</definedName>
    <definedName name="qyk" hidden="1">{"'용역비'!$A$4:$C$8"}</definedName>
    <definedName name="Q행">#REF!</definedName>
    <definedName name="R_">#REF!</definedName>
    <definedName name="r_c">#REF!</definedName>
    <definedName name="R_COVER" localSheetId="26" hidden="1">{#N/A,#N/A,FALSE,"단축1";#N/A,#N/A,FALSE,"단축2";#N/A,#N/A,FALSE,"단축3";#N/A,#N/A,FALSE,"장축";#N/A,#N/A,FALSE,"4WD"}</definedName>
    <definedName name="R_COVER" localSheetId="31" hidden="1">{#N/A,#N/A,FALSE,"단축1";#N/A,#N/A,FALSE,"단축2";#N/A,#N/A,FALSE,"단축3";#N/A,#N/A,FALSE,"장축";#N/A,#N/A,FALSE,"4WD"}</definedName>
    <definedName name="R_COVER" localSheetId="30" hidden="1">{#N/A,#N/A,FALSE,"단축1";#N/A,#N/A,FALSE,"단축2";#N/A,#N/A,FALSE,"단축3";#N/A,#N/A,FALSE,"장축";#N/A,#N/A,FALSE,"4WD"}</definedName>
    <definedName name="R_COVER" localSheetId="25" hidden="1">{#N/A,#N/A,FALSE,"단축1";#N/A,#N/A,FALSE,"단축2";#N/A,#N/A,FALSE,"단축3";#N/A,#N/A,FALSE,"장축";#N/A,#N/A,FALSE,"4WD"}</definedName>
    <definedName name="R_COVER" localSheetId="23" hidden="1">{#N/A,#N/A,FALSE,"단축1";#N/A,#N/A,FALSE,"단축2";#N/A,#N/A,FALSE,"단축3";#N/A,#N/A,FALSE,"장축";#N/A,#N/A,FALSE,"4WD"}</definedName>
    <definedName name="R_COVER" localSheetId="21" hidden="1">{#N/A,#N/A,FALSE,"단축1";#N/A,#N/A,FALSE,"단축2";#N/A,#N/A,FALSE,"단축3";#N/A,#N/A,FALSE,"장축";#N/A,#N/A,FALSE,"4WD"}</definedName>
    <definedName name="R_COVER" hidden="1">{#N/A,#N/A,FALSE,"단축1";#N/A,#N/A,FALSE,"단축2";#N/A,#N/A,FALSE,"단축3";#N/A,#N/A,FALSE,"장축";#N/A,#N/A,FALSE,"4WD"}</definedName>
    <definedName name="ra">#REF!</definedName>
    <definedName name="RACK">#REF!</definedName>
    <definedName name="radius">#REF!</definedName>
    <definedName name="RAK_ENG" localSheetId="23" hidden="1">{#N/A,#N/A,FALSE,"ENG'G(보호계전기)"}</definedName>
    <definedName name="RAK_ENG" localSheetId="21" hidden="1">{#N/A,#N/A,FALSE,"ENG'G(보호계전기)"}</definedName>
    <definedName name="RAK_ENG" hidden="1">{#N/A,#N/A,FALSE,"ENG'G(보호계전기)"}</definedName>
    <definedName name="RAND상">#REF!</definedName>
    <definedName name="RAND하">#REF!</definedName>
    <definedName name="RANGE">#REF!</definedName>
    <definedName name="range1">#REF!</definedName>
    <definedName name="RANGE2">#REF!</definedName>
    <definedName name="range3">#REF!</definedName>
    <definedName name="RAS">#REF!</definedName>
    <definedName name="RasGantt">#REF!</definedName>
    <definedName name="rate" localSheetId="31">#REF!</definedName>
    <definedName name="rate">#REF!</definedName>
    <definedName name="rate_date">#REF!</definedName>
    <definedName name="Rate_MD">#REF!</definedName>
    <definedName name="rate1">#REF!</definedName>
    <definedName name="rate12" localSheetId="31">#REF!</definedName>
    <definedName name="rate12">#REF!</definedName>
    <definedName name="rate2">#REF!</definedName>
    <definedName name="RatioExp">#REF!</definedName>
    <definedName name="RAW">#REF!</definedName>
    <definedName name="RawAgencyPrice">#REF!</definedName>
    <definedName name="RB" localSheetId="23" hidden="1">{#N/A,#N/A,FALSE,"3가";#N/A,#N/A,FALSE,"3나";#N/A,#N/A,FALSE,"3다"}</definedName>
    <definedName name="RB" localSheetId="21" hidden="1">{#N/A,#N/A,FALSE,"3가";#N/A,#N/A,FALSE,"3나";#N/A,#N/A,FALSE,"3다"}</definedName>
    <definedName name="rb">#REF!</definedName>
    <definedName name="RBData">#REF!</definedName>
    <definedName name="RBOLT">#REF!</definedName>
    <definedName name="RC_">'[49]SHUTDOWN VALVE'!#REF!</definedName>
    <definedName name="RC플륨관">#N/A</definedName>
    <definedName name="rd">#REF!</definedName>
    <definedName name="RE">#REF!</definedName>
    <definedName name="re_bar">#REF!</definedName>
    <definedName name="RE_BUS">#REF!</definedName>
    <definedName name="RE_Mechnical_KW">#REF!</definedName>
    <definedName name="RE_OPERATING_KVA">#REF!</definedName>
    <definedName name="RE_SIZE">#REF!</definedName>
    <definedName name="RE_SUBSTATION">#REF!</definedName>
    <definedName name="RE_SWITCHBOARD_NO">#REF!</definedName>
    <definedName name="RE_VOLTAGE">#REF!</definedName>
    <definedName name="rebarallow">#REF!</definedName>
    <definedName name="rebarrange">#REF!</definedName>
    <definedName name="RecordCount" localSheetId="31">#REF!</definedName>
    <definedName name="RecordCount">#REF!</definedName>
    <definedName name="_xlnm.Recorder" localSheetId="31">#REF!</definedName>
    <definedName name="_xlnm.Recorder">#REF!</definedName>
    <definedName name="RECORDER1">#REF!</definedName>
    <definedName name="RECOUT">#N/A</definedName>
    <definedName name="RED">#REF!</definedName>
    <definedName name="REE">#REF!,#REF!,#REF!,#REF!,#REF!</definedName>
    <definedName name="REEG">#N/A</definedName>
    <definedName name="REFER_AREA" localSheetId="31">#REF!</definedName>
    <definedName name="REFER_AREA">#REF!</definedName>
    <definedName name="reg" localSheetId="26" hidden="1">{#N/A,#N/A,FALSE,"포장1";#N/A,#N/A,FALSE,"포장1"}</definedName>
    <definedName name="reg" localSheetId="31" hidden="1">{#N/A,#N/A,FALSE,"포장1";#N/A,#N/A,FALSE,"포장1"}</definedName>
    <definedName name="reg" localSheetId="30" hidden="1">{#N/A,#N/A,FALSE,"포장1";#N/A,#N/A,FALSE,"포장1"}</definedName>
    <definedName name="reg" localSheetId="25" hidden="1">{#N/A,#N/A,FALSE,"포장1";#N/A,#N/A,FALSE,"포장1"}</definedName>
    <definedName name="reg" localSheetId="23" hidden="1">{#N/A,#N/A,FALSE,"포장1";#N/A,#N/A,FALSE,"포장1"}</definedName>
    <definedName name="reg" localSheetId="21" hidden="1">{#N/A,#N/A,FALSE,"포장1";#N/A,#N/A,FALSE,"포장1"}</definedName>
    <definedName name="REG" hidden="1">#REF!</definedName>
    <definedName name="REGSVTEB">#N/A</definedName>
    <definedName name="REMARK">#REF!</definedName>
    <definedName name="REMK">#N/A</definedName>
    <definedName name="Reselects">#REF!</definedName>
    <definedName name="RESISTOR" localSheetId="26" hidden="1">{#N/A,#N/A,FALSE,"단축1";#N/A,#N/A,FALSE,"단축2";#N/A,#N/A,FALSE,"단축3";#N/A,#N/A,FALSE,"장축";#N/A,#N/A,FALSE,"4WD"}</definedName>
    <definedName name="RESISTOR" localSheetId="31" hidden="1">{#N/A,#N/A,FALSE,"단축1";#N/A,#N/A,FALSE,"단축2";#N/A,#N/A,FALSE,"단축3";#N/A,#N/A,FALSE,"장축";#N/A,#N/A,FALSE,"4WD"}</definedName>
    <definedName name="RESISTOR" localSheetId="30" hidden="1">{#N/A,#N/A,FALSE,"단축1";#N/A,#N/A,FALSE,"단축2";#N/A,#N/A,FALSE,"단축3";#N/A,#N/A,FALSE,"장축";#N/A,#N/A,FALSE,"4WD"}</definedName>
    <definedName name="RESISTOR" localSheetId="25" hidden="1">{#N/A,#N/A,FALSE,"단축1";#N/A,#N/A,FALSE,"단축2";#N/A,#N/A,FALSE,"단축3";#N/A,#N/A,FALSE,"장축";#N/A,#N/A,FALSE,"4WD"}</definedName>
    <definedName name="RESISTOR" localSheetId="23" hidden="1">{#N/A,#N/A,FALSE,"단축1";#N/A,#N/A,FALSE,"단축2";#N/A,#N/A,FALSE,"단축3";#N/A,#N/A,FALSE,"장축";#N/A,#N/A,FALSE,"4WD"}</definedName>
    <definedName name="RESISTOR" localSheetId="21" hidden="1">{#N/A,#N/A,FALSE,"단축1";#N/A,#N/A,FALSE,"단축2";#N/A,#N/A,FALSE,"단축3";#N/A,#N/A,FALSE,"장축";#N/A,#N/A,FALSE,"4WD"}</definedName>
    <definedName name="RESISTOR" hidden="1">{#N/A,#N/A,FALSE,"단축1";#N/A,#N/A,FALSE,"단축2";#N/A,#N/A,FALSE,"단축3";#N/A,#N/A,FALSE,"장축";#N/A,#N/A,FALSE,"4WD"}</definedName>
    <definedName name="RESULT" localSheetId="31">#REF!</definedName>
    <definedName name="RESULT">#REF!</definedName>
    <definedName name="RESULT2" localSheetId="31">#REF!</definedName>
    <definedName name="RESULT2">#REF!</definedName>
    <definedName name="ret">#N/A</definedName>
    <definedName name="REUIHGURI">#REF!</definedName>
    <definedName name="rev" localSheetId="31">#REF!</definedName>
    <definedName name="Rev">#REF!</definedName>
    <definedName name="REV.1">[0]!BlankMacro1</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ampNote">#REF!</definedName>
    <definedName name="RevampNote1">#REF!</definedName>
    <definedName name="RevampNote2">#REF!</definedName>
    <definedName name="RevampNoteBlank">#REF!</definedName>
    <definedName name="RevisionDate_1">#REF!</definedName>
    <definedName name="RevisionDate_2">#REF!</definedName>
    <definedName name="RevisionDate_3">#REF!</definedName>
    <definedName name="RevisionDate_4">#REF!</definedName>
    <definedName name="RevisionDate_5">#REF!</definedName>
    <definedName name="RevisionDescription_1">#REF!</definedName>
    <definedName name="RevisionDescription_2">#REF!</definedName>
    <definedName name="RevisionDescription_3">#REF!</definedName>
    <definedName name="RevisionDescription_4">#REF!</definedName>
    <definedName name="RevisionDescription_5">#REF!</definedName>
    <definedName name="RevisionNumber_1">#REF!</definedName>
    <definedName name="RevisionNumber_2">#REF!</definedName>
    <definedName name="RevisionNumber_3">#REF!</definedName>
    <definedName name="RevisionNumber_4">#REF!</definedName>
    <definedName name="RevisionNumber_5">#REF!</definedName>
    <definedName name="revNo">#REF!</definedName>
    <definedName name="REW" localSheetId="26" hidden="1">{#N/A,#N/A,FALSE,"단축1";#N/A,#N/A,FALSE,"단축2";#N/A,#N/A,FALSE,"단축3";#N/A,#N/A,FALSE,"장축";#N/A,#N/A,FALSE,"4WD"}</definedName>
    <definedName name="REW" localSheetId="31" hidden="1">{#N/A,#N/A,FALSE,"단축1";#N/A,#N/A,FALSE,"단축2";#N/A,#N/A,FALSE,"단축3";#N/A,#N/A,FALSE,"장축";#N/A,#N/A,FALSE,"4WD"}</definedName>
    <definedName name="REW" localSheetId="30" hidden="1">{#N/A,#N/A,FALSE,"단축1";#N/A,#N/A,FALSE,"단축2";#N/A,#N/A,FALSE,"단축3";#N/A,#N/A,FALSE,"장축";#N/A,#N/A,FALSE,"4WD"}</definedName>
    <definedName name="REW" localSheetId="25" hidden="1">{#N/A,#N/A,FALSE,"단축1";#N/A,#N/A,FALSE,"단축2";#N/A,#N/A,FALSE,"단축3";#N/A,#N/A,FALSE,"장축";#N/A,#N/A,FALSE,"4WD"}</definedName>
    <definedName name="REW" localSheetId="23" hidden="1">{#N/A,#N/A,FALSE,"단축1";#N/A,#N/A,FALSE,"단축2";#N/A,#N/A,FALSE,"단축3";#N/A,#N/A,FALSE,"장축";#N/A,#N/A,FALSE,"4WD"}</definedName>
    <definedName name="REW" localSheetId="21" hidden="1">{#N/A,#N/A,FALSE,"단축1";#N/A,#N/A,FALSE,"단축2";#N/A,#N/A,FALSE,"단축3";#N/A,#N/A,FALSE,"장축";#N/A,#N/A,FALSE,"4WD"}</definedName>
    <definedName name="REW" hidden="1">{#N/A,#N/A,FALSE,"단축1";#N/A,#N/A,FALSE,"단축2";#N/A,#N/A,FALSE,"단축3";#N/A,#N/A,FALSE,"장축";#N/A,#N/A,FALSE,"4WD"}</definedName>
    <definedName name="reyt">#N/A</definedName>
    <definedName name="RFA">#REF!</definedName>
    <definedName name="RFB">#REF!</definedName>
    <definedName name="RFC">#REF!</definedName>
    <definedName name="RFE">#REF!</definedName>
    <definedName name="RFF">#REF!</definedName>
    <definedName name="RFG">#REF!</definedName>
    <definedName name="RFP003A">#REF!</definedName>
    <definedName name="RFP003B">#REF!</definedName>
    <definedName name="RFP003C">#REF!</definedName>
    <definedName name="RFP003D">#REF!</definedName>
    <definedName name="RFP003E">#REF!</definedName>
    <definedName name="RFP003F">#REF!</definedName>
    <definedName name="RFWE">#REF!</definedName>
    <definedName name="RF중계기_지역" localSheetId="23" hidden="1">{#N/A,#N/A,FALSE,"3가";#N/A,#N/A,FALSE,"3나";#N/A,#N/A,FALSE,"3다"}</definedName>
    <definedName name="RF중계기_지역" localSheetId="21" hidden="1">{#N/A,#N/A,FALSE,"3가";#N/A,#N/A,FALSE,"3나";#N/A,#N/A,FALSE,"3다"}</definedName>
    <definedName name="RF중계기_지역" hidden="1">{#N/A,#N/A,FALSE,"3가";#N/A,#N/A,FALSE,"3나";#N/A,#N/A,FALSE,"3다"}</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fg">#REF!</definedName>
    <definedName name="RGR">#REF!</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DG" localSheetId="26" hidden="1">{#N/A,#N/A,FALSE,"단축1";#N/A,#N/A,FALSE,"단축2";#N/A,#N/A,FALSE,"단축3";#N/A,#N/A,FALSE,"장축";#N/A,#N/A,FALSE,"4WD"}</definedName>
    <definedName name="RGSDG" localSheetId="31" hidden="1">{#N/A,#N/A,FALSE,"단축1";#N/A,#N/A,FALSE,"단축2";#N/A,#N/A,FALSE,"단축3";#N/A,#N/A,FALSE,"장축";#N/A,#N/A,FALSE,"4WD"}</definedName>
    <definedName name="RGSDG" localSheetId="30" hidden="1">{#N/A,#N/A,FALSE,"단축1";#N/A,#N/A,FALSE,"단축2";#N/A,#N/A,FALSE,"단축3";#N/A,#N/A,FALSE,"장축";#N/A,#N/A,FALSE,"4WD"}</definedName>
    <definedName name="RGSDG" localSheetId="25" hidden="1">{#N/A,#N/A,FALSE,"단축1";#N/A,#N/A,FALSE,"단축2";#N/A,#N/A,FALSE,"단축3";#N/A,#N/A,FALSE,"장축";#N/A,#N/A,FALSE,"4WD"}</definedName>
    <definedName name="RGSDG" localSheetId="23" hidden="1">{#N/A,#N/A,FALSE,"단축1";#N/A,#N/A,FALSE,"단축2";#N/A,#N/A,FALSE,"단축3";#N/A,#N/A,FALSE,"장축";#N/A,#N/A,FALSE,"4WD"}</definedName>
    <definedName name="RGSDG" localSheetId="21" hidden="1">{#N/A,#N/A,FALSE,"단축1";#N/A,#N/A,FALSE,"단축2";#N/A,#N/A,FALSE,"단축3";#N/A,#N/A,FALSE,"장축";#N/A,#N/A,FALSE,"4WD"}</definedName>
    <definedName name="RGSDG" hidden="1">{#N/A,#N/A,FALSE,"단축1";#N/A,#N/A,FALSE,"단축2";#N/A,#N/A,FALSE,"단축3";#N/A,#N/A,FALSE,"장축";#N/A,#N/A,FALSE,"4WD"}</definedName>
    <definedName name="RGVBF">#REF!</definedName>
    <definedName name="rgwr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gwr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gwr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gwr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gwr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gwr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gw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H" localSheetId="26" hidden="1">{#N/A,#N/A,FALSE,"양식(을)"}</definedName>
    <definedName name="RH" localSheetId="31" hidden="1">{#N/A,#N/A,FALSE,"양식(을)"}</definedName>
    <definedName name="RH" localSheetId="30" hidden="1">{#N/A,#N/A,FALSE,"양식(을)"}</definedName>
    <definedName name="RH" localSheetId="25" hidden="1">{#N/A,#N/A,FALSE,"양식(을)"}</definedName>
    <definedName name="RH" localSheetId="23" hidden="1">{#N/A,#N/A,FALSE,"양식(을)"}</definedName>
    <definedName name="RH" localSheetId="21" hidden="1">{#N/A,#N/A,FALSE,"양식(을)"}</definedName>
    <definedName name="RH" hidden="1">{#N/A,#N/A,FALSE,"양식(을)"}</definedName>
    <definedName name="RHA">#REF!</definedName>
    <definedName name="RHAB">#REF!</definedName>
    <definedName name="RHDNR">BlankMacro1</definedName>
    <definedName name="rhdrmq"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DKDIDD">BlankMacro1</definedName>
    <definedName name="RIOF" localSheetId="23">{"Book1","AP-37.xls"}</definedName>
    <definedName name="RIOF" localSheetId="21">{"Book1","AP-37.xls"}</definedName>
    <definedName name="RIOF">{"Book1","AP-37.xls"}</definedName>
    <definedName name="risl" hidden="1">{#N/A,#N/A,FALSE,"속도"}</definedName>
    <definedName name="RIST">#REF!</definedName>
    <definedName name="rkd" localSheetId="26" hidden="1">{#N/A,#N/A,FALSE,"CCTV"}</definedName>
    <definedName name="rkd" localSheetId="31" hidden="1">{#N/A,#N/A,FALSE,"CCTV"}</definedName>
    <definedName name="rkd" localSheetId="30" hidden="1">{#N/A,#N/A,FALSE,"CCTV"}</definedName>
    <definedName name="rkd" localSheetId="25" hidden="1">{#N/A,#N/A,FALSE,"CCTV"}</definedName>
    <definedName name="rkd" localSheetId="23" hidden="1">{#N/A,#N/A,FALSE,"CCTV"}</definedName>
    <definedName name="rkd" localSheetId="21" hidden="1">{#N/A,#N/A,FALSE,"CCTV"}</definedName>
    <definedName name="rkd" hidden="1">{#N/A,#N/A,FALSE,"CCTV"}</definedName>
    <definedName name="rk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krjfk" localSheetId="26" hidden="1">{#N/A,#N/A,FALSE,"단축1";#N/A,#N/A,FALSE,"단축2";#N/A,#N/A,FALSE,"단축3";#N/A,#N/A,FALSE,"장축";#N/A,#N/A,FALSE,"4WD"}</definedName>
    <definedName name="rkrjfk" localSheetId="31" hidden="1">{#N/A,#N/A,FALSE,"단축1";#N/A,#N/A,FALSE,"단축2";#N/A,#N/A,FALSE,"단축3";#N/A,#N/A,FALSE,"장축";#N/A,#N/A,FALSE,"4WD"}</definedName>
    <definedName name="rkrjfk" localSheetId="30" hidden="1">{#N/A,#N/A,FALSE,"단축1";#N/A,#N/A,FALSE,"단축2";#N/A,#N/A,FALSE,"단축3";#N/A,#N/A,FALSE,"장축";#N/A,#N/A,FALSE,"4WD"}</definedName>
    <definedName name="rkrjfk" localSheetId="25" hidden="1">{#N/A,#N/A,FALSE,"단축1";#N/A,#N/A,FALSE,"단축2";#N/A,#N/A,FALSE,"단축3";#N/A,#N/A,FALSE,"장축";#N/A,#N/A,FALSE,"4WD"}</definedName>
    <definedName name="rkrjfk" localSheetId="23" hidden="1">{#N/A,#N/A,FALSE,"단축1";#N/A,#N/A,FALSE,"단축2";#N/A,#N/A,FALSE,"단축3";#N/A,#N/A,FALSE,"장축";#N/A,#N/A,FALSE,"4WD"}</definedName>
    <definedName name="rkrjfk" localSheetId="21" hidden="1">{#N/A,#N/A,FALSE,"단축1";#N/A,#N/A,FALSE,"단축2";#N/A,#N/A,FALSE,"단축3";#N/A,#N/A,FALSE,"장축";#N/A,#N/A,FALSE,"4WD"}</definedName>
    <definedName name="rkrjfk" hidden="1">{#N/A,#N/A,FALSE,"단축1";#N/A,#N/A,FALSE,"단축2";#N/A,#N/A,FALSE,"단축3";#N/A,#N/A,FALSE,"장축";#N/A,#N/A,FALSE,"4WD"}</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ek">[9]!rkskek</definedName>
    <definedName name="RL">#REF!</definedName>
    <definedName name="RLA" localSheetId="26" hidden="1">{#N/A,#N/A,FALSE,"양식(을)"}</definedName>
    <definedName name="RLA" localSheetId="31" hidden="1">{#N/A,#N/A,FALSE,"양식(을)"}</definedName>
    <definedName name="RLA" localSheetId="30" hidden="1">{#N/A,#N/A,FALSE,"양식(을)"}</definedName>
    <definedName name="RLA" localSheetId="25" hidden="1">{#N/A,#N/A,FALSE,"양식(을)"}</definedName>
    <definedName name="RLA" localSheetId="23" hidden="1">{#N/A,#N/A,FALSE,"양식(을)"}</definedName>
    <definedName name="RLA" localSheetId="21" hidden="1">{#N/A,#N/A,FALSE,"양식(을)"}</definedName>
    <definedName name="RLA" hidden="1">{#N/A,#N/A,FALSE,"양식(을)"}</definedName>
    <definedName name="RLARUDGHK"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RUDGHK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M">#REF!</definedName>
    <definedName name="rmr">#REF!</definedName>
    <definedName name="RN"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N"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N"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njs" hidden="1">{#N/A,#N/A,FALSE,"포장2"}</definedName>
    <definedName name="rnwhwh" hidden="1">{#N/A,#N/A,FALSE,"구조2"}</definedName>
    <definedName name="RO" localSheetId="31">#REF!</definedName>
    <definedName name="RO">#REF!</definedName>
    <definedName name="ROLL" localSheetId="31">#REF!</definedName>
    <definedName name="ROLL">#REF!</definedName>
    <definedName name="ROOF" localSheetId="31">#REF!,#REF!,#REF!,#REF!,#REF!,#REF!,#REF!</definedName>
    <definedName name="ROOF" localSheetId="23">#REF!,#REF!,#REF!,#REF!,#REF!,#REF!,#REF!</definedName>
    <definedName name="ROOF" localSheetId="21">#REF!,#REF!,#REF!,#REF!,#REF!,#REF!,#REF!</definedName>
    <definedName name="ROOF">#REF!,#REF!,#REF!,#REF!,#REF!,#REF!,#REF!</definedName>
    <definedName name="ROOF잔여문제"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M1">#REF!</definedName>
    <definedName name="ROOM11">#REF!</definedName>
    <definedName name="ROOM21">#REF!</definedName>
    <definedName name="ROOM31">#REF!</definedName>
    <definedName name="ROOM41">#REF!</definedName>
    <definedName name="ror">#REF!</definedName>
    <definedName name="ROTJSRHKWJD1" localSheetId="26" hidden="1">{#N/A,#N/A,FALSE,"단축1";#N/A,#N/A,FALSE,"단축2";#N/A,#N/A,FALSE,"단축3";#N/A,#N/A,FALSE,"장축";#N/A,#N/A,FALSE,"4WD"}</definedName>
    <definedName name="ROTJSRHKWJD1" localSheetId="31" hidden="1">{#N/A,#N/A,FALSE,"단축1";#N/A,#N/A,FALSE,"단축2";#N/A,#N/A,FALSE,"단축3";#N/A,#N/A,FALSE,"장축";#N/A,#N/A,FALSE,"4WD"}</definedName>
    <definedName name="ROTJSRHKWJD1" localSheetId="30" hidden="1">{#N/A,#N/A,FALSE,"단축1";#N/A,#N/A,FALSE,"단축2";#N/A,#N/A,FALSE,"단축3";#N/A,#N/A,FALSE,"장축";#N/A,#N/A,FALSE,"4WD"}</definedName>
    <definedName name="ROTJSRHKWJD1" localSheetId="25" hidden="1">{#N/A,#N/A,FALSE,"단축1";#N/A,#N/A,FALSE,"단축2";#N/A,#N/A,FALSE,"단축3";#N/A,#N/A,FALSE,"장축";#N/A,#N/A,FALSE,"4WD"}</definedName>
    <definedName name="ROTJSRHKWJD1" localSheetId="23" hidden="1">{#N/A,#N/A,FALSE,"단축1";#N/A,#N/A,FALSE,"단축2";#N/A,#N/A,FALSE,"단축3";#N/A,#N/A,FALSE,"장축";#N/A,#N/A,FALSE,"4WD"}</definedName>
    <definedName name="ROTJSRHKWJD1" localSheetId="21" hidden="1">{#N/A,#N/A,FALSE,"단축1";#N/A,#N/A,FALSE,"단축2";#N/A,#N/A,FALSE,"단축3";#N/A,#N/A,FALSE,"장축";#N/A,#N/A,FALSE,"4WD"}</definedName>
    <definedName name="ROTJSRHKWJD1" hidden="1">{#N/A,#N/A,FALSE,"단축1";#N/A,#N/A,FALSE,"단축2";#N/A,#N/A,FALSE,"단축3";#N/A,#N/A,FALSE,"장축";#N/A,#N/A,FALSE,"4WD"}</definedName>
    <definedName name="round_4down">4</definedName>
    <definedName name="RoundBar">#REF!</definedName>
    <definedName name="rout_t">#REF!</definedName>
    <definedName name="Royalty" hidden="1">{#N/A,#N/A,FALSE,"Sheet1"}</definedName>
    <definedName name="RP">#REF!</definedName>
    <definedName name="RPT_FMT2" localSheetId="23" hidden="1">{#N/A,#N/A,TRUE,"Sheet4";"ww","시나리오1",TRUE,"Sheet4"}</definedName>
    <definedName name="RPT_FMT2" localSheetId="21" hidden="1">{#N/A,#N/A,TRUE,"Sheet4";"ww","시나리오1",TRUE,"Sheet4"}</definedName>
    <definedName name="RPT_FMT2" hidden="1">{#N/A,#N/A,TRUE,"Sheet4";"ww","시나리오1",TRUE,"Sheet4"}</definedName>
    <definedName name="RPT_FMT3" localSheetId="23" hidden="1">{#N/A,#N/A,TRUE,"Sheet4";"ww","시나리오1",TRUE,"Sheet4"}</definedName>
    <definedName name="RPT_FMT3" localSheetId="21" hidden="1">{#N/A,#N/A,TRUE,"Sheet4";"ww","시나리오1",TRUE,"Sheet4"}</definedName>
    <definedName name="RPT_FMT3" hidden="1">{#N/A,#N/A,TRUE,"Sheet4";"ww","시나리오1",TRUE,"Sheet4"}</definedName>
    <definedName name="RPT_FMT4" localSheetId="23" hidden="1">{#N/A,#N/A,TRUE,"Sheet4";"ww","시나리오1",TRUE,"Sheet4"}</definedName>
    <definedName name="RPT_FMT4" localSheetId="21" hidden="1">{#N/A,#N/A,TRUE,"Sheet4";"ww","시나리오1",TRUE,"Sheet4"}</definedName>
    <definedName name="RPT_FMT4" hidden="1">{#N/A,#N/A,TRUE,"Sheet4";"ww","시나리오1",TRUE,"Sheet4"}</definedName>
    <definedName name="rr"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#REF!</definedName>
    <definedName name="rr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RDL">#REF!</definedName>
    <definedName name="RRE">#REF!,#REF!</definedName>
    <definedName name="RRR" localSheetId="26" hidden="1">{#N/A,#N/A,FALSE,"명세표"}</definedName>
    <definedName name="RRR" localSheetId="31" hidden="1">{#N/A,#N/A,FALSE,"명세표"}</definedName>
    <definedName name="RRR" localSheetId="30" hidden="1">{#N/A,#N/A,FALSE,"명세표"}</definedName>
    <definedName name="RRR" localSheetId="25" hidden="1">{#N/A,#N/A,FALSE,"명세표"}</definedName>
    <definedName name="RRR" localSheetId="23" hidden="1">{#N/A,#N/A,FALSE,"명세표"}</definedName>
    <definedName name="RRR" localSheetId="21" hidden="1">{#N/A,#N/A,FALSE,"명세표"}</definedName>
    <definedName name="RRR">#REF!</definedName>
    <definedName name="rrr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#REF!</definedName>
    <definedName name="RRT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S">#REF!</definedName>
    <definedName name="rsgrser" localSheetId="26" hidden="1">{#N/A,#N/A,TRUE,"1";#N/A,#N/A,TRUE,"2";#N/A,#N/A,TRUE,"3";#N/A,#N/A,TRUE,"4";#N/A,#N/A,TRUE,"5";#N/A,#N/A,TRUE,"6";#N/A,#N/A,TRUE,"7"}</definedName>
    <definedName name="rsgrser" localSheetId="31" hidden="1">{#N/A,#N/A,TRUE,"1";#N/A,#N/A,TRUE,"2";#N/A,#N/A,TRUE,"3";#N/A,#N/A,TRUE,"4";#N/A,#N/A,TRUE,"5";#N/A,#N/A,TRUE,"6";#N/A,#N/A,TRUE,"7"}</definedName>
    <definedName name="rsgrser" localSheetId="30" hidden="1">{#N/A,#N/A,TRUE,"1";#N/A,#N/A,TRUE,"2";#N/A,#N/A,TRUE,"3";#N/A,#N/A,TRUE,"4";#N/A,#N/A,TRUE,"5";#N/A,#N/A,TRUE,"6";#N/A,#N/A,TRUE,"7"}</definedName>
    <definedName name="rsgrser" localSheetId="25" hidden="1">{#N/A,#N/A,TRUE,"1";#N/A,#N/A,TRUE,"2";#N/A,#N/A,TRUE,"3";#N/A,#N/A,TRUE,"4";#N/A,#N/A,TRUE,"5";#N/A,#N/A,TRUE,"6";#N/A,#N/A,TRUE,"7"}</definedName>
    <definedName name="rsgrser" localSheetId="23" hidden="1">{#N/A,#N/A,TRUE,"1";#N/A,#N/A,TRUE,"2";#N/A,#N/A,TRUE,"3";#N/A,#N/A,TRUE,"4";#N/A,#N/A,TRUE,"5";#N/A,#N/A,TRUE,"6";#N/A,#N/A,TRUE,"7"}</definedName>
    <definedName name="rsgrser" localSheetId="21" hidden="1">{#N/A,#N/A,TRUE,"1";#N/A,#N/A,TRUE,"2";#N/A,#N/A,TRUE,"3";#N/A,#N/A,TRUE,"4";#N/A,#N/A,TRUE,"5";#N/A,#N/A,TRUE,"6";#N/A,#N/A,TRUE,"7"}</definedName>
    <definedName name="rsgrser" hidden="1">{#N/A,#N/A,TRUE,"1";#N/A,#N/A,TRUE,"2";#N/A,#N/A,TRUE,"3";#N/A,#N/A,TRUE,"4";#N/A,#N/A,TRUE,"5";#N/A,#N/A,TRUE,"6";#N/A,#N/A,TRUE,"7"}</definedName>
    <definedName name="rsh" localSheetId="31">#REF!</definedName>
    <definedName name="rsh">#REF!</definedName>
    <definedName name="RSI">#REF!</definedName>
    <definedName name="RSS">#REF!</definedName>
    <definedName name="RT" localSheetId="31">#REF!</definedName>
    <definedName name="rt">#REF!</definedName>
    <definedName name="RT5G">#REF!</definedName>
    <definedName name="Rtable">#REF!</definedName>
    <definedName name="RTG">#REF!</definedName>
    <definedName name="RTGH" hidden="1">{"'용역비'!$A$4:$C$8"}</definedName>
    <definedName name="rth" hidden="1">{"'용역비'!$A$4:$C$8"}</definedName>
    <definedName name="rtheg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heg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heg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heg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heg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heg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heg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hrtu">#REF!</definedName>
    <definedName name="RTHT">#REF!</definedName>
    <definedName name="rtjr6" localSheetId="26" hidden="1">{#N/A,#N/A,TRUE,"천상그린44PY"}</definedName>
    <definedName name="rtjr6" localSheetId="31" hidden="1">{#N/A,#N/A,TRUE,"천상그린44PY"}</definedName>
    <definedName name="rtjr6" localSheetId="30" hidden="1">{#N/A,#N/A,TRUE,"천상그린44PY"}</definedName>
    <definedName name="rtjr6" localSheetId="25" hidden="1">{#N/A,#N/A,TRUE,"천상그린44PY"}</definedName>
    <definedName name="rtjr6" localSheetId="23" hidden="1">{#N/A,#N/A,TRUE,"천상그린44PY"}</definedName>
    <definedName name="rtjr6" localSheetId="21" hidden="1">{#N/A,#N/A,TRUE,"천상그린44PY"}</definedName>
    <definedName name="rtjr6" hidden="1">{#N/A,#N/A,TRUE,"천상그린44PY"}</definedName>
    <definedName name="rtryxc">[0]!BlankMacro1</definedName>
    <definedName name="RTU">#REF!,#REF!</definedName>
    <definedName name="rty" hidden="1">{"'용역비'!$A$4:$C$8"}</definedName>
    <definedName name="RTYE" hidden="1">{"'장비'!$A$3:$M$12"}</definedName>
    <definedName name="ru" localSheetId="31">#REF!</definedName>
    <definedName name="Ru">#REF!</definedName>
    <definedName name="RUDQNRWE">'[50]BEND LOSS'!#REF!</definedName>
    <definedName name="RUSKK2" localSheetId="23" hidden="1">{#N/A,#N/A,FALSE,"ENG'G(보호계전기)"}</definedName>
    <definedName name="RUSKK2" localSheetId="21" hidden="1">{#N/A,#N/A,FALSE,"ENG'G(보호계전기)"}</definedName>
    <definedName name="RUSKK2" hidden="1">{#N/A,#N/A,FALSE,"ENG'G(보호계전기)"}</definedName>
    <definedName name="RUSWJR" hidden="1">{#N/A,#N/A,FALSE,"CCTV"}</definedName>
    <definedName name="RUSWJRSHEET" hidden="1">{#N/A,#N/A,FALSE,"CCTV"}</definedName>
    <definedName name="RUSWJRTJ" hidden="1">{#N/A,#N/A,FALSE,"CCTV"}</definedName>
    <definedName name="RVD300납품">#REF!</definedName>
    <definedName name="RW">#REF!</definedName>
    <definedName name="RWER" hidden="1">{#N/A,#N/A,FALSE,"제목"}</definedName>
    <definedName name="Rx">#REF!</definedName>
    <definedName name="rxr">#REF!</definedName>
    <definedName name="ryjyrjyr" localSheetId="26" hidden="1">{#N/A,#N/A,TRUE,"1";#N/A,#N/A,TRUE,"2";#N/A,#N/A,TRUE,"3";#N/A,#N/A,TRUE,"4";#N/A,#N/A,TRUE,"5";#N/A,#N/A,TRUE,"6";#N/A,#N/A,TRUE,"7"}</definedName>
    <definedName name="ryjyrjyr" localSheetId="31" hidden="1">{#N/A,#N/A,TRUE,"1";#N/A,#N/A,TRUE,"2";#N/A,#N/A,TRUE,"3";#N/A,#N/A,TRUE,"4";#N/A,#N/A,TRUE,"5";#N/A,#N/A,TRUE,"6";#N/A,#N/A,TRUE,"7"}</definedName>
    <definedName name="ryjyrjyr" localSheetId="30" hidden="1">{#N/A,#N/A,TRUE,"1";#N/A,#N/A,TRUE,"2";#N/A,#N/A,TRUE,"3";#N/A,#N/A,TRUE,"4";#N/A,#N/A,TRUE,"5";#N/A,#N/A,TRUE,"6";#N/A,#N/A,TRUE,"7"}</definedName>
    <definedName name="ryjyrjyr" localSheetId="25" hidden="1">{#N/A,#N/A,TRUE,"1";#N/A,#N/A,TRUE,"2";#N/A,#N/A,TRUE,"3";#N/A,#N/A,TRUE,"4";#N/A,#N/A,TRUE,"5";#N/A,#N/A,TRUE,"6";#N/A,#N/A,TRUE,"7"}</definedName>
    <definedName name="ryjyrjyr" localSheetId="23" hidden="1">{#N/A,#N/A,TRUE,"1";#N/A,#N/A,TRUE,"2";#N/A,#N/A,TRUE,"3";#N/A,#N/A,TRUE,"4";#N/A,#N/A,TRUE,"5";#N/A,#N/A,TRUE,"6";#N/A,#N/A,TRUE,"7"}</definedName>
    <definedName name="ryjyrjyr" localSheetId="21" hidden="1">{#N/A,#N/A,TRUE,"1";#N/A,#N/A,TRUE,"2";#N/A,#N/A,TRUE,"3";#N/A,#N/A,TRUE,"4";#N/A,#N/A,TRUE,"5";#N/A,#N/A,TRUE,"6";#N/A,#N/A,TRUE,"7"}</definedName>
    <definedName name="ryjyrjyr" hidden="1">{#N/A,#N/A,TRUE,"1";#N/A,#N/A,TRUE,"2";#N/A,#N/A,TRUE,"3";#N/A,#N/A,TRUE,"4";#N/A,#N/A,TRUE,"5";#N/A,#N/A,TRUE,"6";#N/A,#N/A,TRUE,"7"}</definedName>
    <definedName name="RYUIRYU" hidden="1">{"'용역비'!$A$4:$C$8"}</definedName>
    <definedName name="ryuk" hidden="1">{"'용역비'!$A$4:$C$8"}</definedName>
    <definedName name="Rz">#REF!</definedName>
    <definedName name="rzr">#REF!</definedName>
    <definedName name="R행">#REF!</definedName>
    <definedName name="s" localSheetId="26" hidden="1">{#N/A,#N/A,FALSE,"Caies";#N/A,#N/A,FALSE,"FIELD LENGTHS";#N/A,#N/A,FALSE,"CAIES REF";#N/A,#N/A,FALSE,"RelDPT01.xls"}</definedName>
    <definedName name="S" localSheetId="31">INDIRECT("단중표!$A:$D")</definedName>
    <definedName name="s" localSheetId="30" hidden="1">{#N/A,#N/A,FALSE,"Caies";#N/A,#N/A,FALSE,"FIELD LENGTHS";#N/A,#N/A,FALSE,"CAIES REF";#N/A,#N/A,FALSE,"RelDPT01.xls"}</definedName>
    <definedName name="s" localSheetId="25" hidden="1">{#N/A,#N/A,FALSE,"Caies";#N/A,#N/A,FALSE,"FIELD LENGTHS";#N/A,#N/A,FALSE,"CAIES REF";#N/A,#N/A,FALSE,"RelDPT01.xls"}</definedName>
    <definedName name="s" localSheetId="23" hidden="1">{#N/A,#N/A,FALSE,"Caies";#N/A,#N/A,FALSE,"FIELD LENGTHS";#N/A,#N/A,FALSE,"CAIES REF";#N/A,#N/A,FALSE,"RelDPT01.xls"}</definedName>
    <definedName name="s" localSheetId="21" hidden="1">{#N/A,#N/A,FALSE,"Caies";#N/A,#N/A,FALSE,"FIELD LENGTHS";#N/A,#N/A,FALSE,"CAIES REF";#N/A,#N/A,FALSE,"RelDPT01.xls"}</definedName>
    <definedName name="S">#REF!</definedName>
    <definedName name="s_1">#REF!</definedName>
    <definedName name="s_2">#REF!</definedName>
    <definedName name="S_BB_NM">#REF!</definedName>
    <definedName name="S_P">#REF!</definedName>
    <definedName name="S_W시험사" localSheetId="31">#REF!</definedName>
    <definedName name="S_W시험사">#REF!</definedName>
    <definedName name="S2L">#REF!</definedName>
    <definedName name="S4d">#REF!</definedName>
    <definedName name="S807_WayBottom">#REF!</definedName>
    <definedName name="sa"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#N/A</definedName>
    <definedName name="SACDASV">#REF!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f" localSheetId="23" hidden="1">{#N/A,#N/A,FALSE,"CCTV"}</definedName>
    <definedName name="sadf" localSheetId="21" hidden="1">{#N/A,#N/A,FALSE,"CCTV"}</definedName>
    <definedName name="sadf" hidden="1">{#N/A,#N/A,FALSE,"CCTV"}</definedName>
    <definedName name="sa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af" hidden="1">{#N/A,#N/A,FALSE,"물량산출"}</definedName>
    <definedName name="SAFDAF" hidden="1">{"'Firr(선)'!$AS$1:$AY$62","'Firr(사)'!$AS$1:$AY$62","'Firr(회)'!$AS$1:$AY$62","'Firr(선)'!$L$1:$V$62","'Firr(사)'!$L$1:$V$62","'Firr(회)'!$L$1:$V$62"}</definedName>
    <definedName name="sal">#REF!</definedName>
    <definedName name="Salary5Lv">#REF!</definedName>
    <definedName name="Salary6Lv">#REF!</definedName>
    <definedName name="Salary7Lv">#REF!</definedName>
    <definedName name="SalaryClerk">#REF!</definedName>
    <definedName name="SalaryDir">#REF!</definedName>
    <definedName name="SalaryEmp">#REF!</definedName>
    <definedName name="SalaryQua">#REF!</definedName>
    <definedName name="SalarySkil">#REF!</definedName>
    <definedName name="SalarySSkil">#REF!</definedName>
    <definedName name="SalaryTech">#REF!</definedName>
    <definedName name="SalaryUnsk">#REF!</definedName>
    <definedName name="SALE">#REF!</definedName>
    <definedName name="SALESPLAN">#REF!</definedName>
    <definedName name="sample" localSheetId="31">#REF!</definedName>
    <definedName name="sample">#REF!</definedName>
    <definedName name="SAN">#REF!</definedName>
    <definedName name="SAS">#N/A</definedName>
    <definedName name="SaSo">#REF!</definedName>
    <definedName name="save_to">#REF!</definedName>
    <definedName name="SB">#REF!</definedName>
    <definedName name="SbcExpRte">#REF!</definedName>
    <definedName name="sbsr" localSheetId="26" hidden="1">{#N/A,#N/A,FALSE,"부대1"}</definedName>
    <definedName name="sbsr" localSheetId="31" hidden="1">{#N/A,#N/A,FALSE,"부대1"}</definedName>
    <definedName name="sbsr" localSheetId="30" hidden="1">{#N/A,#N/A,FALSE,"부대1"}</definedName>
    <definedName name="sbsr" localSheetId="25" hidden="1">{#N/A,#N/A,FALSE,"부대1"}</definedName>
    <definedName name="sbsr" localSheetId="23" hidden="1">{#N/A,#N/A,FALSE,"부대1"}</definedName>
    <definedName name="sbsr" localSheetId="21" hidden="1">{#N/A,#N/A,FALSE,"부대1"}</definedName>
    <definedName name="sbsr" hidden="1">{#N/A,#N/A,FALSE,"부대1"}</definedName>
    <definedName name="sbstrs"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bstrs"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bstrs"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bstrs"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bstr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bstr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bst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CAC">#REF!</definedName>
    <definedName name="scale">#REF!</definedName>
    <definedName name="Sch">#REF!</definedName>
    <definedName name="SCHEDULE">#REF!</definedName>
    <definedName name="SCI.2" localSheetId="31">#REF!</definedName>
    <definedName name="SCI.2">#REF!</definedName>
    <definedName name="SCII" localSheetId="31">#REF!</definedName>
    <definedName name="SCII">#REF!</definedName>
    <definedName name="SCIII" localSheetId="31">#REF!</definedName>
    <definedName name="SCIII">#REF!</definedName>
    <definedName name="SCIV" localSheetId="31">#REF!</definedName>
    <definedName name="SCIV">#REF!</definedName>
    <definedName name="SCK">#REF!</definedName>
    <definedName name="SCODcr">#REF!</definedName>
    <definedName name="scope" localSheetId="31" hidden="1">{#N/A,#N/A,FALSE,"ENG'G(보호계전기)"}</definedName>
    <definedName name="scope" localSheetId="23" hidden="1">{#N/A,#N/A,FALSE,"ENG'G(보호계전기)"}</definedName>
    <definedName name="scope" localSheetId="21" hidden="1">{#N/A,#N/A,FALSE,"ENG'G(보호계전기)"}</definedName>
    <definedName name="scope">#REF!</definedName>
    <definedName name="SCRUBBER">#REF!</definedName>
    <definedName name="SCRUBBERHOUSING">#REF!</definedName>
    <definedName name="SCRUBBER추가">#REF!</definedName>
    <definedName name="SCVI" localSheetId="31">#REF!</definedName>
    <definedName name="SCVI">#REF!</definedName>
    <definedName name="SCVIII" localSheetId="31">#REF!</definedName>
    <definedName name="SCVIII">#REF!</definedName>
    <definedName name="SCX" localSheetId="31">#REF!</definedName>
    <definedName name="SCX">#REF!</definedName>
    <definedName name="SD" localSheetId="31">#REF!</definedName>
    <definedName name="sd">#REF!</definedName>
    <definedName name="SDAFDAS" localSheetId="26" hidden="1">{#N/A,#N/A,FALSE,"단축1";#N/A,#N/A,FALSE,"단축2";#N/A,#N/A,FALSE,"단축3";#N/A,#N/A,FALSE,"장축";#N/A,#N/A,FALSE,"4WD"}</definedName>
    <definedName name="SDAFDAS" localSheetId="31" hidden="1">{#N/A,#N/A,FALSE,"단축1";#N/A,#N/A,FALSE,"단축2";#N/A,#N/A,FALSE,"단축3";#N/A,#N/A,FALSE,"장축";#N/A,#N/A,FALSE,"4WD"}</definedName>
    <definedName name="SDAFDAS" localSheetId="30" hidden="1">{#N/A,#N/A,FALSE,"단축1";#N/A,#N/A,FALSE,"단축2";#N/A,#N/A,FALSE,"단축3";#N/A,#N/A,FALSE,"장축";#N/A,#N/A,FALSE,"4WD"}</definedName>
    <definedName name="SDAFDAS" localSheetId="25" hidden="1">{#N/A,#N/A,FALSE,"단축1";#N/A,#N/A,FALSE,"단축2";#N/A,#N/A,FALSE,"단축3";#N/A,#N/A,FALSE,"장축";#N/A,#N/A,FALSE,"4WD"}</definedName>
    <definedName name="SDAFDAS" localSheetId="23" hidden="1">{#N/A,#N/A,FALSE,"단축1";#N/A,#N/A,FALSE,"단축2";#N/A,#N/A,FALSE,"단축3";#N/A,#N/A,FALSE,"장축";#N/A,#N/A,FALSE,"4WD"}</definedName>
    <definedName name="SDAFDAS" localSheetId="21" hidden="1">{#N/A,#N/A,FALSE,"단축1";#N/A,#N/A,FALSE,"단축2";#N/A,#N/A,FALSE,"단축3";#N/A,#N/A,FALSE,"장축";#N/A,#N/A,FALSE,"4WD"}</definedName>
    <definedName name="SDAFDAS" hidden="1">{#N/A,#N/A,FALSE,"단축1";#N/A,#N/A,FALSE,"단축2";#N/A,#N/A,FALSE,"단축3";#N/A,#N/A,FALSE,"장축";#N/A,#N/A,FALSE,"4WD"}</definedName>
    <definedName name="SDAS" hidden="1">{"'Firr(선)'!$AS$1:$AY$62","'Firr(사)'!$AS$1:$AY$62","'Firr(회)'!$AS$1:$AY$62","'Firr(선)'!$L$1:$V$62","'Firr(사)'!$L$1:$V$62","'Firr(회)'!$L$1:$V$62"}</definedName>
    <definedName name="SDASDASDA" hidden="1">#REF!</definedName>
    <definedName name="sdasq" localSheetId="31">#REF!</definedName>
    <definedName name="sdasq">#REF!</definedName>
    <definedName name="SDAVF">#REF!</definedName>
    <definedName name="SDBSJD">#REF!</definedName>
    <definedName name="SDC">#REF!,#REF!</definedName>
    <definedName name="SdcdF">#REF!</definedName>
    <definedName name="SDCFG\" localSheetId="23" hidden="1">{#N/A,#N/A,FALSE,"운반시간"}</definedName>
    <definedName name="SDCFG\" localSheetId="21" hidden="1">{#N/A,#N/A,FALSE,"운반시간"}</definedName>
    <definedName name="SDCFG\" hidden="1">{#N/A,#N/A,FALSE,"운반시간"}</definedName>
    <definedName name="sdd" localSheetId="26" hidden="1">{#N/A,#N/A,FALSE,"단축1";#N/A,#N/A,FALSE,"단축2";#N/A,#N/A,FALSE,"단축3";#N/A,#N/A,FALSE,"장축";#N/A,#N/A,FALSE,"4WD"}</definedName>
    <definedName name="sdd" localSheetId="31" hidden="1">{#N/A,#N/A,FALSE,"단축1";#N/A,#N/A,FALSE,"단축2";#N/A,#N/A,FALSE,"단축3";#N/A,#N/A,FALSE,"장축";#N/A,#N/A,FALSE,"4WD"}</definedName>
    <definedName name="sdd" localSheetId="30" hidden="1">{#N/A,#N/A,FALSE,"단축1";#N/A,#N/A,FALSE,"단축2";#N/A,#N/A,FALSE,"단축3";#N/A,#N/A,FALSE,"장축";#N/A,#N/A,FALSE,"4WD"}</definedName>
    <definedName name="sdd" localSheetId="25" hidden="1">{#N/A,#N/A,FALSE,"단축1";#N/A,#N/A,FALSE,"단축2";#N/A,#N/A,FALSE,"단축3";#N/A,#N/A,FALSE,"장축";#N/A,#N/A,FALSE,"4WD"}</definedName>
    <definedName name="sdd" localSheetId="23" hidden="1">{#N/A,#N/A,FALSE,"단축1";#N/A,#N/A,FALSE,"단축2";#N/A,#N/A,FALSE,"단축3";#N/A,#N/A,FALSE,"장축";#N/A,#N/A,FALSE,"4WD"}</definedName>
    <definedName name="sdd" localSheetId="21" hidden="1">{#N/A,#N/A,FALSE,"단축1";#N/A,#N/A,FALSE,"단축2";#N/A,#N/A,FALSE,"단축3";#N/A,#N/A,FALSE,"장축";#N/A,#N/A,FALSE,"4WD"}</definedName>
    <definedName name="sdd" hidden="1">{#N/A,#N/A,FALSE,"단축1";#N/A,#N/A,FALSE,"단축2";#N/A,#N/A,FALSE,"단축3";#N/A,#N/A,FALSE,"장축";#N/A,#N/A,FALSE,"4WD"}</definedName>
    <definedName name="sddd" hidden="1">{#N/A,#N/A,FALSE,"조골재"}</definedName>
    <definedName name="SDDFD" localSheetId="23" hidden="1">{#N/A,#N/A,FALSE,"배수1"}</definedName>
    <definedName name="SDDFD" localSheetId="21" hidden="1">{#N/A,#N/A,FALSE,"배수1"}</definedName>
    <definedName name="SDDFD" hidden="1">{#N/A,#N/A,FALSE,"배수1"}</definedName>
    <definedName name="sdee">[51]ORIGN!Chart973_Click</definedName>
    <definedName name="sdf"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df"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df"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df"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df"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df"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DF" hidden="1">{#N/A,#N/A,FALSE,"혼합골재"}</definedName>
    <definedName name="SDFDFD" localSheetId="23" hidden="1">{#N/A,#N/A,FALSE,"운반시간"}</definedName>
    <definedName name="SDFDFD" localSheetId="21" hidden="1">{#N/A,#N/A,FALSE,"운반시간"}</definedName>
    <definedName name="SDFDFD" hidden="1">{#N/A,#N/A,FALSE,"운반시간"}</definedName>
    <definedName name="SDFDSSDF" localSheetId="2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SDF" localSheetId="3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SDF" localSheetId="3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SDF" localSheetId="2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SDF" localSheetId="2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SDF" localSheetId="2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SDF"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ere"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ere"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ere"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ere"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er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er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e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F4" localSheetId="23">{"Book1","AP-37.xls"}</definedName>
    <definedName name="SDFF4" localSheetId="21">{"Book1","AP-37.xls"}</definedName>
    <definedName name="SDFF4">{"Book1","AP-37.xls"}</definedName>
    <definedName name="sdfhb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fhb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fhb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f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fsd" localSheetId="31">#REF!</definedName>
    <definedName name="sdfsd">#REF!</definedName>
    <definedName name="SDFSDA" localSheetId="23" hidden="1">{#N/A,#N/A,FALSE,"CCTV"}</definedName>
    <definedName name="SDFSDA" localSheetId="21" hidden="1">{#N/A,#N/A,FALSE,"CCTV"}</definedName>
    <definedName name="SDFSDA" hidden="1">{#N/A,#N/A,FALSE,"CCTV"}</definedName>
    <definedName name="SDFSDA1" localSheetId="23" hidden="1">{#N/A,#N/A,FALSE,"CCTV"}</definedName>
    <definedName name="SDFSDA1" localSheetId="21" hidden="1">{#N/A,#N/A,FALSE,"CCTV"}</definedName>
    <definedName name="SDFSDA1" hidden="1">{#N/A,#N/A,FALSE,"CCTV"}</definedName>
    <definedName name="sdfsdf" localSheetId="31" hidden="1">{#N/A,#N/A,TRUE,"대가1"}</definedName>
    <definedName name="sdfsdf" localSheetId="23" hidden="1">{#N/A,#N/A,TRUE,"대가1"}</definedName>
    <definedName name="sdfsdf" localSheetId="21" hidden="1">{#N/A,#N/A,TRUE,"대가1"}</definedName>
    <definedName name="sdfsdf" hidden="1">{#N/A,#N/A,TRUE,"대가1"}</definedName>
    <definedName name="sdg" hidden="1">#REF!</definedName>
    <definedName name="sdgf" localSheetId="31" hidden="1">#REF!</definedName>
    <definedName name="sdgf" hidden="1">#REF!</definedName>
    <definedName name="SDHGG" localSheetId="23">{"Book1","AP-37.xls"}</definedName>
    <definedName name="SDHGG" localSheetId="21">{"Book1","AP-37.xls"}</definedName>
    <definedName name="SDHGG">{"Book1","AP-37.xls"}</definedName>
    <definedName name="SDK">#REF!,#REF!</definedName>
    <definedName name="SDL">#N/A</definedName>
    <definedName name="SDNR">#REF!</definedName>
    <definedName name="sdq" localSheetId="31">#REF!</definedName>
    <definedName name="sdq">#REF!</definedName>
    <definedName name="sdqwq" localSheetId="31">#REF!</definedName>
    <definedName name="sdqwq" localSheetId="23">#REF!</definedName>
    <definedName name="sdqwq" localSheetId="21">#REF!</definedName>
    <definedName name="sdqwq">#REF!</definedName>
    <definedName name="SDRFE">#REF!</definedName>
    <definedName name="sdryhj" hidden="1">{"'용역비'!$A$4:$C$8"}</definedName>
    <definedName name="SDS" hidden="1">{#N/A,#N/A,FALSE,"2~8번"}</definedName>
    <definedName name="sdsd">{"Book1","AP-37.xls"}</definedName>
    <definedName name="sdsdddd" localSheetId="23" hidden="1">{#N/A,#N/A,FALSE,"토공2"}</definedName>
    <definedName name="sdsdddd" localSheetId="21" hidden="1">{#N/A,#N/A,FALSE,"토공2"}</definedName>
    <definedName name="sdsdddd" hidden="1">{#N/A,#N/A,FALSE,"토공2"}</definedName>
    <definedName name="SDSDSD" localSheetId="26" hidden="1">{#N/A,#N/A,FALSE,"단축1";#N/A,#N/A,FALSE,"단축2";#N/A,#N/A,FALSE,"단축3";#N/A,#N/A,FALSE,"장축";#N/A,#N/A,FALSE,"4WD"}</definedName>
    <definedName name="SDSDSD" localSheetId="31" hidden="1">{#N/A,#N/A,FALSE,"단축1";#N/A,#N/A,FALSE,"단축2";#N/A,#N/A,FALSE,"단축3";#N/A,#N/A,FALSE,"장축";#N/A,#N/A,FALSE,"4WD"}</definedName>
    <definedName name="SDSDSD" localSheetId="30" hidden="1">{#N/A,#N/A,FALSE,"단축1";#N/A,#N/A,FALSE,"단축2";#N/A,#N/A,FALSE,"단축3";#N/A,#N/A,FALSE,"장축";#N/A,#N/A,FALSE,"4WD"}</definedName>
    <definedName name="SDSDSD" localSheetId="25" hidden="1">{#N/A,#N/A,FALSE,"단축1";#N/A,#N/A,FALSE,"단축2";#N/A,#N/A,FALSE,"단축3";#N/A,#N/A,FALSE,"장축";#N/A,#N/A,FALSE,"4WD"}</definedName>
    <definedName name="SDSDSD" localSheetId="23" hidden="1">{#N/A,#N/A,FALSE,"단축1";#N/A,#N/A,FALSE,"단축2";#N/A,#N/A,FALSE,"단축3";#N/A,#N/A,FALSE,"장축";#N/A,#N/A,FALSE,"4WD"}</definedName>
    <definedName name="SDSDSD" localSheetId="21" hidden="1">{#N/A,#N/A,FALSE,"단축1";#N/A,#N/A,FALSE,"단축2";#N/A,#N/A,FALSE,"단축3";#N/A,#N/A,FALSE,"장축";#N/A,#N/A,FALSE,"4WD"}</definedName>
    <definedName name="SDSDSD" hidden="1">{#N/A,#N/A,FALSE,"단축1";#N/A,#N/A,FALSE,"단축2";#N/A,#N/A,FALSE,"단축3";#N/A,#N/A,FALSE,"장축";#N/A,#N/A,FALSE,"4WD"}</definedName>
    <definedName name="sdsffss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TR" localSheetId="31">#REF!</definedName>
    <definedName name="SDTR">#REF!</definedName>
    <definedName name="sdv">#REF!</definedName>
    <definedName name="SDVF">#REF!</definedName>
    <definedName name="SE" hidden="1">{"'용역비'!$A$4:$C$8"}</definedName>
    <definedName name="segma">#REF!</definedName>
    <definedName name="selection" localSheetId="31">#REF!</definedName>
    <definedName name="selection">#REF!</definedName>
    <definedName name="SELISIH" localSheetId="31">#REF!</definedName>
    <definedName name="SELISIH">#REF!</definedName>
    <definedName name="sEnd">#REF!</definedName>
    <definedName name="SEQU">#N/A</definedName>
    <definedName name="SER" localSheetId="31">#REF!</definedName>
    <definedName name="SER">#REF!</definedName>
    <definedName name="series">#REF!</definedName>
    <definedName name="SERT" localSheetId="31">#REF!</definedName>
    <definedName name="SERT">#REF!</definedName>
    <definedName name="SERVICE" hidden="1">{#N/A,#N/A,FALSE,"이태원철근"}</definedName>
    <definedName name="SETANCHOR10">#REF!</definedName>
    <definedName name="SETANCHOR12">#REF!</definedName>
    <definedName name="SetSpec">#REF!</definedName>
    <definedName name="seven" localSheetId="31">#REF!</definedName>
    <definedName name="seven">#REF!</definedName>
    <definedName name="SEXP">#N/A</definedName>
    <definedName name="SF" localSheetId="26" hidden="1">{#N/A,#N/A,FALSE,"단축1";#N/A,#N/A,FALSE,"단축2";#N/A,#N/A,FALSE,"단축3";#N/A,#N/A,FALSE,"장축";#N/A,#N/A,FALSE,"4WD"}</definedName>
    <definedName name="SF" localSheetId="31" hidden="1">{#N/A,#N/A,FALSE,"단축1";#N/A,#N/A,FALSE,"단축2";#N/A,#N/A,FALSE,"단축3";#N/A,#N/A,FALSE,"장축";#N/A,#N/A,FALSE,"4WD"}</definedName>
    <definedName name="SF" localSheetId="30" hidden="1">{#N/A,#N/A,FALSE,"단축1";#N/A,#N/A,FALSE,"단축2";#N/A,#N/A,FALSE,"단축3";#N/A,#N/A,FALSE,"장축";#N/A,#N/A,FALSE,"4WD"}</definedName>
    <definedName name="SF" localSheetId="25" hidden="1">{#N/A,#N/A,FALSE,"단축1";#N/A,#N/A,FALSE,"단축2";#N/A,#N/A,FALSE,"단축3";#N/A,#N/A,FALSE,"장축";#N/A,#N/A,FALSE,"4WD"}</definedName>
    <definedName name="SF" localSheetId="23" hidden="1">{#N/A,#N/A,FALSE,"단축1";#N/A,#N/A,FALSE,"단축2";#N/A,#N/A,FALSE,"단축3";#N/A,#N/A,FALSE,"장축";#N/A,#N/A,FALSE,"4WD"}</definedName>
    <definedName name="SF" localSheetId="21" hidden="1">{#N/A,#N/A,FALSE,"단축1";#N/A,#N/A,FALSE,"단축2";#N/A,#N/A,FALSE,"단축3";#N/A,#N/A,FALSE,"장축";#N/A,#N/A,FALSE,"4WD"}</definedName>
    <definedName name="SF">#REF!</definedName>
    <definedName name="SFA" localSheetId="23" hidden="1">{#N/A,#N/A,FALSE,"포장1";#N/A,#N/A,FALSE,"포장1"}</definedName>
    <definedName name="SFA" localSheetId="21" hidden="1">{#N/A,#N/A,FALSE,"포장1";#N/A,#N/A,FALSE,"포장1"}</definedName>
    <definedName name="SFA" hidden="1">{#N/A,#N/A,FALSE,"포장1";#N/A,#N/A,FALSE,"포장1"}</definedName>
    <definedName name="SFB">#REF!</definedName>
    <definedName name="SFC" localSheetId="26" hidden="1">{#N/A,#N/A,FALSE,"단축1";#N/A,#N/A,FALSE,"단축2";#N/A,#N/A,FALSE,"단축3";#N/A,#N/A,FALSE,"장축";#N/A,#N/A,FALSE,"4WD"}</definedName>
    <definedName name="SFC" localSheetId="31" hidden="1">{#N/A,#N/A,FALSE,"단축1";#N/A,#N/A,FALSE,"단축2";#N/A,#N/A,FALSE,"단축3";#N/A,#N/A,FALSE,"장축";#N/A,#N/A,FALSE,"4WD"}</definedName>
    <definedName name="SFC" localSheetId="30" hidden="1">{#N/A,#N/A,FALSE,"단축1";#N/A,#N/A,FALSE,"단축2";#N/A,#N/A,FALSE,"단축3";#N/A,#N/A,FALSE,"장축";#N/A,#N/A,FALSE,"4WD"}</definedName>
    <definedName name="SFC" localSheetId="25" hidden="1">{#N/A,#N/A,FALSE,"단축1";#N/A,#N/A,FALSE,"단축2";#N/A,#N/A,FALSE,"단축3";#N/A,#N/A,FALSE,"장축";#N/A,#N/A,FALSE,"4WD"}</definedName>
    <definedName name="SFC" localSheetId="23" hidden="1">{#N/A,#N/A,FALSE,"단축1";#N/A,#N/A,FALSE,"단축2";#N/A,#N/A,FALSE,"단축3";#N/A,#N/A,FALSE,"장축";#N/A,#N/A,FALSE,"4WD"}</definedName>
    <definedName name="SFC" localSheetId="21" hidden="1">{#N/A,#N/A,FALSE,"단축1";#N/A,#N/A,FALSE,"단축2";#N/A,#N/A,FALSE,"단축3";#N/A,#N/A,FALSE,"장축";#N/A,#N/A,FALSE,"4WD"}</definedName>
    <definedName name="SFC" hidden="1">{#N/A,#N/A,FALSE,"단축1";#N/A,#N/A,FALSE,"단축2";#N/A,#N/A,FALSE,"단축3";#N/A,#N/A,FALSE,"장축";#N/A,#N/A,FALSE,"4WD"}</definedName>
    <definedName name="SFD" localSheetId="23" hidden="1">{#N/A,#N/A,FALSE,"CCTV"}</definedName>
    <definedName name="SFD" localSheetId="21" hidden="1">{#N/A,#N/A,FALSE,"CCTV"}</definedName>
    <definedName name="SFD" hidden="1">{#N/A,#N/A,FALSE,"CCTV"}</definedName>
    <definedName name="SFE">#REF!</definedName>
    <definedName name="sfggf" localSheetId="23" hidden="1">{#N/A,#N/A,FALSE,"배수1"}</definedName>
    <definedName name="sfggf" localSheetId="21" hidden="1">{#N/A,#N/A,FALSE,"배수1"}</definedName>
    <definedName name="sfggf" hidden="1">{#N/A,#N/A,FALSE,"배수1"}</definedName>
    <definedName name="SFH">#REF!</definedName>
    <definedName name="SFN">#REF!</definedName>
    <definedName name="SFo">#REF!</definedName>
    <definedName name="SFS">#REF!</definedName>
    <definedName name="SFSB1">#REF!</definedName>
    <definedName name="SFSB2">#REF!</definedName>
    <definedName name="SFSB3">#REF!</definedName>
    <definedName name="SFSB4">#REF!</definedName>
    <definedName name="SFSB5">#REF!</definedName>
    <definedName name="SFSB6">#REF!</definedName>
    <definedName name="SFSDFDSF" localSheetId="23" hidden="1">{#N/A,#N/A,FALSE,"운반시간"}</definedName>
    <definedName name="SFSDFDSF" localSheetId="21" hidden="1">{#N/A,#N/A,FALSE,"운반시간"}</definedName>
    <definedName name="SFSDFDSF" hidden="1">{#N/A,#N/A,FALSE,"운반시간"}</definedName>
    <definedName name="SFSFF" localSheetId="26" hidden="1">{#N/A,#N/A,FALSE,"양식(을)"}</definedName>
    <definedName name="SFSFF" localSheetId="31" hidden="1">{#N/A,#N/A,FALSE,"양식(을)"}</definedName>
    <definedName name="SFSFF" localSheetId="30" hidden="1">{#N/A,#N/A,FALSE,"양식(을)"}</definedName>
    <definedName name="SFSFF" localSheetId="25" hidden="1">{#N/A,#N/A,FALSE,"양식(을)"}</definedName>
    <definedName name="SFSFF" localSheetId="23" hidden="1">{#N/A,#N/A,FALSE,"양식(을)"}</definedName>
    <definedName name="SFSFF" localSheetId="21" hidden="1">{#N/A,#N/A,FALSE,"양식(을)"}</definedName>
    <definedName name="SFSFF" hidden="1">{#N/A,#N/A,FALSE,"양식(을)"}</definedName>
    <definedName name="SFSFG">#REF!</definedName>
    <definedName name="SFSI1">#REF!</definedName>
    <definedName name="SFSI2">#REF!</definedName>
    <definedName name="SFSI3">#REF!</definedName>
    <definedName name="SFSI4">#REF!</definedName>
    <definedName name="SFSI5">#REF!</definedName>
    <definedName name="SFSI6">#REF!</definedName>
    <definedName name="SFSO1">#REF!</definedName>
    <definedName name="SFSO2">#REF!</definedName>
    <definedName name="SFSO3">#REF!</definedName>
    <definedName name="SFSO4">#REF!</definedName>
    <definedName name="SFSO5">#REF!</definedName>
    <definedName name="SFSO6">#REF!</definedName>
    <definedName name="SFSO7">#REF!</definedName>
    <definedName name="SFSO8">#REF!</definedName>
    <definedName name="SFT">#N/A</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CK">#REF!</definedName>
    <definedName name="SGG">#REF!</definedName>
    <definedName name="SGQA">#REF!</definedName>
    <definedName name="SGSY">#REF!</definedName>
    <definedName name="SH" localSheetId="31">#REF!</definedName>
    <definedName name="SH">#REF!</definedName>
    <definedName name="SHDR">#N/A</definedName>
    <definedName name="SHE">#REF!</definedName>
    <definedName name="sheet" localSheetId="23" hidden="1">{#N/A,#N/A,FALSE,"골재소요량";#N/A,#N/A,FALSE,"골재소요량"}</definedName>
    <definedName name="sheet" localSheetId="21" hidden="1">{#N/A,#N/A,FALSE,"골재소요량";#N/A,#N/A,FALSE,"골재소요량"}</definedName>
    <definedName name="sheet" hidden="1">{#N/A,#N/A,FALSE,"골재소요량";#N/A,#N/A,FALSE,"골재소요량"}</definedName>
    <definedName name="sheet0105" localSheetId="23" hidden="1">{#N/A,#N/A,TRUE,"Sheet4";"ww","시나리오1",TRUE,"Sheet4"}</definedName>
    <definedName name="sheet0105" localSheetId="21" hidden="1">{#N/A,#N/A,TRUE,"Sheet4";"ww","시나리오1",TRUE,"Sheet4"}</definedName>
    <definedName name="sheet0105" hidden="1">{#N/A,#N/A,TRUE,"Sheet4";"ww","시나리오1",TRUE,"Sheet4"}</definedName>
    <definedName name="SHEET100" hidden="1">#REF!</definedName>
    <definedName name="sheet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eet3">#REF!</definedName>
    <definedName name="sheet4" localSheetId="31">#REF!</definedName>
    <definedName name="sheet4">#REF!</definedName>
    <definedName name="SHEET56">#REF!</definedName>
    <definedName name="sheetName" localSheetId="31">#REF!</definedName>
    <definedName name="sheetName" localSheetId="23">#REF!</definedName>
    <definedName name="sheetName" localSheetId="21">#REF!</definedName>
    <definedName name="sheetName">#REF!</definedName>
    <definedName name="sheetNo" localSheetId="31">#REF!</definedName>
    <definedName name="sheetNo" localSheetId="23">#REF!</definedName>
    <definedName name="sheetNo" localSheetId="21">#REF!</definedName>
    <definedName name="sheetNo">#REF!</definedName>
    <definedName name="SheetNumber" localSheetId="31">#REF!</definedName>
    <definedName name="SheetNumber" localSheetId="23">#REF!</definedName>
    <definedName name="SheetNumber" localSheetId="21">#REF!</definedName>
    <definedName name="SheetNumber">#REF!</definedName>
    <definedName name="shell">#REF!</definedName>
    <definedName name="shipment">#REF!</definedName>
    <definedName name="SHI예가">#REF!</definedName>
    <definedName name="SHI예가분석">#REF!</definedName>
    <definedName name="shoe">#N/A</definedName>
    <definedName name="shop">#REF!</definedName>
    <definedName name="SHOWTEXTBOX">#REF!</definedName>
    <definedName name="SHOWTEXTBOX1">#REF!</definedName>
    <definedName name="shpe">#REF!</definedName>
    <definedName name="shsdj"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sdj"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sd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T" localSheetId="31">RIGHT(CELL("FILENAME",INDIRECT("A1")),LEN(CELL("FILENAME",INDIRECT("A1")))-FIND("]",CELL("FILENAME",INDIRECT("A1"))))</definedName>
    <definedName name="SHT">#REF!</definedName>
    <definedName name="SI">#REF!</definedName>
    <definedName name="SIGCK1">#REF!</definedName>
    <definedName name="SIGCK2">#REF!</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#REF!</definedName>
    <definedName name="SIGY1">#REF!</definedName>
    <definedName name="SIGY2">#REF!</definedName>
    <definedName name="SIL">#REF!</definedName>
    <definedName name="simu" localSheetId="26" hidden="1">{#N/A,#N/A,FALSE,"ENG'G(보호계전기)"}</definedName>
    <definedName name="simu" localSheetId="31" hidden="1">{#N/A,#N/A,FALSE,"ENG'G(보호계전기)"}</definedName>
    <definedName name="simu" localSheetId="30" hidden="1">{#N/A,#N/A,FALSE,"ENG'G(보호계전기)"}</definedName>
    <definedName name="simu" localSheetId="25" hidden="1">{#N/A,#N/A,FALSE,"ENG'G(보호계전기)"}</definedName>
    <definedName name="simu" localSheetId="23" hidden="1">{#N/A,#N/A,FALSE,"ENG'G(보호계전기)"}</definedName>
    <definedName name="simu" localSheetId="21" hidden="1">{#N/A,#N/A,FALSE,"ENG'G(보호계전기)"}</definedName>
    <definedName name="simu" hidden="1">{#N/A,#N/A,FALSE,"ENG'G(보호계전기)"}</definedName>
    <definedName name="simulator" localSheetId="26" hidden="1">{#N/A,#N/A,FALSE,"ENG'G(보호계전기)"}</definedName>
    <definedName name="simulator" localSheetId="31" hidden="1">{#N/A,#N/A,FALSE,"ENG'G(보호계전기)"}</definedName>
    <definedName name="simulator" localSheetId="30" hidden="1">{#N/A,#N/A,FALSE,"ENG'G(보호계전기)"}</definedName>
    <definedName name="simulator" localSheetId="25" hidden="1">{#N/A,#N/A,FALSE,"ENG'G(보호계전기)"}</definedName>
    <definedName name="simulator" localSheetId="23" hidden="1">{#N/A,#N/A,FALSE,"ENG'G(보호계전기)"}</definedName>
    <definedName name="simulator" localSheetId="21" hidden="1">{#N/A,#N/A,FALSE,"ENG'G(보호계전기)"}</definedName>
    <definedName name="simulator" hidden="1">{#N/A,#N/A,FALSE,"ENG'G(보호계전기)"}</definedName>
    <definedName name="sinchook">#REF!</definedName>
    <definedName name="SIS">#REF!</definedName>
    <definedName name="six" localSheetId="31">#REF!</definedName>
    <definedName name="six">#REF!</definedName>
    <definedName name="SIZE">#N/A</definedName>
    <definedName name="size1">#REF!</definedName>
    <definedName name="SIZE10">#REF!</definedName>
    <definedName name="SIZE2">#REF!</definedName>
    <definedName name="size3">#REF!</definedName>
    <definedName name="size4">#REF!</definedName>
    <definedName name="size5">#REF!</definedName>
    <definedName name="size6">#REF!</definedName>
    <definedName name="size7">#REF!</definedName>
    <definedName name="SIZE8">#REF!</definedName>
    <definedName name="SIZE9">#REF!</definedName>
    <definedName name="SIZEC">#REF!</definedName>
    <definedName name="SizeNew">#REF!</definedName>
    <definedName name="SJDSDKSK" localSheetId="23" hidden="1">{#N/A,#N/A,FALSE,"ENG'G(보호계전기)"}</definedName>
    <definedName name="SJDSDKSK" localSheetId="21" hidden="1">{#N/A,#N/A,FALSE,"ENG'G(보호계전기)"}</definedName>
    <definedName name="SJDSDKSK" hidden="1">{#N/A,#N/A,FALSE,"ENG'G(보호계전기)"}</definedName>
    <definedName name="SJKSJDSJD" localSheetId="23" hidden="1">{#N/A,#N/A,FALSE,"ENG'G(보호계전기)"}</definedName>
    <definedName name="SJKSJDSJD" localSheetId="21" hidden="1">{#N/A,#N/A,FALSE,"ENG'G(보호계전기)"}</definedName>
    <definedName name="SJKSJDSJD" hidden="1">{#N/A,#N/A,FALSE,"ENG'G(보호계전기)"}</definedName>
    <definedName name="SK">#REF!</definedName>
    <definedName name="SKE">#REF!</definedName>
    <definedName name="SKI" hidden="1">#REF!</definedName>
    <definedName name="skor">#REF!</definedName>
    <definedName name="skorr">#REF!</definedName>
    <definedName name="SLAB">#N/A</definedName>
    <definedName name="slabt">#REF!</definedName>
    <definedName name="SLEEVE100">#REF!</definedName>
    <definedName name="SLEEVE150">#REF!</definedName>
    <definedName name="SLEEVE200">#REF!</definedName>
    <definedName name="SLEEVE300">#REF!</definedName>
    <definedName name="SLEEVE350">#REF!</definedName>
    <definedName name="SLEEVE80">#REF!</definedName>
    <definedName name="SLIDING">#REF!</definedName>
    <definedName name="slocal">#REF!</definedName>
    <definedName name="slocalr">#REF!</definedName>
    <definedName name="slope">#REF!</definedName>
    <definedName name="SMAT">#N/A</definedName>
    <definedName name="SMFI.2" localSheetId="31">#REF!</definedName>
    <definedName name="SMFI.2">#REF!</definedName>
    <definedName name="SMFII" localSheetId="31">#REF!</definedName>
    <definedName name="SMFII">#REF!</definedName>
    <definedName name="SMFIII" localSheetId="31">#REF!</definedName>
    <definedName name="SMFIII">#REF!</definedName>
    <definedName name="SMFIV" localSheetId="31">#REF!</definedName>
    <definedName name="SMFIV">#REF!</definedName>
    <definedName name="SMFVI" localSheetId="31">#REF!</definedName>
    <definedName name="SMFVI">#REF!</definedName>
    <definedName name="SMFVIII" localSheetId="31">#REF!</definedName>
    <definedName name="SMFVIII">#REF!</definedName>
    <definedName name="SMFX" localSheetId="31">#REF!</definedName>
    <definedName name="SMFX">#REF!</definedName>
    <definedName name="SMHR">#N/A</definedName>
    <definedName name="SMLI.2" localSheetId="31">#REF!</definedName>
    <definedName name="SMLI.2">#REF!</definedName>
    <definedName name="SMLII" localSheetId="31">#REF!</definedName>
    <definedName name="SMLII">#REF!</definedName>
    <definedName name="SMLIII" localSheetId="31">#REF!</definedName>
    <definedName name="SMLIII">#REF!</definedName>
    <definedName name="SMLIV" localSheetId="31">#REF!</definedName>
    <definedName name="SMLIV">#REF!</definedName>
    <definedName name="SMLTOOLS">#REF!</definedName>
    <definedName name="SMLVI" localSheetId="31">#REF!</definedName>
    <definedName name="SMLVI">#REF!</definedName>
    <definedName name="SMLVIII" localSheetId="31">#REF!</definedName>
    <definedName name="SMLVIII">#REF!</definedName>
    <definedName name="SMLX" localSheetId="31">#REF!</definedName>
    <definedName name="SMLX">#REF!</definedName>
    <definedName name="So">#REF!</definedName>
    <definedName name="SOC">#REF!</definedName>
    <definedName name="SOCKET100">#REF!</definedName>
    <definedName name="SOCKET150">#REF!</definedName>
    <definedName name="SOCKET200">#REF!</definedName>
    <definedName name="SOCKET250">#REF!</definedName>
    <definedName name="SOCKET300">#REF!</definedName>
    <definedName name="SOCKET350">#REF!</definedName>
    <definedName name="SOCKET50">#REF!</definedName>
    <definedName name="SODURTJ">Dlog_Show</definedName>
    <definedName name="sodurtj1">#REF!</definedName>
    <definedName name="soil">#REF!</definedName>
    <definedName name="SOIL1">#REF!</definedName>
    <definedName name="SOIL2">#REF!</definedName>
    <definedName name="soilcapacity">#REF!</definedName>
    <definedName name="soilsoil">#REF!</definedName>
    <definedName name="SOL">#REF!</definedName>
    <definedName name="solver_cvg" hidden="1">0.001</definedName>
    <definedName name="solver_drv" hidden="1">1</definedName>
    <definedName name="solver_est" hidden="1">1</definedName>
    <definedName name="solver_itr" hidden="1">100</definedName>
    <definedName name="solver_lin" localSheetId="8" hidden="1">0</definedName>
    <definedName name="solver_lin" localSheetId="7" hidden="1">0</definedName>
    <definedName name="solver_lin" localSheetId="6" hidden="1">0</definedName>
    <definedName name="solver_lin" localSheetId="5" hidden="1">0</definedName>
    <definedName name="solver_lin" localSheetId="10" hidden="1">0</definedName>
    <definedName name="solver_lin" localSheetId="9" hidden="1">0</definedName>
    <definedName name="solver_lin" localSheetId="12" hidden="1">0</definedName>
    <definedName name="solver_lin" localSheetId="11" hidden="1">0</definedName>
    <definedName name="solver_lin" hidden="1">2</definedName>
    <definedName name="solver_neg" hidden="1">2</definedName>
    <definedName name="solver_num" localSheetId="8" hidden="1">0</definedName>
    <definedName name="solver_num" localSheetId="7" hidden="1">0</definedName>
    <definedName name="solver_num" localSheetId="6" hidden="1">0</definedName>
    <definedName name="solver_num" localSheetId="5" hidden="1">0</definedName>
    <definedName name="solver_num" localSheetId="10" hidden="1">0</definedName>
    <definedName name="solver_num" localSheetId="9" hidden="1">0</definedName>
    <definedName name="solver_num" localSheetId="12" hidden="1">0</definedName>
    <definedName name="solver_num" localSheetId="11" hidden="1">0</definedName>
    <definedName name="solver_num" hidden="1">0</definedName>
    <definedName name="solver_nwt" hidden="1">1</definedName>
    <definedName name="solver_opt" localSheetId="8" hidden="1">'기계 철거_순공사비 내역서'!#REF!</definedName>
    <definedName name="solver_opt" localSheetId="7" hidden="1">'기계 철거_제경비 내역서'!#REF!</definedName>
    <definedName name="solver_opt" localSheetId="6" hidden="1">'기계_순공사비 내역서 '!#REF!</definedName>
    <definedName name="solver_opt" localSheetId="5" hidden="1">'기계_제경비 내역서'!#REF!</definedName>
    <definedName name="solver_opt" localSheetId="10" hidden="1">'전기_순공사비 내역서'!#REF!</definedName>
    <definedName name="solver_opt" localSheetId="9" hidden="1">'전기_제경비 내역서'!#REF!</definedName>
    <definedName name="solver_opt" localSheetId="12" hidden="1">'토건_순공사비 내역서'!#REF!</definedName>
    <definedName name="solver_opt" localSheetId="11" hidden="1">'토건_제경비 내역서'!#REF!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localSheetId="8" hidden="1">1</definedName>
    <definedName name="solver_typ" localSheetId="7" hidden="1">1</definedName>
    <definedName name="solver_typ" localSheetId="6" hidden="1">1</definedName>
    <definedName name="solver_typ" localSheetId="5" hidden="1">1</definedName>
    <definedName name="solver_typ" localSheetId="10" hidden="1">1</definedName>
    <definedName name="solver_typ" localSheetId="9" hidden="1">1</definedName>
    <definedName name="solver_typ" localSheetId="12" hidden="1">1</definedName>
    <definedName name="solver_typ" localSheetId="11" hidden="1">1</definedName>
    <definedName name="solver_typ" hidden="1">1</definedName>
    <definedName name="solver_val" localSheetId="8" hidden="1">0</definedName>
    <definedName name="solver_val" localSheetId="7" hidden="1">0</definedName>
    <definedName name="solver_val" localSheetId="6" hidden="1">0</definedName>
    <definedName name="solver_val" localSheetId="5" hidden="1">0</definedName>
    <definedName name="solver_val" localSheetId="10" hidden="1">0</definedName>
    <definedName name="solver_val" localSheetId="9" hidden="1">0</definedName>
    <definedName name="solver_val" localSheetId="12" hidden="1">0</definedName>
    <definedName name="solver_val" localSheetId="11" hidden="1">0</definedName>
    <definedName name="solver_val" hidden="1">0</definedName>
    <definedName name="SORT" hidden="1">#REF!</definedName>
    <definedName name="SORTS" hidden="1">#REF!</definedName>
    <definedName name="SOS">#REF!</definedName>
    <definedName name="sp"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lten_deutsch">'[52]MUK-List'!$H$1:$J$65536,'[52]MUK-List'!$AA$1:$AA$65536</definedName>
    <definedName name="spalten_englisch">'[52]MUK-List'!$K$1:$M$65536,'[52]MUK-List'!$AB$1:$AB$65536</definedName>
    <definedName name="SPARE"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A"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Sheet">#REF!</definedName>
    <definedName name="SpecSheetb">#REF!</definedName>
    <definedName name="SpecSht1">#REF!</definedName>
    <definedName name="spec구매"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판매"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판매"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판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LICE">#REF!</definedName>
    <definedName name="SPO">#REF!</definedName>
    <definedName name="SPP" localSheetId="23">{"Book1","AP-37.xls"}</definedName>
    <definedName name="SPP" localSheetId="21">{"Book1","AP-37.xls"}</definedName>
    <definedName name="SPP">{"Book1","AP-37.xls"}</definedName>
    <definedName name="SPP015A" localSheetId="31">#REF!</definedName>
    <definedName name="SPP015A">#REF!</definedName>
    <definedName name="SPP015B" localSheetId="31">#REF!</definedName>
    <definedName name="SPP015B">#REF!</definedName>
    <definedName name="SPP015C" localSheetId="31">#REF!</definedName>
    <definedName name="SPP015C">#REF!</definedName>
    <definedName name="SPP015D" localSheetId="31">#REF!</definedName>
    <definedName name="SPP015D">#REF!</definedName>
    <definedName name="SPP020A" localSheetId="31">#REF!</definedName>
    <definedName name="SPP020A">#REF!</definedName>
    <definedName name="SPP020B" localSheetId="31">#REF!</definedName>
    <definedName name="SPP020B">#REF!</definedName>
    <definedName name="SPP020C" localSheetId="31">#REF!</definedName>
    <definedName name="SPP020C">#REF!</definedName>
    <definedName name="SPP020D" localSheetId="31">#REF!</definedName>
    <definedName name="SPP020D">#REF!</definedName>
    <definedName name="SPP025A" localSheetId="31">#REF!</definedName>
    <definedName name="SPP025A">#REF!</definedName>
    <definedName name="SPP025B" localSheetId="31">#REF!</definedName>
    <definedName name="SPP025B">#REF!</definedName>
    <definedName name="SPP025C" localSheetId="31">#REF!</definedName>
    <definedName name="SPP025C">#REF!</definedName>
    <definedName name="SPP025D" localSheetId="31">#REF!</definedName>
    <definedName name="SPP025D">#REF!</definedName>
    <definedName name="SPP032A" localSheetId="31">#REF!</definedName>
    <definedName name="SPP032A">#REF!</definedName>
    <definedName name="SPP032B" localSheetId="31">#REF!</definedName>
    <definedName name="SPP032B">#REF!</definedName>
    <definedName name="SPP032C" localSheetId="31">#REF!</definedName>
    <definedName name="SPP032C">#REF!</definedName>
    <definedName name="SPP032D" localSheetId="31">#REF!</definedName>
    <definedName name="SPP032D">#REF!</definedName>
    <definedName name="SPP040A" localSheetId="31">#REF!</definedName>
    <definedName name="SPP040A">#REF!</definedName>
    <definedName name="SPP040B" localSheetId="31">#REF!</definedName>
    <definedName name="SPP040B">#REF!</definedName>
    <definedName name="SPP040C" localSheetId="31">#REF!</definedName>
    <definedName name="SPP040C">#REF!</definedName>
    <definedName name="SPP040D" localSheetId="31">#REF!</definedName>
    <definedName name="SPP040D">#REF!</definedName>
    <definedName name="SPP050A" localSheetId="31">#REF!</definedName>
    <definedName name="SPP050A">#REF!</definedName>
    <definedName name="SPP050B" localSheetId="31">#REF!</definedName>
    <definedName name="SPP050B">#REF!</definedName>
    <definedName name="SPP050C" localSheetId="31">#REF!</definedName>
    <definedName name="SPP050C">#REF!</definedName>
    <definedName name="SPP050D" localSheetId="31">#REF!</definedName>
    <definedName name="SPP050D">#REF!</definedName>
    <definedName name="SPP065A" localSheetId="31">#REF!</definedName>
    <definedName name="SPP065A">#REF!</definedName>
    <definedName name="SPP065B" localSheetId="31">#REF!</definedName>
    <definedName name="SPP065B">#REF!</definedName>
    <definedName name="SPP065C" localSheetId="31">#REF!</definedName>
    <definedName name="SPP065C">#REF!</definedName>
    <definedName name="SPP065D" localSheetId="31">#REF!</definedName>
    <definedName name="SPP065D">#REF!</definedName>
    <definedName name="SPP080A" localSheetId="31">#REF!</definedName>
    <definedName name="SPP080A">#REF!</definedName>
    <definedName name="SPP080B" localSheetId="31">#REF!</definedName>
    <definedName name="SPP080B">#REF!</definedName>
    <definedName name="SPP080C" localSheetId="31">#REF!</definedName>
    <definedName name="SPP080C">#REF!</definedName>
    <definedName name="SPP080D" localSheetId="31">#REF!</definedName>
    <definedName name="SPP080D">#REF!</definedName>
    <definedName name="SPP100A" localSheetId="31">#REF!</definedName>
    <definedName name="SPP100A">#REF!</definedName>
    <definedName name="SPP100B" localSheetId="31">#REF!</definedName>
    <definedName name="SPP100B">#REF!</definedName>
    <definedName name="SPP100C" localSheetId="31">#REF!</definedName>
    <definedName name="SPP100C">#REF!</definedName>
    <definedName name="SPP100D" localSheetId="31">#REF!</definedName>
    <definedName name="SPP100D">#REF!</definedName>
    <definedName name="SPP125A" localSheetId="31">#REF!</definedName>
    <definedName name="SPP125A">#REF!</definedName>
    <definedName name="SPP125B" localSheetId="31">#REF!</definedName>
    <definedName name="SPP125B">#REF!</definedName>
    <definedName name="SPP125C" localSheetId="31">#REF!</definedName>
    <definedName name="SPP125C">#REF!</definedName>
    <definedName name="SPP125D" localSheetId="31">#REF!</definedName>
    <definedName name="SPP125D">#REF!</definedName>
    <definedName name="SPP150A" localSheetId="31">#REF!</definedName>
    <definedName name="SPP150A">#REF!</definedName>
    <definedName name="SPP150B" localSheetId="31">#REF!</definedName>
    <definedName name="SPP150B">#REF!</definedName>
    <definedName name="SPP150C" localSheetId="31">#REF!</definedName>
    <definedName name="SPP150C">#REF!</definedName>
    <definedName name="SPP150D" localSheetId="31">#REF!</definedName>
    <definedName name="SPP150D">#REF!</definedName>
    <definedName name="SPP200A" localSheetId="31">#REF!</definedName>
    <definedName name="SPP200A">#REF!</definedName>
    <definedName name="SPP200B" localSheetId="31">#REF!</definedName>
    <definedName name="SPP200B">#REF!</definedName>
    <definedName name="SPP200C" localSheetId="31">#REF!</definedName>
    <definedName name="SPP200C">#REF!</definedName>
    <definedName name="SPP200D" localSheetId="31">#REF!</definedName>
    <definedName name="SPP200D">#REF!</definedName>
    <definedName name="SPP250A" localSheetId="31">#REF!</definedName>
    <definedName name="SPP250A">#REF!</definedName>
    <definedName name="SPP250B" localSheetId="31">#REF!</definedName>
    <definedName name="SPP250B">#REF!</definedName>
    <definedName name="SPP250C" localSheetId="31">#REF!</definedName>
    <definedName name="SPP250C">#REF!</definedName>
    <definedName name="SPP250D" localSheetId="31">#REF!</definedName>
    <definedName name="SPP250D">#REF!</definedName>
    <definedName name="SPP300A" localSheetId="31">#REF!</definedName>
    <definedName name="SPP300A">#REF!</definedName>
    <definedName name="SPP300B" localSheetId="31">#REF!</definedName>
    <definedName name="SPP300B">#REF!</definedName>
    <definedName name="SPP300C" localSheetId="31">#REF!</definedName>
    <definedName name="SPP300C">#REF!</definedName>
    <definedName name="SPP300D" localSheetId="31">#REF!</definedName>
    <definedName name="SPP300D">#REF!</definedName>
    <definedName name="SPP350A" localSheetId="31">#REF!</definedName>
    <definedName name="SPP350A">#REF!</definedName>
    <definedName name="SPP350B" localSheetId="31">#REF!</definedName>
    <definedName name="SPP350B">#REF!</definedName>
    <definedName name="SPP350C" localSheetId="31">#REF!</definedName>
    <definedName name="SPP350C">#REF!</definedName>
    <definedName name="SPP350D" localSheetId="31">#REF!</definedName>
    <definedName name="SPP350D">#REF!</definedName>
    <definedName name="SPPW015A" localSheetId="31">#REF!</definedName>
    <definedName name="SPPW015A">#REF!</definedName>
    <definedName name="SPPW015B" localSheetId="31">#REF!</definedName>
    <definedName name="SPPW015B">#REF!</definedName>
    <definedName name="SPPW015C" localSheetId="31">#REF!</definedName>
    <definedName name="SPPW015C">#REF!</definedName>
    <definedName name="SPPW015D" localSheetId="31">#REF!</definedName>
    <definedName name="SPPW015D">#REF!</definedName>
    <definedName name="SPPW020A" localSheetId="31">#REF!</definedName>
    <definedName name="SPPW020A">#REF!</definedName>
    <definedName name="SPPW020B" localSheetId="31">#REF!</definedName>
    <definedName name="SPPW020B">#REF!</definedName>
    <definedName name="SPPW020C" localSheetId="31">#REF!</definedName>
    <definedName name="SPPW020C">#REF!</definedName>
    <definedName name="SPPW020D" localSheetId="31">#REF!</definedName>
    <definedName name="SPPW020D">#REF!</definedName>
    <definedName name="SPPW025A" localSheetId="31">#REF!</definedName>
    <definedName name="SPPW025A">#REF!</definedName>
    <definedName name="SPPW025B" localSheetId="31">#REF!</definedName>
    <definedName name="SPPW025B">#REF!</definedName>
    <definedName name="SPPW025C" localSheetId="31">#REF!</definedName>
    <definedName name="SPPW025C">#REF!</definedName>
    <definedName name="SPPW025D" localSheetId="31">#REF!</definedName>
    <definedName name="SPPW025D">#REF!</definedName>
    <definedName name="SPPW032A" localSheetId="31">#REF!</definedName>
    <definedName name="SPPW032A">#REF!</definedName>
    <definedName name="SPPW032B" localSheetId="31">#REF!</definedName>
    <definedName name="SPPW032B">#REF!</definedName>
    <definedName name="SPPW032C" localSheetId="31">#REF!</definedName>
    <definedName name="SPPW032C">#REF!</definedName>
    <definedName name="SPPW032D" localSheetId="31">#REF!</definedName>
    <definedName name="SPPW032D">#REF!</definedName>
    <definedName name="SPPW040A" localSheetId="31">#REF!</definedName>
    <definedName name="SPPW040A">#REF!</definedName>
    <definedName name="SPPW040B" localSheetId="31">#REF!</definedName>
    <definedName name="SPPW040B">#REF!</definedName>
    <definedName name="SPPW040C" localSheetId="31">#REF!</definedName>
    <definedName name="SPPW040C">#REF!</definedName>
    <definedName name="SPPW040D" localSheetId="31">#REF!</definedName>
    <definedName name="SPPW040D">#REF!</definedName>
    <definedName name="SPPW050A" localSheetId="31">#REF!</definedName>
    <definedName name="SPPW050A">#REF!</definedName>
    <definedName name="SPPW050B" localSheetId="31">#REF!</definedName>
    <definedName name="SPPW050B">#REF!</definedName>
    <definedName name="SPPW050C" localSheetId="31">#REF!</definedName>
    <definedName name="SPPW050C">#REF!</definedName>
    <definedName name="SPPW050D" localSheetId="31">#REF!</definedName>
    <definedName name="SPPW050D">#REF!</definedName>
    <definedName name="SPPW065A" localSheetId="31">#REF!</definedName>
    <definedName name="SPPW065A">#REF!</definedName>
    <definedName name="SPPW065B" localSheetId="31">#REF!</definedName>
    <definedName name="SPPW065B">#REF!</definedName>
    <definedName name="SPPW065C" localSheetId="31">#REF!</definedName>
    <definedName name="SPPW065C">#REF!</definedName>
    <definedName name="SPPW065D" localSheetId="31">#REF!</definedName>
    <definedName name="SPPW065D">#REF!</definedName>
    <definedName name="SPPW080A" localSheetId="31">#REF!</definedName>
    <definedName name="SPPW080A">#REF!</definedName>
    <definedName name="SPPW080B" localSheetId="31">#REF!</definedName>
    <definedName name="SPPW080B">#REF!</definedName>
    <definedName name="SPPW080C" localSheetId="31">#REF!</definedName>
    <definedName name="SPPW080C">#REF!</definedName>
    <definedName name="SPPW080D" localSheetId="31">#REF!</definedName>
    <definedName name="SPPW080D">#REF!</definedName>
    <definedName name="SPPW100A" localSheetId="31">#REF!</definedName>
    <definedName name="SPPW100A">#REF!</definedName>
    <definedName name="SPPW100B" localSheetId="31">#REF!</definedName>
    <definedName name="SPPW100B">#REF!</definedName>
    <definedName name="SPPW100C" localSheetId="31">#REF!</definedName>
    <definedName name="SPPW100C">#REF!</definedName>
    <definedName name="SPPW100D" localSheetId="31">#REF!</definedName>
    <definedName name="SPPW100D">#REF!</definedName>
    <definedName name="SPPW125A" localSheetId="31">#REF!</definedName>
    <definedName name="SPPW125A">#REF!</definedName>
    <definedName name="SPPW125B" localSheetId="31">#REF!</definedName>
    <definedName name="SPPW125B">#REF!</definedName>
    <definedName name="SPPW125C" localSheetId="31">#REF!</definedName>
    <definedName name="SPPW125C">#REF!</definedName>
    <definedName name="SPPW125D" localSheetId="31">#REF!</definedName>
    <definedName name="SPPW125D">#REF!</definedName>
    <definedName name="SPPW150A" localSheetId="31">#REF!</definedName>
    <definedName name="SPPW150A">#REF!</definedName>
    <definedName name="SPPW150B" localSheetId="31">#REF!</definedName>
    <definedName name="SPPW150B">#REF!</definedName>
    <definedName name="SPPW150C" localSheetId="31">#REF!</definedName>
    <definedName name="SPPW150C">#REF!</definedName>
    <definedName name="SPPW150D" localSheetId="31">#REF!</definedName>
    <definedName name="SPPW150D">#REF!</definedName>
    <definedName name="SPPW200A" localSheetId="31">#REF!</definedName>
    <definedName name="SPPW200A">#REF!</definedName>
    <definedName name="SPPW200B" localSheetId="31">#REF!</definedName>
    <definedName name="SPPW200B">#REF!</definedName>
    <definedName name="SPPW200C" localSheetId="31">#REF!</definedName>
    <definedName name="SPPW200C">#REF!</definedName>
    <definedName name="SPPW200D" localSheetId="31">#REF!</definedName>
    <definedName name="SPPW200D">#REF!</definedName>
    <definedName name="SPPW250A" localSheetId="31">#REF!</definedName>
    <definedName name="SPPW250A">#REF!</definedName>
    <definedName name="SPPW250B" localSheetId="31">#REF!</definedName>
    <definedName name="SPPW250B">#REF!</definedName>
    <definedName name="SPPW250C" localSheetId="31">#REF!</definedName>
    <definedName name="SPPW250C">#REF!</definedName>
    <definedName name="SPPW250D" localSheetId="31">#REF!</definedName>
    <definedName name="SPPW250D">#REF!</definedName>
    <definedName name="SPPW300A" localSheetId="31">#REF!</definedName>
    <definedName name="SPPW300A">#REF!</definedName>
    <definedName name="SPPW300B" localSheetId="31">#REF!</definedName>
    <definedName name="SPPW300B">#REF!</definedName>
    <definedName name="SPPW300C" localSheetId="31">#REF!</definedName>
    <definedName name="SPPW300C">#REF!</definedName>
    <definedName name="SPPW300D" localSheetId="31">#REF!</definedName>
    <definedName name="SPPW300D">#REF!</definedName>
    <definedName name="SPPW350A" localSheetId="31">#REF!</definedName>
    <definedName name="SPPW350A">#REF!</definedName>
    <definedName name="SPPW350B" localSheetId="31">#REF!</definedName>
    <definedName name="SPPW350B">#REF!</definedName>
    <definedName name="SPPW350C" localSheetId="31">#REF!</definedName>
    <definedName name="SPPW350C">#REF!</definedName>
    <definedName name="SPPW350D" localSheetId="31">#REF!</definedName>
    <definedName name="SPPW350D">#REF!</definedName>
    <definedName name="spr_lbr_cst">#REF!</definedName>
    <definedName name="SQ">#REF!</definedName>
    <definedName name="SR" hidden="1">#REF!</definedName>
    <definedName name="SRG" localSheetId="31">BlankMacro1</definedName>
    <definedName name="SRG" localSheetId="23">BlankMacro1</definedName>
    <definedName name="SRG" localSheetId="21">BlankMacro1</definedName>
    <definedName name="SRG" localSheetId="1">BlankMacro1</definedName>
    <definedName name="SRG" localSheetId="4">BlankMacro1</definedName>
    <definedName name="SRG">BlankMacro1</definedName>
    <definedName name="srherr" localSheetId="26" hidden="1">{#N/A,#N/A,FALSE,"2~8번"}</definedName>
    <definedName name="srherr" localSheetId="31" hidden="1">{#N/A,#N/A,FALSE,"2~8번"}</definedName>
    <definedName name="srherr" localSheetId="30" hidden="1">{#N/A,#N/A,FALSE,"2~8번"}</definedName>
    <definedName name="srherr" localSheetId="25" hidden="1">{#N/A,#N/A,FALSE,"2~8번"}</definedName>
    <definedName name="srherr" localSheetId="23" hidden="1">{#N/A,#N/A,FALSE,"2~8번"}</definedName>
    <definedName name="srherr" localSheetId="21" hidden="1">{#N/A,#N/A,FALSE,"2~8번"}</definedName>
    <definedName name="srherr" hidden="1">{#N/A,#N/A,FALSE,"2~8번"}</definedName>
    <definedName name="SRT_all">#REF!</definedName>
    <definedName name="SRT_d">#REF!</definedName>
    <definedName name="SRT_m">#REF!</definedName>
    <definedName name="srth" hidden="1">{"'용역비'!$A$4:$C$8"}</definedName>
    <definedName name="srv_cln">#REF!</definedName>
    <definedName name="srv_prt">#REF!</definedName>
    <definedName name="ss"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 localSheetId="31">#REF!</definedName>
    <definedName name="ss"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 hidden="1">#REF!</definedName>
    <definedName name="SSD">#REF!</definedName>
    <definedName name="SSDD">#REF!</definedName>
    <definedName name="ssds" hidden="1">{#N/A,#N/A,FALSE,"포장2"}</definedName>
    <definedName name="SSDSAFD">#REF!</definedName>
    <definedName name="SSec1MMax">#REF!</definedName>
    <definedName name="SSec1MMin">#REF!</definedName>
    <definedName name="ssp"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p"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p"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p"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p"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p"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p"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p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R">#N/A</definedName>
    <definedName name="sss" localSheetId="26" hidden="1">{#N/A,#N/A,FALSE,"전력간선"}</definedName>
    <definedName name="sss" localSheetId="31" hidden="1">{#N/A,#N/A,FALSE,"전력간선"}</definedName>
    <definedName name="sss" localSheetId="30" hidden="1">{#N/A,#N/A,FALSE,"전력간선"}</definedName>
    <definedName name="sss" localSheetId="25" hidden="1">{#N/A,#N/A,FALSE,"전력간선"}</definedName>
    <definedName name="sss" localSheetId="23" hidden="1">{#N/A,#N/A,FALSE,"전력간선"}</definedName>
    <definedName name="sss" localSheetId="21" hidden="1">{#N/A,#N/A,FALSE,"전력간선"}</definedName>
    <definedName name="sss">#REF!</definedName>
    <definedName name="SSSC">#REF!</definedName>
    <definedName name="SSSEE"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31" hidden="1">#REF!</definedName>
    <definedName name="ssss">#REF!</definedName>
    <definedName name="sssss" localSheetId="23" hidden="1">{#N/A,#N/A,FALSE,"운반시간"}</definedName>
    <definedName name="sssss" localSheetId="21" hidden="1">{#N/A,#N/A,FALSE,"운반시간"}</definedName>
    <definedName name="sssss" hidden="1">{#N/A,#N/A,FALSE,"운반시간"}</definedName>
    <definedName name="SSSSSS">#N/A</definedName>
    <definedName name="SSSSSSSSSS" hidden="1">{#N/A,#N/A,TRUE,"총괄"}</definedName>
    <definedName name="SSSSSSSSSSSSSSSSSSSSSSSSSSSSSS" localSheetId="31">#REF!</definedName>
    <definedName name="SSSSSSSSSSSSSSSSSSSSSSSSSSSSSS">#REF!</definedName>
    <definedName name="SSSSVDSD">#REF!</definedName>
    <definedName name="SSVS">#REF!</definedName>
    <definedName name="SSVSS" localSheetId="31" hidden="1">#REF!</definedName>
    <definedName name="SSVSS" hidden="1">#REF!</definedName>
    <definedName name="SSW">#REF!,#REF!</definedName>
    <definedName name="SSWS"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SSX">#N/A</definedName>
    <definedName name="ST">#REF!</definedName>
    <definedName name="stabilityc">#REF!</definedName>
    <definedName name="Standard">#REF!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cell">#REF!</definedName>
    <definedName name="Status">#REF!</definedName>
    <definedName name="stcn">#REF!</definedName>
    <definedName name="stcnr">#REF!</definedName>
    <definedName name="steam_trap">#REF!</definedName>
    <definedName name="steel_size">#REF!</definedName>
    <definedName name="STEEL1F">#REF!</definedName>
    <definedName name="STEEL3F">#REF!</definedName>
    <definedName name="STEELRISER">#REF!</definedName>
    <definedName name="STEELROOF">#REF!</definedName>
    <definedName name="STI">#REF!</definedName>
    <definedName name="STOP">#REF!</definedName>
    <definedName name="STOP1">#REF!</definedName>
    <definedName name="STOT1">#REF!</definedName>
    <definedName name="STOT2">#REF!</definedName>
    <definedName name="STOT3">#REF!</definedName>
    <definedName name="STOT4">#REF!</definedName>
    <definedName name="stotalr">#REF!</definedName>
    <definedName name="strainer">#REF!</definedName>
    <definedName name="Strip_No">#REF!</definedName>
    <definedName name="STS" hidden="1">{"'용역비'!$A$4:$C$8"}</definedName>
    <definedName name="STS1냉연">#REF!</definedName>
    <definedName name="STS2냉연">#REF!</definedName>
    <definedName name="STSSS" localSheetId="31">#REF!</definedName>
    <definedName name="STSSS">#REF!</definedName>
    <definedName name="STS냉연">{"Book1","AP-37.xls"}</definedName>
    <definedName name="STS소둔산세">#REF!</definedName>
    <definedName name="ST산출">#REF!</definedName>
    <definedName name="SUB">#REF!</definedName>
    <definedName name="SUB_VENDOR">#REF!</definedName>
    <definedName name="SubDic">#REF!</definedName>
    <definedName name="subject">#REF!</definedName>
    <definedName name="Subject_2_Electrical">#REF!</definedName>
    <definedName name="Subject_3_Electrical">#REF!</definedName>
    <definedName name="Subject_5_Electrical">#REF!</definedName>
    <definedName name="SUBVENDOR">#REF!</definedName>
    <definedName name="SUMARY">#REF!</definedName>
    <definedName name="SUMMARY">#REF!</definedName>
    <definedName name="SummaryRow">#REF!</definedName>
    <definedName name="SUMP">#REF!</definedName>
    <definedName name="Sup_MATL_Rate">#REF!</definedName>
    <definedName name="Sup_MD_Rate">#REF!</definedName>
    <definedName name="Sup_Total_WT">#REF!</definedName>
    <definedName name="Sup_WT">#REF!</definedName>
    <definedName name="SupportColumn">#REF!</definedName>
    <definedName name="SUS">3.14*(#REF!+(2*#REF!))/1000*#REF!/0.25*1.1</definedName>
    <definedName name="SUS_">3.14*(#REF!+(2*#REF!))/1000*#REF!/0.25*1.1</definedName>
    <definedName name="SUS_BAND">3.14*(#REF!+(2*#REF!))/1000*#REF!/0.25*1.1</definedName>
    <definedName name="SUS_BAND1">3.14*(#REF!+(2*#REF!))/1000*#REF!/0.25*1.1</definedName>
    <definedName name="SUS_CLIP">#REF!/0.25</definedName>
    <definedName name="SUS_CLIP1">#REF!/0.25</definedName>
    <definedName name="SUS_CLIP2">#REF!/0.25</definedName>
    <definedName name="SUS_CLIP3">#REF!/0.25</definedName>
    <definedName name="SUS_SCREW">#REF!/0.2</definedName>
    <definedName name="SUS_SCREW1">#REF!/0.2</definedName>
    <definedName name="SUS_SCREW2">#REF!/0.2</definedName>
    <definedName name="SUS_WIRE">3.14*(#REF!+(2*#REF!))/1000*#REF!/0.25*1.1</definedName>
    <definedName name="SUS_WIRE1">3.14*(#REF!+(2*#REF!))/1000*#REF!/0.25*1.1</definedName>
    <definedName name="SUSHANGER">#REF!</definedName>
    <definedName name="SUS제작">#REF!</definedName>
    <definedName name="SUS제작설치">#REF!</definedName>
    <definedName name="SV"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V"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v" hidden="1">{"'장비'!$A$3:$M$12"}</definedName>
    <definedName name="SVFGSF">#REF!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ER"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ITCHGEAR_MCC">#REF!</definedName>
    <definedName name="SWL">#REF!</definedName>
    <definedName name="SWR">#REF!</definedName>
    <definedName name="SWS" hidden="1">#REF!</definedName>
    <definedName name="SW개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W개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W개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W개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W개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W개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W개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x">#REF!</definedName>
    <definedName name="SXXS">#REF!</definedName>
    <definedName name="SXZ">#REF!</definedName>
    <definedName name="SY">#REF!</definedName>
    <definedName name="SYSTEM">#N/A</definedName>
    <definedName name="Sz">#REF!</definedName>
    <definedName name="SZVFGG">#REF!</definedName>
    <definedName name="S행">#REF!</definedName>
    <definedName name="T" localSheetId="31">#REF!</definedName>
    <definedName name="T"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#REF!</definedName>
    <definedName name="T._A._B_____공___사">#REF!</definedName>
    <definedName name="t.c설치"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c설치"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c설치"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c설치"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c설치"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c설치"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c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_AMOUNT">[41]대비!#REF!</definedName>
    <definedName name="T_MLSS">#REF!</definedName>
    <definedName name="T_N">#REF!</definedName>
    <definedName name="T_P">#REF!</definedName>
    <definedName name="T_Pch">#REF!</definedName>
    <definedName name="T_UPRICE">[41]대비!#REF!</definedName>
    <definedName name="T1_">#N/A</definedName>
    <definedName name="T1S">#REF!</definedName>
    <definedName name="T2_">#N/A</definedName>
    <definedName name="T2S">#REF!</definedName>
    <definedName name="T3_">#N/A</definedName>
    <definedName name="T3S">#REF!</definedName>
    <definedName name="T4_">#N/A</definedName>
    <definedName name="T900_949">#N/A</definedName>
    <definedName name="TA" localSheetId="31">#REF!</definedName>
    <definedName name="ta">#REF!</definedName>
    <definedName name="TABLE" localSheetId="31">#REF!</definedName>
    <definedName name="Table">#REF!</definedName>
    <definedName name="TABLE_10" localSheetId="31">#REF!</definedName>
    <definedName name="TABLE_10">#REF!</definedName>
    <definedName name="TABLE_11" localSheetId="31">#REF!</definedName>
    <definedName name="TABLE_11">#REF!</definedName>
    <definedName name="TABLE_12" localSheetId="31">#REF!</definedName>
    <definedName name="TABLE_12">#REF!</definedName>
    <definedName name="TABLE_13" localSheetId="31">#REF!</definedName>
    <definedName name="TABLE_13">#REF!</definedName>
    <definedName name="TABLE_14" localSheetId="31">#REF!</definedName>
    <definedName name="TABLE_14">#REF!</definedName>
    <definedName name="TABLE_15" localSheetId="31">#REF!</definedName>
    <definedName name="TABLE_15">#REF!</definedName>
    <definedName name="TABLE_16" localSheetId="31">#REF!</definedName>
    <definedName name="TABLE_16">#REF!</definedName>
    <definedName name="TABLE_17" localSheetId="31">#REF!</definedName>
    <definedName name="TABLE_17">#REF!</definedName>
    <definedName name="TABLE_18" localSheetId="31">#REF!</definedName>
    <definedName name="TABLE_18">#REF!</definedName>
    <definedName name="TABLE_19" localSheetId="31">#REF!</definedName>
    <definedName name="TABLE_19">#REF!</definedName>
    <definedName name="TABLE_2" localSheetId="31">#REF!</definedName>
    <definedName name="TABLE_2">#REF!</definedName>
    <definedName name="TABLE_20" localSheetId="31">#REF!</definedName>
    <definedName name="TABLE_20">#REF!</definedName>
    <definedName name="TABLE_21" localSheetId="31">#REF!</definedName>
    <definedName name="TABLE_21">#REF!</definedName>
    <definedName name="TABLE_22" localSheetId="31">#REF!</definedName>
    <definedName name="TABLE_22">#REF!</definedName>
    <definedName name="TABLE_23" localSheetId="31">#REF!</definedName>
    <definedName name="TABLE_23">#REF!</definedName>
    <definedName name="TABLE_24" localSheetId="31">#REF!</definedName>
    <definedName name="TABLE_24">#REF!</definedName>
    <definedName name="TABLE_25" localSheetId="31">#REF!</definedName>
    <definedName name="TABLE_25">#REF!</definedName>
    <definedName name="TABLE_26" localSheetId="31">#REF!</definedName>
    <definedName name="TABLE_26">#REF!</definedName>
    <definedName name="TABLE_27" localSheetId="31">#REF!</definedName>
    <definedName name="TABLE_27">#REF!</definedName>
    <definedName name="TABLE_28" localSheetId="31">#REF!</definedName>
    <definedName name="TABLE_28">#REF!</definedName>
    <definedName name="TABLE_29" localSheetId="31">#REF!</definedName>
    <definedName name="TABLE_29">#REF!</definedName>
    <definedName name="TABLE_3" localSheetId="31">#REF!</definedName>
    <definedName name="TABLE_3">#REF!</definedName>
    <definedName name="TABLE_30" localSheetId="31">#REF!</definedName>
    <definedName name="TABLE_30">#REF!</definedName>
    <definedName name="TABLE_31" localSheetId="31">#REF!</definedName>
    <definedName name="TABLE_31">#REF!</definedName>
    <definedName name="TABLE_32" localSheetId="31">#REF!</definedName>
    <definedName name="TABLE_32">#REF!</definedName>
    <definedName name="TABLE_33" localSheetId="31">#REF!</definedName>
    <definedName name="TABLE_33">#REF!</definedName>
    <definedName name="TABLE_34" localSheetId="31">#REF!</definedName>
    <definedName name="TABLE_34">#REF!</definedName>
    <definedName name="TABLE_35" localSheetId="31">#REF!</definedName>
    <definedName name="TABLE_35">#REF!</definedName>
    <definedName name="TABLE_36" localSheetId="31">#REF!</definedName>
    <definedName name="TABLE_36">#REF!</definedName>
    <definedName name="TABLE_37" localSheetId="31">#REF!</definedName>
    <definedName name="TABLE_37">#REF!</definedName>
    <definedName name="TABLE_38" localSheetId="31">#REF!</definedName>
    <definedName name="TABLE_38">#REF!</definedName>
    <definedName name="TABLE_39" localSheetId="31">#REF!</definedName>
    <definedName name="TABLE_39">#REF!</definedName>
    <definedName name="TABLE_4" localSheetId="31">#REF!</definedName>
    <definedName name="TABLE_4">#REF!</definedName>
    <definedName name="TABLE_40" localSheetId="31">#REF!</definedName>
    <definedName name="TABLE_40">#REF!</definedName>
    <definedName name="TABLE_41" localSheetId="31">#REF!</definedName>
    <definedName name="TABLE_41">#REF!</definedName>
    <definedName name="TABLE_42" localSheetId="31">#REF!</definedName>
    <definedName name="TABLE_42">#REF!</definedName>
    <definedName name="TABLE_43" localSheetId="31">#REF!</definedName>
    <definedName name="TABLE_43">#REF!</definedName>
    <definedName name="TABLE_44" localSheetId="31">#REF!</definedName>
    <definedName name="TABLE_44">#REF!</definedName>
    <definedName name="TABLE_45" localSheetId="31">#REF!</definedName>
    <definedName name="TABLE_45">#REF!</definedName>
    <definedName name="TABLE_46" localSheetId="31">#REF!</definedName>
    <definedName name="TABLE_46">#REF!</definedName>
    <definedName name="TABLE_47" localSheetId="31">#REF!</definedName>
    <definedName name="TABLE_47">#REF!</definedName>
    <definedName name="TABLE_48" localSheetId="31">#REF!</definedName>
    <definedName name="TABLE_48">#REF!</definedName>
    <definedName name="TABLE_49" localSheetId="31">#REF!</definedName>
    <definedName name="TABLE_49">#REF!</definedName>
    <definedName name="TABLE_5" localSheetId="31">#REF!</definedName>
    <definedName name="TABLE_5">#REF!</definedName>
    <definedName name="TABLE_50" localSheetId="31">#REF!</definedName>
    <definedName name="TABLE_50">#REF!</definedName>
    <definedName name="TABLE_51" localSheetId="31">#REF!</definedName>
    <definedName name="TABLE_51">#REF!</definedName>
    <definedName name="TABLE_52" localSheetId="31">#REF!</definedName>
    <definedName name="TABLE_52">#REF!</definedName>
    <definedName name="TABLE_53" localSheetId="31">#REF!</definedName>
    <definedName name="TABLE_53">#REF!</definedName>
    <definedName name="TABLE_54" localSheetId="31">#REF!</definedName>
    <definedName name="TABLE_54">#REF!</definedName>
    <definedName name="TABLE_55" localSheetId="31">#REF!</definedName>
    <definedName name="TABLE_55">#REF!</definedName>
    <definedName name="TABLE_56" localSheetId="31">#REF!</definedName>
    <definedName name="TABLE_56">#REF!</definedName>
    <definedName name="TABLE_57" localSheetId="31">#REF!</definedName>
    <definedName name="TABLE_57">#REF!</definedName>
    <definedName name="TABLE_58" localSheetId="31">#REF!</definedName>
    <definedName name="TABLE_58">#REF!</definedName>
    <definedName name="TABLE_59" localSheetId="31">#REF!</definedName>
    <definedName name="TABLE_59">#REF!</definedName>
    <definedName name="TABLE_6" localSheetId="31">#REF!</definedName>
    <definedName name="TABLE_6">#REF!</definedName>
    <definedName name="TABLE_60" localSheetId="31">#REF!</definedName>
    <definedName name="TABLE_60">#REF!</definedName>
    <definedName name="TABLE_61" localSheetId="31">#REF!</definedName>
    <definedName name="TABLE_61">#REF!</definedName>
    <definedName name="TABLE_62" localSheetId="31">#REF!</definedName>
    <definedName name="TABLE_62">#REF!</definedName>
    <definedName name="TABLE_63" localSheetId="31">#REF!</definedName>
    <definedName name="TABLE_63">#REF!</definedName>
    <definedName name="TABLE_64" localSheetId="31">#REF!</definedName>
    <definedName name="TABLE_64">#REF!</definedName>
    <definedName name="TABLE_65" localSheetId="31">#REF!</definedName>
    <definedName name="TABLE_65">#REF!</definedName>
    <definedName name="TABLE_66" localSheetId="31">#REF!</definedName>
    <definedName name="TABLE_66">#REF!</definedName>
    <definedName name="TABLE_67" localSheetId="31">#REF!</definedName>
    <definedName name="TABLE_67">#REF!</definedName>
    <definedName name="TABLE_68" localSheetId="31">#REF!</definedName>
    <definedName name="TABLE_68">#REF!</definedName>
    <definedName name="TABLE_69" localSheetId="31">#REF!</definedName>
    <definedName name="TABLE_69">#REF!</definedName>
    <definedName name="TABLE_7" localSheetId="31">#REF!</definedName>
    <definedName name="TABLE_7">#REF!</definedName>
    <definedName name="TABLE_8" localSheetId="31">#REF!</definedName>
    <definedName name="TABLE_8">#REF!</definedName>
    <definedName name="TABLE_9" localSheetId="31">#REF!</definedName>
    <definedName name="TABLE_9">#REF!</definedName>
    <definedName name="Table1">#REF!</definedName>
    <definedName name="Tag_no.">#REF!</definedName>
    <definedName name="tank" hidden="1">#REF!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NKS">#REF!</definedName>
    <definedName name="tank설치">ROUND(#REF!*0.0254,3)</definedName>
    <definedName name="Tariff">#REF!</definedName>
    <definedName name="TAX">#REF!</definedName>
    <definedName name="TB" localSheetId="31">#REF!</definedName>
    <definedName name="TB" localSheetId="23">#REF!</definedName>
    <definedName name="TB" localSheetId="21">#REF!</definedName>
    <definedName name="TB">#REF!</definedName>
    <definedName name="TB_SK">#REF!</definedName>
    <definedName name="TB_SKM">#REF!</definedName>
    <definedName name="TB_ST">#REF!</definedName>
    <definedName name="TB_STM">#REF!</definedName>
    <definedName name="TBL_PATTERN">"A"</definedName>
    <definedName name="TC" localSheetId="31">#REF!</definedName>
    <definedName name="TC" localSheetId="23">#REF!</definedName>
    <definedName name="tc">#REF!</definedName>
    <definedName name="TCBOLT" localSheetId="31">#REF!</definedName>
    <definedName name="TCBOLT">#REF!</definedName>
    <definedName name="TCDF">#REF!</definedName>
    <definedName name="TC임대" hidden="1">{#N/A,#N/A,FALSE,"물량산출"}</definedName>
    <definedName name="TD" localSheetId="31">#REF!</definedName>
    <definedName name="TD">#REF!</definedName>
    <definedName name="TE" localSheetId="31">#REF!</definedName>
    <definedName name="TE">#REF!</definedName>
    <definedName name="tea">#REF!</definedName>
    <definedName name="TEAM">#REF!</definedName>
    <definedName name="teb">#REF!</definedName>
    <definedName name="tec">#REF!</definedName>
    <definedName name="TEE">#REF!</definedName>
    <definedName name="TELL" hidden="1">#REF!</definedName>
    <definedName name="TEMA_09">#REF!</definedName>
    <definedName name="temp">#REF!</definedName>
    <definedName name="temp_strainer">#REF!</definedName>
    <definedName name="temp2">#REF!</definedName>
    <definedName name="TENSION_고온계" localSheetId="31">#REF!</definedName>
    <definedName name="TENSION_고온계">#REF!</definedName>
    <definedName name="TER" localSheetId="31">#REF!</definedName>
    <definedName name="TER">#REF!</definedName>
    <definedName name="TEST">#REF!</definedName>
    <definedName name="TEST1">#REF!</definedName>
    <definedName name="TESTM">#REF!</definedName>
    <definedName name="TESTS">#REF!</definedName>
    <definedName name="tetete">#REF!</definedName>
    <definedName name="text1">#REF!</definedName>
    <definedName name="text200">#REF!</definedName>
    <definedName name="TEYJ" hidden="1">{"'용역비'!$A$4:$C$8"}</definedName>
    <definedName name="TF" localSheetId="31">#REF!</definedName>
    <definedName name="TF">#REF!</definedName>
    <definedName name="TFUI" hidden="1">{"'용역비'!$A$4:$C$8"}</definedName>
    <definedName name="TG" localSheetId="31">#REF!</definedName>
    <definedName name="TG">#REF!</definedName>
    <definedName name="TGFHGKJ" localSheetId="31">#REF!</definedName>
    <definedName name="TGFHGKJ">#REF!</definedName>
    <definedName name="TGGG">#N/A</definedName>
    <definedName name="tgp">#REF!</definedName>
    <definedName name="TH" localSheetId="31">#REF!</definedName>
    <definedName name="TH" localSheetId="23">#REF!</definedName>
    <definedName name="TH" localSheetId="21">#REF!</definedName>
    <definedName name="TH">#REF!</definedName>
    <definedName name="THA_">#REF!</definedName>
    <definedName name="thd" localSheetId="26" hidden="1">{#N/A,#N/A,FALSE,"단가표지"}</definedName>
    <definedName name="thd" localSheetId="31" hidden="1">{#N/A,#N/A,FALSE,"단가표지"}</definedName>
    <definedName name="thd" localSheetId="30" hidden="1">{#N/A,#N/A,FALSE,"단가표지"}</definedName>
    <definedName name="thd" localSheetId="25" hidden="1">{#N/A,#N/A,FALSE,"단가표지"}</definedName>
    <definedName name="thd" localSheetId="23" hidden="1">{#N/A,#N/A,FALSE,"단가표지"}</definedName>
    <definedName name="thd" localSheetId="21" hidden="1">{#N/A,#N/A,FALSE,"단가표지"}</definedName>
    <definedName name="thd" hidden="1">{#N/A,#N/A,FALSE,"단가표지"}</definedName>
    <definedName name="theetu" localSheetId="26" hidden="1">{#N/A,#N/A,FALSE,"표지"}</definedName>
    <definedName name="theetu" localSheetId="31" hidden="1">{#N/A,#N/A,FALSE,"표지"}</definedName>
    <definedName name="theetu" localSheetId="30" hidden="1">{#N/A,#N/A,FALSE,"표지"}</definedName>
    <definedName name="theetu" localSheetId="25" hidden="1">{#N/A,#N/A,FALSE,"표지"}</definedName>
    <definedName name="theetu" localSheetId="23" hidden="1">{#N/A,#N/A,FALSE,"표지"}</definedName>
    <definedName name="theetu" localSheetId="21" hidden="1">{#N/A,#N/A,FALSE,"표지"}</definedName>
    <definedName name="theetu" hidden="1">{#N/A,#N/A,FALSE,"표지"}</definedName>
    <definedName name="THEME2" localSheetId="26" hidden="1">{#N/A,#N/A,FALSE,"96 3월물량표";#N/A,#N/A,FALSE,"96 4월물량표";#N/A,#N/A,FALSE,"96 5월물량표"}</definedName>
    <definedName name="THEME2" localSheetId="31" hidden="1">{#N/A,#N/A,FALSE,"96 3월물량표";#N/A,#N/A,FALSE,"96 4월물량표";#N/A,#N/A,FALSE,"96 5월물량표"}</definedName>
    <definedName name="THEME2" localSheetId="30" hidden="1">{#N/A,#N/A,FALSE,"96 3월물량표";#N/A,#N/A,FALSE,"96 4월물량표";#N/A,#N/A,FALSE,"96 5월물량표"}</definedName>
    <definedName name="THEME2" localSheetId="25" hidden="1">{#N/A,#N/A,FALSE,"96 3월물량표";#N/A,#N/A,FALSE,"96 4월물량표";#N/A,#N/A,FALSE,"96 5월물량표"}</definedName>
    <definedName name="THEME2" localSheetId="23" hidden="1">{#N/A,#N/A,FALSE,"96 3월물량표";#N/A,#N/A,FALSE,"96 4월물량표";#N/A,#N/A,FALSE,"96 5월물량표"}</definedName>
    <definedName name="THEME2" localSheetId="21" hidden="1">{#N/A,#N/A,FALSE,"96 3월물량표";#N/A,#N/A,FALSE,"96 4월물량표";#N/A,#N/A,FALSE,"96 5월물량표"}</definedName>
    <definedName name="THEME2" hidden="1">{#N/A,#N/A,FALSE,"96 3월물량표";#N/A,#N/A,FALSE,"96 4월물량표";#N/A,#N/A,FALSE,"96 5월물량표"}</definedName>
    <definedName name="thk">#REF!</definedName>
    <definedName name="THQKD" localSheetId="31">#REF!</definedName>
    <definedName name="THQKD">#REF!</definedName>
    <definedName name="three" localSheetId="31">#REF!</definedName>
    <definedName name="three">#REF!</definedName>
    <definedName name="thsdlr" localSheetId="26" hidden="1">{#N/A,#N/A,FALSE,"단축1";#N/A,#N/A,FALSE,"단축2";#N/A,#N/A,FALSE,"단축3";#N/A,#N/A,FALSE,"장축";#N/A,#N/A,FALSE,"4WD"}</definedName>
    <definedName name="thsdlr" localSheetId="31" hidden="1">{#N/A,#N/A,FALSE,"단축1";#N/A,#N/A,FALSE,"단축2";#N/A,#N/A,FALSE,"단축3";#N/A,#N/A,FALSE,"장축";#N/A,#N/A,FALSE,"4WD"}</definedName>
    <definedName name="thsdlr" localSheetId="30" hidden="1">{#N/A,#N/A,FALSE,"단축1";#N/A,#N/A,FALSE,"단축2";#N/A,#N/A,FALSE,"단축3";#N/A,#N/A,FALSE,"장축";#N/A,#N/A,FALSE,"4WD"}</definedName>
    <definedName name="thsdlr" localSheetId="25" hidden="1">{#N/A,#N/A,FALSE,"단축1";#N/A,#N/A,FALSE,"단축2";#N/A,#N/A,FALSE,"단축3";#N/A,#N/A,FALSE,"장축";#N/A,#N/A,FALSE,"4WD"}</definedName>
    <definedName name="thsdlr" localSheetId="23" hidden="1">{#N/A,#N/A,FALSE,"단축1";#N/A,#N/A,FALSE,"단축2";#N/A,#N/A,FALSE,"단축3";#N/A,#N/A,FALSE,"장축";#N/A,#N/A,FALSE,"4WD"}</definedName>
    <definedName name="thsdlr" localSheetId="21" hidden="1">{#N/A,#N/A,FALSE,"단축1";#N/A,#N/A,FALSE,"단축2";#N/A,#N/A,FALSE,"단축3";#N/A,#N/A,FALSE,"장축";#N/A,#N/A,FALSE,"4WD"}</definedName>
    <definedName name="thsdlr" hidden="1">{#N/A,#N/A,FALSE,"단축1";#N/A,#N/A,FALSE,"단축2";#N/A,#N/A,FALSE,"단축3";#N/A,#N/A,FALSE,"장축";#N/A,#N/A,FALSE,"4WD"}</definedName>
    <definedName name="THU">#REF!</definedName>
    <definedName name="thy" hidden="1">#REF!</definedName>
    <definedName name="thytr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hytr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hytr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hytr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hytr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hytr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hyt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 localSheetId="31">#REF!</definedName>
    <definedName name="TI">#REF!</definedName>
    <definedName name="TIPAREA">#REF!</definedName>
    <definedName name="TIT">#REF!</definedName>
    <definedName name="TITLE" localSheetId="31">#REF!</definedName>
    <definedName name="TITLE">#REF!</definedName>
    <definedName name="TITLE_AEAR">#REF!,#REF!</definedName>
    <definedName name="TITLE_PRINTS">#REF!</definedName>
    <definedName name="TITLES_PRINT">#REF!</definedName>
    <definedName name="TJ" localSheetId="31">#REF!</definedName>
    <definedName name="TJ">#REF!</definedName>
    <definedName name="tjsfh" localSheetId="31">#REF!</definedName>
    <definedName name="tjsfh">#REF!</definedName>
    <definedName name="tjtjyk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jyk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jyk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jyk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jyk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jyk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jyk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ut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ut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ut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ut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ut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ut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tu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yrj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yrj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yrj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yrj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yrj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yrj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jyrj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K" localSheetId="31">#REF!</definedName>
    <definedName name="TK">#REF!</definedName>
    <definedName name="TKDKD" hidden="1">{#N/A,#N/A,FALSE,"CCTV"}</definedName>
    <definedName name="TKG">#REF!,#REF!</definedName>
    <definedName name="tkor">#REF!</definedName>
    <definedName name="tkorr">#REF!</definedName>
    <definedName name="TL" localSheetId="31">#REF!</definedName>
    <definedName name="TL">#REF!</definedName>
    <definedName name="TLC_GenNotes">#REF!</definedName>
    <definedName name="TLC_Spec1a">#REF!</definedName>
    <definedName name="TLC_Spec1b">#REF!</definedName>
    <definedName name="TLC_SpecIndex">#REF!</definedName>
    <definedName name="TLD" localSheetId="31">BlankMacro1</definedName>
    <definedName name="TLD" localSheetId="23">BlankMacro1</definedName>
    <definedName name="TLD" localSheetId="21">BlankMacro1</definedName>
    <definedName name="TLD" localSheetId="1">BlankMacro1</definedName>
    <definedName name="TLD" localSheetId="4">BlankMacro1</definedName>
    <definedName name="TLD">BlankMacro1</definedName>
    <definedName name="TLL" localSheetId="23" hidden="1">#REF!</definedName>
    <definedName name="TLL" localSheetId="21" hidden="1">#REF!</definedName>
    <definedName name="TLL" hidden="1">#REF!</definedName>
    <definedName name="tlocal">#REF!</definedName>
    <definedName name="tlocalr">#REF!</definedName>
    <definedName name="TLS" localSheetId="26" hidden="1">{#N/A,#N/A,FALSE,"단축1";#N/A,#N/A,FALSE,"단축2";#N/A,#N/A,FALSE,"단축3";#N/A,#N/A,FALSE,"장축";#N/A,#N/A,FALSE,"4WD"}</definedName>
    <definedName name="TLS"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 localSheetId="30" hidden="1">{#N/A,#N/A,FALSE,"단축1";#N/A,#N/A,FALSE,"단축2";#N/A,#N/A,FALSE,"단축3";#N/A,#N/A,FALSE,"장축";#N/A,#N/A,FALSE,"4WD"}</definedName>
    <definedName name="TLS" localSheetId="25" hidden="1">{#N/A,#N/A,FALSE,"단축1";#N/A,#N/A,FALSE,"단축2";#N/A,#N/A,FALSE,"단축3";#N/A,#N/A,FALSE,"장축";#N/A,#N/A,FALSE,"4WD"}</definedName>
    <definedName name="TLS" localSheetId="23" hidden="1">{#N/A,#N/A,FALSE,"단축1";#N/A,#N/A,FALSE,"단축2";#N/A,#N/A,FALSE,"단축3";#N/A,#N/A,FALSE,"장축";#N/A,#N/A,FALSE,"4WD"}</definedName>
    <definedName name="TLS" localSheetId="21" hidden="1">{#N/A,#N/A,FALSE,"단축1";#N/A,#N/A,FALSE,"단축2";#N/A,#N/A,FALSE,"단축3";#N/A,#N/A,FALSE,"장축";#N/A,#N/A,FALSE,"4WD"}</definedName>
    <definedName name="TL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S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M" localSheetId="31">#REF!</definedName>
    <definedName name="TM">#REF!</definedName>
    <definedName name="TMO">#REF!</definedName>
    <definedName name="TMP" localSheetId="31">#REF!</definedName>
    <definedName name="TMP">#REF!</definedName>
    <definedName name="TN" localSheetId="31">#REF!</definedName>
    <definedName name="TN">#REF!</definedName>
    <definedName name="TNOR">#REF!</definedName>
    <definedName name="To">#REF!</definedName>
    <definedName name="toa">#REF!</definedName>
    <definedName name="tob">#REF!</definedName>
    <definedName name="toc">#REF!</definedName>
    <definedName name="tog">#REF!</definedName>
    <definedName name="TOL">#REF!</definedName>
    <definedName name="TON">INDIRECT("단중표!$R$8:$S$11")</definedName>
    <definedName name="Tool_Loss_Rate">#REF!</definedName>
    <definedName name="top" localSheetId="31" hidden="1">{#N/A,#N/A,FALSE,"ENG'G(보호계전기)"}</definedName>
    <definedName name="top" localSheetId="23" hidden="1">{#N/A,#N/A,FALSE,"ENG'G(보호계전기)"}</definedName>
    <definedName name="top" localSheetId="21" hidden="1">{#N/A,#N/A,FALSE,"ENG'G(보호계전기)"}</definedName>
    <definedName name="TOP">#N/A</definedName>
    <definedName name="topas">#REF!</definedName>
    <definedName name="topas1">#REF!</definedName>
    <definedName name="topas2">#REF!</definedName>
    <definedName name="topas3">#REF!</definedName>
    <definedName name="topdia">#REF!</definedName>
    <definedName name="topdia1">#REF!</definedName>
    <definedName name="topdia2">#REF!</definedName>
    <definedName name="topdia3">#REF!</definedName>
    <definedName name="topinterval">#REF!</definedName>
    <definedName name="topinterval1">#REF!</definedName>
    <definedName name="topinterval2">#REF!</definedName>
    <definedName name="topinterval3">#REF!</definedName>
    <definedName name="topmax">#REF!</definedName>
    <definedName name="topmax1">#REF!</definedName>
    <definedName name="topmax2">#REF!</definedName>
    <definedName name="topmax3">#REF!</definedName>
    <definedName name="tot_flow">#REF!</definedName>
    <definedName name="TOT_MATL">#REF!</definedName>
    <definedName name="tot_sweep">#REF!</definedName>
    <definedName name="TOTAL" localSheetId="31">#REF!</definedName>
    <definedName name="TOTAL">#REF!</definedName>
    <definedName name="total_h">#REF!</definedName>
    <definedName name="TOTAL1">#N/A</definedName>
    <definedName name="TOTAL2">#N/A</definedName>
    <definedName name="TOTAL3">#REF!</definedName>
    <definedName name="TOTAL4">#REF!</definedName>
    <definedName name="TotalHours">#REF!</definedName>
    <definedName name="totalr">#REF!</definedName>
    <definedName name="TOTALWT">#N/A</definedName>
    <definedName name="TotDirMnt">#REF!</definedName>
    <definedName name="tototo">#REF!</definedName>
    <definedName name="TotSbcHrs">#REF!</definedName>
    <definedName name="tpffnbsrl">#N/A</definedName>
    <definedName name="TPLCNEST">{"Book1","AP-37.xls"}</definedName>
    <definedName name="tr" hidden="1">#REF!</definedName>
    <definedName name="TRA" localSheetId="31">#REF!</definedName>
    <definedName name="TRA">#REF!</definedName>
    <definedName name="TRAEAG" localSheetId="31" hidden="1">{#N/A,#N/A,FALSE,"CCTV"}</definedName>
    <definedName name="TRAEAG" localSheetId="23" hidden="1">{#N/A,#N/A,FALSE,"CCTV"}</definedName>
    <definedName name="TRAEAG" localSheetId="21" hidden="1">{#N/A,#N/A,FALSE,"CCTV"}</definedName>
    <definedName name="TRAEAG" hidden="1">{#N/A,#N/A,FALSE,"CCTV"}</definedName>
    <definedName name="Transfer" localSheetId="31" hidden="1">{#N/A,#N/A,FALSE,"ENG'G(보호계전기)"}</definedName>
    <definedName name="Transfer" localSheetId="23" hidden="1">{#N/A,#N/A,FALSE,"ENG'G(보호계전기)"}</definedName>
    <definedName name="Transfer" localSheetId="21" hidden="1">{#N/A,#N/A,FALSE,"ENG'G(보호계전기)"}</definedName>
    <definedName name="Transfer" hidden="1">{#N/A,#N/A,FALSE,"ENG'G(보호계전기)"}</definedName>
    <definedName name="TRAY">#REF!</definedName>
    <definedName name="TRAY_D">#REF!</definedName>
    <definedName name="TRAYS_CABLE">#REF!</definedName>
    <definedName name="TRAY중량">#REF!</definedName>
    <definedName name="TRAY해체조립">#REF!</definedName>
    <definedName name="trbotas">#REF!</definedName>
    <definedName name="trbotas1">#REF!</definedName>
    <definedName name="trbotas2">#REF!</definedName>
    <definedName name="trbotas3">#REF!</definedName>
    <definedName name="trbotdia">#REF!</definedName>
    <definedName name="trbotdia1">#REF!</definedName>
    <definedName name="trbotdia2">#REF!</definedName>
    <definedName name="trbotdia3">#REF!</definedName>
    <definedName name="trbotinterval">#REF!</definedName>
    <definedName name="trbotinterval1">#REF!</definedName>
    <definedName name="trbotinterval2">#REF!</definedName>
    <definedName name="trbotinterval3">#REF!</definedName>
    <definedName name="trbotmax">#REF!</definedName>
    <definedName name="trbotmax1">#REF!</definedName>
    <definedName name="trbotmax2">#REF!</definedName>
    <definedName name="trbotmax3">#REF!</definedName>
    <definedName name="TR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RENCHPIT">#REF!</definedName>
    <definedName name="TRF">[15]도!#REF!</definedName>
    <definedName name="TRIPACK">#REF!</definedName>
    <definedName name="trn_ste_01">#REF!</definedName>
    <definedName name="trn_ste_02">#REF!</definedName>
    <definedName name="trn_ste_03">#REF!</definedName>
    <definedName name="trn_ste_04">#REF!</definedName>
    <definedName name="trn_ste_05">#REF!</definedName>
    <definedName name="trn_ste_06">#REF!</definedName>
    <definedName name="trn_ste_07">#REF!</definedName>
    <definedName name="trn_ste_08">#REF!</definedName>
    <definedName name="trn_ste_09">#REF!</definedName>
    <definedName name="trn_ste_10">#REF!</definedName>
    <definedName name="trn_ste_11">#REF!</definedName>
    <definedName name="trn_ste_12">#REF!</definedName>
    <definedName name="trn_ste_13">#REF!</definedName>
    <definedName name="trn_ste_14">#REF!</definedName>
    <definedName name="trn_ste_15">#REF!</definedName>
    <definedName name="trn_ste_16">#REF!</definedName>
    <definedName name="trn_ste_17">#REF!</definedName>
    <definedName name="trn_ste_18">#REF!</definedName>
    <definedName name="trn_ste_19">#REF!</definedName>
    <definedName name="trn_ste_20">#REF!</definedName>
    <definedName name="trn_ste_21">#REF!</definedName>
    <definedName name="trn_ste_22">#REF!</definedName>
    <definedName name="trn_ste_23">#REF!</definedName>
    <definedName name="trn_ste_24">#REF!</definedName>
    <definedName name="trn_ste_25">#REF!</definedName>
    <definedName name="trn_ste_26">#REF!</definedName>
    <definedName name="trn_ste_27">#REF!</definedName>
    <definedName name="trn_ste_28">#REF!</definedName>
    <definedName name="trn_ste_29">#REF!</definedName>
    <definedName name="trn_ste_30">#REF!</definedName>
    <definedName name="TrnCstFC">#REF!</definedName>
    <definedName name="TrnCstLC">#REF!</definedName>
    <definedName name="TrnFC_LCRate">#REF!</definedName>
    <definedName name="TRR">#N/A</definedName>
    <definedName name="TRRR">#REF!</definedName>
    <definedName name="trtopas">#REF!</definedName>
    <definedName name="trtopas1">#REF!</definedName>
    <definedName name="trtopas2">#REF!</definedName>
    <definedName name="trtopas3">#REF!</definedName>
    <definedName name="trtopdia">#REF!</definedName>
    <definedName name="trtopdia1">#REF!</definedName>
    <definedName name="trtopdia2">#REF!</definedName>
    <definedName name="trtopdia3">#REF!</definedName>
    <definedName name="trtopinterval">#REF!</definedName>
    <definedName name="trtopinterval1">#REF!</definedName>
    <definedName name="trtopinterval2">#REF!</definedName>
    <definedName name="trtopinterval3">#REF!</definedName>
    <definedName name="trtopmax">#REF!</definedName>
    <definedName name="trtopmax1">#REF!</definedName>
    <definedName name="trtopmax2">#REF!</definedName>
    <definedName name="trtopmax3">#REF!</definedName>
    <definedName name="TRTYU" localSheetId="31">#REF!</definedName>
    <definedName name="TRTYU">#REF!</definedName>
    <definedName name="TRUCK">#REF!</definedName>
    <definedName name="tryrtg">#REF!</definedName>
    <definedName name="TS">#REF!</definedName>
    <definedName name="TSS">#REF!</definedName>
    <definedName name="TT" localSheetId="31">BlankMacro1</definedName>
    <definedName name="tt" localSheetId="23" hidden="1">{#N/A,#N/A,FALSE,"ENG'G(보호계전기)"}</definedName>
    <definedName name="tt" localSheetId="21" hidden="1">{#N/A,#N/A,FALSE,"ENG'G(보호계전기)"}</definedName>
    <definedName name="TT">#REF!</definedName>
    <definedName name="TTA">#REF!</definedName>
    <definedName name="TTB">#REF!</definedName>
    <definedName name="ttcn">#REF!</definedName>
    <definedName name="ttcnr">#REF!</definedName>
    <definedName name="TTHG">#N/A</definedName>
    <definedName name="TTI">#REF!,#REF!,#REF!</definedName>
    <definedName name="TTR">#REF!</definedName>
    <definedName name="ttr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r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r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r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r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r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T" localSheetId="31">#REF!</definedName>
    <definedName name="ttt" localSheetId="23" hidden="1">{#N/A,#N/A,FALSE,"ENG'G(보호계전기)"}</definedName>
    <definedName name="ttt" localSheetId="21" hidden="1">{#N/A,#N/A,FALSE,"ENG'G(보호계전기)"}</definedName>
    <definedName name="TTT">#REF!</definedName>
    <definedName name="TTTT" hidden="1">#REF!</definedName>
    <definedName name="TTTTTT" localSheetId="31">#REF!</definedName>
    <definedName name="TTTTTT">#REF!</definedName>
    <definedName name="tturtu"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urtu"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urtu"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urtu"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urtu"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urtu"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u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X">#REF!</definedName>
    <definedName name="tu">#REF!</definedName>
    <definedName name="tube_test_press1_12">#REF!</definedName>
    <definedName name="tuilol" hidden="1">{"'용역비'!$A$4:$C$8"}</definedName>
    <definedName name="TUIO" hidden="1">{"'용역비'!$A$4:$C$8"}</definedName>
    <definedName name="TUIO.L" hidden="1">{"'용역비'!$A$4:$C$8"}</definedName>
    <definedName name="TUIOTUI" hidden="1">{"'용역비'!$A$4:$C$8"}</definedName>
    <definedName name="tuk">#REF!</definedName>
    <definedName name="tukr">#REF!</definedName>
    <definedName name="TUNVS">#REF!</definedName>
    <definedName name="tur" localSheetId="31">#REF!</definedName>
    <definedName name="tur">#REF!</definedName>
    <definedName name="turbine" localSheetId="31">#REF!</definedName>
    <definedName name="turbine">#REF!</definedName>
    <definedName name="TURBINE보온" localSheetId="31">BlankMacro1</definedName>
    <definedName name="TURBINE보온" localSheetId="23">BlankMacro1</definedName>
    <definedName name="TURBINE보온" localSheetId="21">BlankMacro1</definedName>
    <definedName name="TURBINE보온" localSheetId="1">BlankMacro1</definedName>
    <definedName name="TURBINE보온" localSheetId="4">BlankMacro1</definedName>
    <definedName name="TURBINE보온">BlankMacro1</definedName>
    <definedName name="tuu" localSheetId="23" hidden="1">#REF!</definedName>
    <definedName name="tuu" localSheetId="21" hidden="1">#REF!</definedName>
    <definedName name="tuu" hidden="1">#REF!</definedName>
    <definedName name="TV설비" localSheetId="31">#REF!</definedName>
    <definedName name="TV설비" localSheetId="23">#REF!</definedName>
    <definedName name="TV설비" localSheetId="21">#REF!</definedName>
    <definedName name="TV설비">#REF!</definedName>
    <definedName name="TW">#REF!</definedName>
    <definedName name="TWL">#REF!</definedName>
    <definedName name="TWM">#REF!</definedName>
    <definedName name="two" localSheetId="31">#REF!</definedName>
    <definedName name="two" localSheetId="23">#REF!</definedName>
    <definedName name="two" localSheetId="21">#REF!</definedName>
    <definedName name="TWO">#REF!</definedName>
    <definedName name="TWR">#REF!</definedName>
    <definedName name="TWS">#REF!</definedName>
    <definedName name="Tx">#REF!</definedName>
    <definedName name="ty" localSheetId="31">#REF!</definedName>
    <definedName name="ty">#REF!</definedName>
    <definedName name="TYH">#REF!</definedName>
    <definedName name="TYHFDGFD" localSheetId="23" hidden="1">{#N/A,#N/A,FALSE,"배수2"}</definedName>
    <definedName name="TYHFDGFD" localSheetId="21" hidden="1">{#N/A,#N/A,FALSE,"배수2"}</definedName>
    <definedName name="TYHFDGFD" hidden="1">{#N/A,#N/A,FALSE,"배수2"}</definedName>
    <definedName name="tyj"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e" hidden="1">{"'용역비'!$A$4:$C$8"}</definedName>
    <definedName name="tyjet" hidden="1">{"'용역비'!$A$4:$C$8"}</definedName>
    <definedName name="Type">#REF!</definedName>
    <definedName name="TYRF">[15]도!#REF!</definedName>
    <definedName name="tyry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ry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ry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ry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ry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ry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ry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#REF!</definedName>
    <definedName name="tyy">#REF!</definedName>
    <definedName name="Tz">#REF!</definedName>
    <definedName name="T자R10">[53]계수시트!$B$19</definedName>
    <definedName name="T자R15">[53]계수시트!$B$17</definedName>
    <definedName name="T자R20">[53]계수시트!$B$16</definedName>
    <definedName name="T자R5">[53]계수시트!$B$23</definedName>
    <definedName name="T자R6">[53]계수시트!$B$22</definedName>
    <definedName name="T자R7">[53]계수시트!$B$21</definedName>
    <definedName name="T자R8">[53]계수시트!$B$20</definedName>
    <definedName name="T자W0.3">[53]계수시트!$B$24</definedName>
    <definedName name="T자W0.4">[53]계수시트!$B$25</definedName>
    <definedName name="T자W0.5">[53]계수시트!$B$26</definedName>
    <definedName name="T자W0.6">[53]계수시트!$B$27</definedName>
    <definedName name="T자W0.8">[53]계수시트!$B$28</definedName>
    <definedName name="T자W1.0">[53]계수시트!$B$29</definedName>
    <definedName name="T자W1.2">[53]계수시트!$B$30</definedName>
    <definedName name="T행">#REF!</definedName>
    <definedName name="u" localSheetId="31">#REF!</definedName>
    <definedName name="u">#REF!</definedName>
    <definedName name="UA">#REF!</definedName>
    <definedName name="UBOLT">#REF!</definedName>
    <definedName name="UC">#REF!</definedName>
    <definedName name="ucost_l">#REF!</definedName>
    <definedName name="ucost_m">#REF!</definedName>
    <definedName name="UD">#REF!</definedName>
    <definedName name="UDITCH내역서">#REF!</definedName>
    <definedName name="UF">#REF!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y">#N/A</definedName>
    <definedName name="UJI">#REF!</definedName>
    <definedName name="UJJ">#REF!</definedName>
    <definedName name="ujy">#REF!</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yiyr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iyr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iyr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iyr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iyr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iyr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iy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u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u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u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u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u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u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kyuku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#REF!</definedName>
    <definedName name="Uld">#REF!</definedName>
    <definedName name="ulF">#REF!</definedName>
    <definedName name="ulH">#REF!</definedName>
    <definedName name="ulL">#REF!</definedName>
    <definedName name="ulo" hidden="1">{"'용역비'!$A$4:$C$8"}</definedName>
    <definedName name="UMC">#REF!</definedName>
    <definedName name="Un">#REF!</definedName>
    <definedName name="Un_m">#REF!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 localSheetId="31">#REF!</definedName>
    <definedName name="UNIT">#N/A</definedName>
    <definedName name="UNIT_1">#REF!</definedName>
    <definedName name="UNIT_3">#REF!</definedName>
    <definedName name="UNIT_31">#REF!</definedName>
    <definedName name="Unit_Matl">#REF!</definedName>
    <definedName name="Unit_MD">#REF!</definedName>
    <definedName name="UNITA" localSheetId="31">#REF!</definedName>
    <definedName name="UNITA">#REF!</definedName>
    <definedName name="UNITAA" localSheetId="31">#REF!</definedName>
    <definedName name="UNITAA">#REF!</definedName>
    <definedName name="UNITB" localSheetId="31">#REF!</definedName>
    <definedName name="UNITB">#REF!</definedName>
    <definedName name="UNITBB" localSheetId="31">#REF!</definedName>
    <definedName name="UNITBB">#REF!</definedName>
    <definedName name="UNITC" localSheetId="31">#REF!</definedName>
    <definedName name="UNITC">#REF!</definedName>
    <definedName name="UNITC1" localSheetId="31">#REF!</definedName>
    <definedName name="UNITC1">#REF!</definedName>
    <definedName name="UNITCA" localSheetId="31">#REF!</definedName>
    <definedName name="UNITCA">#REF!</definedName>
    <definedName name="UNITD" localSheetId="31">#REF!</definedName>
    <definedName name="UNITD">#REF!</definedName>
    <definedName name="UNITDA" localSheetId="31">#REF!</definedName>
    <definedName name="UNITDA">#REF!</definedName>
    <definedName name="units">#REF!</definedName>
    <definedName name="UNITWT">#N/A</definedName>
    <definedName name="unprice">{"Book1","eng_週報_00上.xls"}</definedName>
    <definedName name="unprice2" localSheetId="23">{"Book1","AP-37.xls"}</definedName>
    <definedName name="unprice2" localSheetId="21">{"Book1","AP-37.xls"}</definedName>
    <definedName name="unprice2">{"Book1","AP-37.xls"}</definedName>
    <definedName name="unprice3" localSheetId="23">{"Book1","AP-37.xls"}</definedName>
    <definedName name="unprice3" localSheetId="21">{"Book1","AP-37.xls"}</definedName>
    <definedName name="unprice3">{"Book1","AP-37.xls"}</definedName>
    <definedName name="unprice총괄표">#REF!</definedName>
    <definedName name="Unprotected">#REF!&amp;#REF!</definedName>
    <definedName name="UP">#REF!</definedName>
    <definedName name="UPD" hidden="1">{#N/A,#N/A,FALSE,"ENG'G(보호계전기)"}</definedName>
    <definedName name="upper">#REF!</definedName>
    <definedName name="UPS"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31">#REF!</definedName>
    <definedName name="UPS"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R" localSheetId="31">#REF!</definedName>
    <definedName name="UPSR">#REF!</definedName>
    <definedName name="US">#REF!</definedName>
    <definedName name="usb">#REF!</definedName>
    <definedName name="USD">#REF!</definedName>
    <definedName name="USD3선재" localSheetId="31">#REF!</definedName>
    <definedName name="USD3선재">#REF!</definedName>
    <definedName name="USD3후판" localSheetId="31">#REF!</definedName>
    <definedName name="USD3후판">#REF!</definedName>
    <definedName name="USD현재" localSheetId="31">#REF!</definedName>
    <definedName name="USD현재">#REF!</definedName>
    <definedName name="UTI" hidden="1">{"'용역비'!$A$4:$C$8"}</definedName>
    <definedName name="UTILITY_ELECTRICAL_MATERIAL" localSheetId="31">#REF!</definedName>
    <definedName name="UTILITY_ELECTRICAL_MATERIAL">#REF!</definedName>
    <definedName name="UTIOL" hidden="1">{"'용역비'!$A$4:$C$8"}</definedName>
    <definedName name="UU" localSheetId="23">{"Book1","AP-37.xls"}</definedName>
    <definedName name="UU" localSheetId="21">{"Book1","AP-37.xls"}</definedName>
    <definedName name="UU">#REF!</definedName>
    <definedName name="UUN">#N/A</definedName>
    <definedName name="uuu">#REF!</definedName>
    <definedName name="uuuuu">#REF!</definedName>
    <definedName name="UV計算書">#REF!</definedName>
    <definedName name="UWC">#REF!</definedName>
    <definedName name="UY"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y" localSheetId="31">#REF!</definedName>
    <definedName name="UY"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Y"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Y"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Y"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yj">#REF!</definedName>
    <definedName name="uykhgnf">{"Book1","AP-37.xls"}</definedName>
    <definedName name="UYUY">#REF!</definedName>
    <definedName name="U행">#REF!</definedName>
    <definedName name="U형수로">#REF!</definedName>
    <definedName name="v" localSheetId="31">#REF!</definedName>
    <definedName name="V">#REF!</definedName>
    <definedName name="Va">#REF!</definedName>
    <definedName name="Value">401.106502805424</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ve"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s">#REF!</definedName>
    <definedName name="van">#REF!</definedName>
    <definedName name="vani">#REF!</definedName>
    <definedName name="vani1">#REF!</definedName>
    <definedName name="VAT" localSheetId="31">#REF!</definedName>
    <definedName name="VAT">#REF!</definedName>
    <definedName name="VB" localSheetId="31">#REF!</definedName>
    <definedName name="Vb">#REF!</definedName>
    <definedName name="vbc">#REF!</definedName>
    <definedName name="VBGDH">#REF!</definedName>
    <definedName name="VBN" hidden="1">{#N/A,#N/A,FALSE,"이태원철근"}</definedName>
    <definedName name="vbnh">#REF!</definedName>
    <definedName name="VBV">#REF!</definedName>
    <definedName name="VBVDA">#REF!</definedName>
    <definedName name="Vc" localSheetId="31">#REF!</definedName>
    <definedName name="vc">#REF!</definedName>
    <definedName name="VCAPA">#REF!</definedName>
    <definedName name="vcat">#REF!</definedName>
    <definedName name="vcati">#REF!</definedName>
    <definedName name="vcati1">#REF!</definedName>
    <definedName name="VCB_AF" localSheetId="31">#REF!</definedName>
    <definedName name="VCB_AF">#REF!</definedName>
    <definedName name="VCB_AT" localSheetId="31">#REF!</definedName>
    <definedName name="VCB_AT">#REF!</definedName>
    <definedName name="vcx">#REF!</definedName>
    <definedName name="VD">#REF!</definedName>
    <definedName name="vdsrr"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dsrr"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dsrr"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dsrr"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dsr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dsr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ds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E">#REF!</definedName>
    <definedName name="VEB">#REF!</definedName>
    <definedName name="VENT200">[26]단가비교!$L$18</definedName>
    <definedName name="veras">#REF!</definedName>
    <definedName name="veras1">#REF!</definedName>
    <definedName name="veras2">#REF!</definedName>
    <definedName name="veras3">#REF!</definedName>
    <definedName name="verb">#REF!</definedName>
    <definedName name="verb1">#REF!</definedName>
    <definedName name="verb2">#REF!</definedName>
    <definedName name="verb3">#REF!</definedName>
    <definedName name="verdia">#REF!</definedName>
    <definedName name="verdia1">#REF!</definedName>
    <definedName name="verdia2">#REF!</definedName>
    <definedName name="verdia3">#REF!</definedName>
    <definedName name="vermax">#REF!</definedName>
    <definedName name="vermax1">#REF!</definedName>
    <definedName name="vermax2">#REF!</definedName>
    <definedName name="vermax3">#REF!</definedName>
    <definedName name="vernum">#REF!</definedName>
    <definedName name="vernum1">#REF!</definedName>
    <definedName name="vernum2">#REF!</definedName>
    <definedName name="vernum3">#REF!</definedName>
    <definedName name="Vew">#REF!</definedName>
    <definedName name="vffsfs" hidden="1">{#N/A,#N/A,TRUE,"Basic";#N/A,#N/A,TRUE,"EXT-TABLE";#N/A,#N/A,TRUE,"STEEL";#N/A,#N/A,TRUE,"INT-Table";#N/A,#N/A,TRUE,"STEEL";#N/A,#N/A,TRUE,"Door"}</definedName>
    <definedName name="VFGBHMFK." localSheetId="31">#REF!</definedName>
    <definedName name="VFGBHMFK.">#REF!</definedName>
    <definedName name="VFJKEH">#REF!</definedName>
    <definedName name="VFV">#REF!</definedName>
    <definedName name="VGF">#REF!</definedName>
    <definedName name="VHWL" localSheetId="31">#REF!</definedName>
    <definedName name="VHWL">#REF!</definedName>
    <definedName name="VIBRATION">#REF!</definedName>
    <definedName name="vinert">#REF!</definedName>
    <definedName name="VIP">#REF!</definedName>
    <definedName name="VIR">#REF!</definedName>
    <definedName name="VIS">#REF!</definedName>
    <definedName name="visc">#REF!</definedName>
    <definedName name="Vl" localSheetId="31">#REF!</definedName>
    <definedName name="Vl">#REF!</definedName>
    <definedName name="vlo">#REF!</definedName>
    <definedName name="Vmax">#REF!</definedName>
    <definedName name="VMB3MCAP">#REF!</definedName>
    <definedName name="VMB3MELBOW">#REF!</definedName>
    <definedName name="VMB3MTEE">#REF!</definedName>
    <definedName name="VMB3MVALVE">#REF!</definedName>
    <definedName name="VMB3RED">#REF!</definedName>
    <definedName name="VMB3SCAP">#REF!</definedName>
    <definedName name="VMB3SELBOW">#REF!</definedName>
    <definedName name="VMB3STEE">#REF!</definedName>
    <definedName name="VMB3SVALVE">#REF!</definedName>
    <definedName name="VMB4MCAP">#REF!</definedName>
    <definedName name="VMB4MELBOW">#REF!</definedName>
    <definedName name="VMB4MTEE">#REF!</definedName>
    <definedName name="VMB4MVALVE">#REF!</definedName>
    <definedName name="VMB4RED">#REF!</definedName>
    <definedName name="VMB4SCAP">#REF!</definedName>
    <definedName name="VMB4SELBOW">#REF!</definedName>
    <definedName name="VMB4STEE">#REF!</definedName>
    <definedName name="VMB4SVALVE">#REF!</definedName>
    <definedName name="vmffos">[18]도면자료제출일정!#REF!</definedName>
    <definedName name="vnb">#N/A</definedName>
    <definedName name="VNJ">#REF!</definedName>
    <definedName name="VO">#REF!</definedName>
    <definedName name="VOLT_P" localSheetId="31">#REF!</definedName>
    <definedName name="VOLT_P">#REF!</definedName>
    <definedName name="VOLT_W" localSheetId="31">#REF!</definedName>
    <definedName name="VOLT_W">#REF!</definedName>
    <definedName name="Voltage" localSheetId="31">#REF!</definedName>
    <definedName name="Voltage">#REF!</definedName>
    <definedName name="VoltDrop_Run">#REF!</definedName>
    <definedName name="VoltDrop_Start">#REF!</definedName>
    <definedName name="VOLUME금액">#REF!</definedName>
    <definedName name="VOS">#REF!</definedName>
    <definedName name="Vot">#REF!</definedName>
    <definedName name="vow">#REF!</definedName>
    <definedName name="Vowt">#REF!</definedName>
    <definedName name="VPIP_2" localSheetId="31">#REF!</definedName>
    <definedName name="VPIP_2">#REF!</definedName>
    <definedName name="VPIP_3" localSheetId="31">#REF!</definedName>
    <definedName name="VPIP_3">#REF!</definedName>
    <definedName name="VPIP_4" localSheetId="31">#REF!</definedName>
    <definedName name="VPIP_4">#REF!</definedName>
    <definedName name="vr">#REF!</definedName>
    <definedName name="VS">#REF!</definedName>
    <definedName name="VSS_SS">#REF!</definedName>
    <definedName name="vssr" localSheetId="26" hidden="1">{#N/A,#N/A,TRUE,"1";#N/A,#N/A,TRUE,"2";#N/A,#N/A,TRUE,"3";#N/A,#N/A,TRUE,"4";#N/A,#N/A,TRUE,"5";#N/A,#N/A,TRUE,"6";#N/A,#N/A,TRUE,"7"}</definedName>
    <definedName name="vssr" localSheetId="31" hidden="1">{#N/A,#N/A,TRUE,"1";#N/A,#N/A,TRUE,"2";#N/A,#N/A,TRUE,"3";#N/A,#N/A,TRUE,"4";#N/A,#N/A,TRUE,"5";#N/A,#N/A,TRUE,"6";#N/A,#N/A,TRUE,"7"}</definedName>
    <definedName name="vssr" localSheetId="30" hidden="1">{#N/A,#N/A,TRUE,"1";#N/A,#N/A,TRUE,"2";#N/A,#N/A,TRUE,"3";#N/A,#N/A,TRUE,"4";#N/A,#N/A,TRUE,"5";#N/A,#N/A,TRUE,"6";#N/A,#N/A,TRUE,"7"}</definedName>
    <definedName name="vssr" localSheetId="25" hidden="1">{#N/A,#N/A,TRUE,"1";#N/A,#N/A,TRUE,"2";#N/A,#N/A,TRUE,"3";#N/A,#N/A,TRUE,"4";#N/A,#N/A,TRUE,"5";#N/A,#N/A,TRUE,"6";#N/A,#N/A,TRUE,"7"}</definedName>
    <definedName name="vssr" localSheetId="23" hidden="1">{#N/A,#N/A,TRUE,"1";#N/A,#N/A,TRUE,"2";#N/A,#N/A,TRUE,"3";#N/A,#N/A,TRUE,"4";#N/A,#N/A,TRUE,"5";#N/A,#N/A,TRUE,"6";#N/A,#N/A,TRUE,"7"}</definedName>
    <definedName name="vssr" localSheetId="21" hidden="1">{#N/A,#N/A,TRUE,"1";#N/A,#N/A,TRUE,"2";#N/A,#N/A,TRUE,"3";#N/A,#N/A,TRUE,"4";#N/A,#N/A,TRUE,"5";#N/A,#N/A,TRUE,"6";#N/A,#N/A,TRUE,"7"}</definedName>
    <definedName name="vssr" hidden="1">{#N/A,#N/A,TRUE,"1";#N/A,#N/A,TRUE,"2";#N/A,#N/A,TRUE,"3";#N/A,#N/A,TRUE,"4";#N/A,#N/A,TRUE,"5";#N/A,#N/A,TRUE,"6";#N/A,#N/A,TRUE,"7"}</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tot">#REF!</definedName>
    <definedName name="Vts">#REF!</definedName>
    <definedName name="Vtsw">#REF!</definedName>
    <definedName name="Vtw">#REF!</definedName>
    <definedName name="Vtwt">#REF!</definedName>
    <definedName name="vu">#REF!</definedName>
    <definedName name="VV">#REF!</definedName>
    <definedName name="vvb">#REF!</definedName>
    <definedName name="VVV">#REF!</definedName>
    <definedName name="VVVDS">#REF!</definedName>
    <definedName name="vvvv">#REF!</definedName>
    <definedName name="vvvvv" localSheetId="26" hidden="1">{#N/A,#N/A,FALSE,"KMC최종회의(7월) 자료"}</definedName>
    <definedName name="vvvvv" localSheetId="31" hidden="1">{#N/A,#N/A,FALSE,"KMC최종회의(7월) 자료"}</definedName>
    <definedName name="vvvvv" localSheetId="30" hidden="1">{#N/A,#N/A,FALSE,"KMC최종회의(7월) 자료"}</definedName>
    <definedName name="vvvvv" localSheetId="25" hidden="1">{#N/A,#N/A,FALSE,"KMC최종회의(7월) 자료"}</definedName>
    <definedName name="vvvvv" localSheetId="23" hidden="1">{#N/A,#N/A,FALSE,"KMC최종회의(7월) 자료"}</definedName>
    <definedName name="vvvvv" localSheetId="21" hidden="1">{#N/A,#N/A,FALSE,"KMC최종회의(7월) 자료"}</definedName>
    <definedName name="vvvvv" hidden="1">{#N/A,#N/A,FALSE,"KMC최종회의(7월) 자료"}</definedName>
    <definedName name="VVVVVV" localSheetId="31">#REF!</definedName>
    <definedName name="VVVVVV">#REF!</definedName>
    <definedName name="Vw" localSheetId="31">#REF!</definedName>
    <definedName name="Vw">#REF!</definedName>
    <definedName name="VWIRE" localSheetId="31">#REF!</definedName>
    <definedName name="VWIRE">#REF!</definedName>
    <definedName name="Vz">#REF!</definedName>
    <definedName name="V할">#REF!</definedName>
    <definedName name="V행">#REF!</definedName>
    <definedName name="w"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#REF!</definedName>
    <definedName name="W_1" localSheetId="31">#REF!</definedName>
    <definedName name="W_1">#REF!</definedName>
    <definedName name="W_3" localSheetId="31">#REF!</definedName>
    <definedName name="W_3">#REF!</definedName>
    <definedName name="W_I">#REF!</definedName>
    <definedName name="w_m">#REF!</definedName>
    <definedName name="w_m1">#REF!</definedName>
    <definedName name="w_m2">#REF!</definedName>
    <definedName name="w_m22">#REF!</definedName>
    <definedName name="w_qty1">#REF!</definedName>
    <definedName name="w_qty2">#REF!</definedName>
    <definedName name="w2_p1" localSheetId="31">#REF!</definedName>
    <definedName name="w2_p1">#REF!</definedName>
    <definedName name="W3_P3" localSheetId="31">#REF!</definedName>
    <definedName name="W3_P3">#REF!</definedName>
    <definedName name="W4_P3">#REF!</definedName>
    <definedName name="WA" localSheetId="26" hidden="1">{#N/A,#N/A,FALSE,"양식(을)"}</definedName>
    <definedName name="WA" localSheetId="31" hidden="1">{#N/A,#N/A,FALSE,"양식(을)"}</definedName>
    <definedName name="WA" localSheetId="30" hidden="1">{#N/A,#N/A,FALSE,"양식(을)"}</definedName>
    <definedName name="WA" localSheetId="25" hidden="1">{#N/A,#N/A,FALSE,"양식(을)"}</definedName>
    <definedName name="WA" localSheetId="23" hidden="1">{#N/A,#N/A,FALSE,"양식(을)"}</definedName>
    <definedName name="WA" localSheetId="21" hidden="1">{#N/A,#N/A,FALSE,"양식(을)"}</definedName>
    <definedName name="WA">#REF!</definedName>
    <definedName name="wae"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e"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ge">#REF!</definedName>
    <definedName name="WALL" localSheetId="31">#REF!,#REF!,#REF!,#REF!,#REF!,#REF!,#REF!</definedName>
    <definedName name="WALL" localSheetId="23">#REF!,#REF!,#REF!,#REF!,#REF!,#REF!,#REF!</definedName>
    <definedName name="WALL" localSheetId="21">#REF!,#REF!,#REF!,#REF!,#REF!,#REF!,#REF!</definedName>
    <definedName name="wall">#REF!</definedName>
    <definedName name="wallh">#REF!</definedName>
    <definedName name="water"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#REF!</definedName>
    <definedName name="water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B">#REF!</definedName>
    <definedName name="Wbund">#REF!</definedName>
    <definedName name="WC">#REF!</definedName>
    <definedName name="wconc">#REF!</definedName>
    <definedName name="wcs">#REF!</definedName>
    <definedName name="WDDSF">#REF!,#REF!,#REF!</definedName>
    <definedName name="wddw">#REF!</definedName>
    <definedName name="wdes">#REF!</definedName>
    <definedName name="WDF">#REF!</definedName>
    <definedName name="WDFG">#REF!,#REF!</definedName>
    <definedName name="wdj">#REF!</definedName>
    <definedName name="WDV">#REF!</definedName>
    <definedName name="WDWF">#REF!</definedName>
    <definedName name="WE" localSheetId="31" hidden="1">#REF!</definedName>
    <definedName name="WE">#REF!</definedName>
    <definedName name="wea">#REF!</definedName>
    <definedName name="web">#REF!</definedName>
    <definedName name="wec">#REF!</definedName>
    <definedName name="wed" localSheetId="31">#REF!</definedName>
    <definedName name="wed">#REF!</definedName>
    <definedName name="WEE">#REF!</definedName>
    <definedName name="WEF">#REF!,#REF!</definedName>
    <definedName name="WEFDS">#REF!</definedName>
    <definedName name="WEFRWE" localSheetId="26" hidden="1">{#N/A,#N/A,FALSE,"단축1";#N/A,#N/A,FALSE,"단축2";#N/A,#N/A,FALSE,"단축3";#N/A,#N/A,FALSE,"장축";#N/A,#N/A,FALSE,"4WD"}</definedName>
    <definedName name="WEFRWE" localSheetId="31" hidden="1">{#N/A,#N/A,FALSE,"단축1";#N/A,#N/A,FALSE,"단축2";#N/A,#N/A,FALSE,"단축3";#N/A,#N/A,FALSE,"장축";#N/A,#N/A,FALSE,"4WD"}</definedName>
    <definedName name="WEFRWE" localSheetId="30" hidden="1">{#N/A,#N/A,FALSE,"단축1";#N/A,#N/A,FALSE,"단축2";#N/A,#N/A,FALSE,"단축3";#N/A,#N/A,FALSE,"장축";#N/A,#N/A,FALSE,"4WD"}</definedName>
    <definedName name="WEFRWE" localSheetId="25" hidden="1">{#N/A,#N/A,FALSE,"단축1";#N/A,#N/A,FALSE,"단축2";#N/A,#N/A,FALSE,"단축3";#N/A,#N/A,FALSE,"장축";#N/A,#N/A,FALSE,"4WD"}</definedName>
    <definedName name="WEFRWE" localSheetId="23" hidden="1">{#N/A,#N/A,FALSE,"단축1";#N/A,#N/A,FALSE,"단축2";#N/A,#N/A,FALSE,"단축3";#N/A,#N/A,FALSE,"장축";#N/A,#N/A,FALSE,"4WD"}</definedName>
    <definedName name="WEFRWE" localSheetId="21" hidden="1">{#N/A,#N/A,FALSE,"단축1";#N/A,#N/A,FALSE,"단축2";#N/A,#N/A,FALSE,"단축3";#N/A,#N/A,FALSE,"장축";#N/A,#N/A,FALSE,"4WD"}</definedName>
    <definedName name="WEFRWE" hidden="1">{#N/A,#N/A,FALSE,"단축1";#N/A,#N/A,FALSE,"단축2";#N/A,#N/A,FALSE,"단축3";#N/A,#N/A,FALSE,"장축";#N/A,#N/A,FALSE,"4WD"}</definedName>
    <definedName name="weight">#REF!</definedName>
    <definedName name="Wem">#REF!</definedName>
    <definedName name="wer"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r"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r"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r"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r"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r"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r">#REF!</definedName>
    <definedName name="WERE">#REF!</definedName>
    <definedName name="wers" localSheetId="31">#REF!</definedName>
    <definedName name="wers">#REF!</definedName>
    <definedName name="WERT" localSheetId="23">{"Book1","AP-37.xls"}</definedName>
    <definedName name="WERT" localSheetId="21">{"Book1","AP-37.xls"}</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QTQRTQ">#REF!</definedName>
    <definedName name="WERWER" localSheetId="26" hidden="1">{#N/A,#N/A,FALSE,"양식(을)"}</definedName>
    <definedName name="WERWER" localSheetId="31" hidden="1">{#N/A,#N/A,FALSE,"양식(을)"}</definedName>
    <definedName name="WERWER" localSheetId="30" hidden="1">{#N/A,#N/A,FALSE,"양식(을)"}</definedName>
    <definedName name="WERWER" localSheetId="25" hidden="1">{#N/A,#N/A,FALSE,"양식(을)"}</definedName>
    <definedName name="WERWER" localSheetId="23" hidden="1">{#N/A,#N/A,FALSE,"양식(을)"}</definedName>
    <definedName name="WERWER" localSheetId="21" hidden="1">{#N/A,#N/A,FALSE,"양식(을)"}</definedName>
    <definedName name="WERWER" hidden="1">{#N/A,#N/A,FALSE,"양식(을)"}</definedName>
    <definedName name="WERWR" localSheetId="26" hidden="1">{#N/A,#N/A,FALSE,"양식(을)"}</definedName>
    <definedName name="WERWR" localSheetId="31" hidden="1">{#N/A,#N/A,FALSE,"양식(을)"}</definedName>
    <definedName name="WERWR" localSheetId="30" hidden="1">{#N/A,#N/A,FALSE,"양식(을)"}</definedName>
    <definedName name="WERWR" localSheetId="25" hidden="1">{#N/A,#N/A,FALSE,"양식(을)"}</definedName>
    <definedName name="WERWR" localSheetId="23" hidden="1">{#N/A,#N/A,FALSE,"양식(을)"}</definedName>
    <definedName name="WERWR" localSheetId="21" hidden="1">{#N/A,#N/A,FALSE,"양식(을)"}</definedName>
    <definedName name="WERWR" hidden="1">{#N/A,#N/A,FALSE,"양식(을)"}</definedName>
    <definedName name="WERWRWER" localSheetId="26" hidden="1">{#N/A,#N/A,FALSE,"양식(을)"}</definedName>
    <definedName name="WERWRWER" localSheetId="31" hidden="1">{#N/A,#N/A,FALSE,"양식(을)"}</definedName>
    <definedName name="WERWRWER" localSheetId="30" hidden="1">{#N/A,#N/A,FALSE,"양식(을)"}</definedName>
    <definedName name="WERWRWER" localSheetId="25" hidden="1">{#N/A,#N/A,FALSE,"양식(을)"}</definedName>
    <definedName name="WERWRWER" localSheetId="23" hidden="1">{#N/A,#N/A,FALSE,"양식(을)"}</definedName>
    <definedName name="WERWRWER" localSheetId="21" hidden="1">{#N/A,#N/A,FALSE,"양식(을)"}</definedName>
    <definedName name="WERWRWER" hidden="1">{#N/A,#N/A,FALSE,"양식(을)"}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ERWT"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TERWT"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TERW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w"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eeq" hidden="1">#REF!</definedName>
    <definedName name="Wf">#REF!</definedName>
    <definedName name="WFC" hidden="1">#REF!</definedName>
    <definedName name="wfd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d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dn">#REF!</definedName>
    <definedName name="Wfg">#REF!</definedName>
    <definedName name="Wft">#REF!</definedName>
    <definedName name="wG">#REF!</definedName>
    <definedName name="wgewe" hidden="1">#REF!</definedName>
    <definedName name="WH" localSheetId="31">#REF!</definedName>
    <definedName name="WH">#REF!</definedName>
    <definedName name="WI" localSheetId="31">#REF!</definedName>
    <definedName name="WI">#REF!</definedName>
    <definedName name="WIDTH">#REF!</definedName>
    <definedName name="WIEO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in.VESSEL"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_span" localSheetId="31">#REF!</definedName>
    <definedName name="wind_span">#REF!</definedName>
    <definedName name="WINDING12">'[54]DATA테이블1 (2)'!$B$2:$AB$8</definedName>
    <definedName name="WindingPipe">#REF!</definedName>
    <definedName name="WINDM">#REF!</definedName>
    <definedName name="windo">#REF!</definedName>
    <definedName name="winds">#REF!</definedName>
    <definedName name="windspeed">#REF!</definedName>
    <definedName name="WIN용찬." localSheetId="23" hidden="1">{#N/A,#N/A,TRUE,"토적및재료집계";#N/A,#N/A,TRUE,"토적및재료집계";#N/A,#N/A,TRUE,"단위량"}</definedName>
    <definedName name="WIN용찬." localSheetId="21" hidden="1">{#N/A,#N/A,TRUE,"토적및재료집계";#N/A,#N/A,TRUE,"토적및재료집계";#N/A,#N/A,TRUE,"단위량"}</definedName>
    <definedName name="WIN용찬." hidden="1">{#N/A,#N/A,TRUE,"토적및재료집계";#N/A,#N/A,TRUE,"토적및재료집계";#N/A,#N/A,TRUE,"단위량"}</definedName>
    <definedName name="WIRE">#N/A</definedName>
    <definedName name="WIRE_1">#REF!</definedName>
    <definedName name="WIRE_3">#REF!</definedName>
    <definedName name="WIRE_31">#REF!</definedName>
    <definedName name="wirilight">#REF!</definedName>
    <definedName name="WIRUY">#N/A</definedName>
    <definedName name="WJ" localSheetId="31">#REF!</definedName>
    <definedName name="WJ">#REF!</definedName>
    <definedName name="wj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js" hidden="1">{#N/A,#N/A,FALSE,"CCTV"}</definedName>
    <definedName name="WK" localSheetId="31">#REF!</definedName>
    <definedName name="WK">#REF!</definedName>
    <definedName name="wkdidsps" hidden="1">{#N/A,#N/A,FALSE,"배수2"}</definedName>
    <definedName name="wkdry">{"Book1","수시.XLS"}</definedName>
    <definedName name="WL">#REF!</definedName>
    <definedName name="WLL">#REF!</definedName>
    <definedName name="WLPP" hidden="1">{#N/A,#N/A,FALSE,"인원";#N/A,#N/A,FALSE,"비용2";#N/A,#N/A,FALSE,"비용1";#N/A,#N/A,FALSE,"비용";#N/A,#N/A,FALSE,"보증2";#N/A,#N/A,FALSE,"보증1";#N/A,#N/A,FALSE,"보증";#N/A,#N/A,FALSE,"손익1";#N/A,#N/A,FALSE,"손익";#N/A,#N/A,FALSE,"부서별매출";#N/A,#N/A,FALSE,"매출"}</definedName>
    <definedName name="WLQ" localSheetId="26" hidden="1">{#N/A,#N/A,FALSE,"명세표"}</definedName>
    <definedName name="WLQ" localSheetId="31" hidden="1">{#N/A,#N/A,FALSE,"명세표"}</definedName>
    <definedName name="WLQ" localSheetId="30" hidden="1">{#N/A,#N/A,FALSE,"명세표"}</definedName>
    <definedName name="WLQ" localSheetId="25" hidden="1">{#N/A,#N/A,FALSE,"명세표"}</definedName>
    <definedName name="WLQ" localSheetId="23" hidden="1">{#N/A,#N/A,FALSE,"명세표"}</definedName>
    <definedName name="WLQ" localSheetId="21" hidden="1">{#N/A,#N/A,FALSE,"명세표"}</definedName>
    <definedName name="WLQ" hidden="1">{#N/A,#N/A,FALSE,"명세표"}</definedName>
    <definedName name="WLQGOD">ROUND(#REF!*0.0254,3)</definedName>
    <definedName name="Wm">#REF!</definedName>
    <definedName name="wm.조골재1" localSheetId="26" hidden="1">{#N/A,#N/A,FALSE,"조골재"}</definedName>
    <definedName name="wm.조골재1" localSheetId="31" hidden="1">{#N/A,#N/A,FALSE,"조골재"}</definedName>
    <definedName name="wm.조골재1" localSheetId="30" hidden="1">{#N/A,#N/A,FALSE,"조골재"}</definedName>
    <definedName name="wm.조골재1" localSheetId="25" hidden="1">{#N/A,#N/A,FALSE,"조골재"}</definedName>
    <definedName name="wm.조골재1" localSheetId="23" hidden="1">{#N/A,#N/A,FALSE,"조골재"}</definedName>
    <definedName name="wm.조골재1" localSheetId="21" hidden="1">{#N/A,#N/A,FALSE,"조골재"}</definedName>
    <definedName name="wm.조골재1" hidden="1">{#N/A,#N/A,FALSE,"조골재"}</definedName>
    <definedName name="WN">#REF!</definedName>
    <definedName name="Wo">#REF!</definedName>
    <definedName name="woa">#REF!</definedName>
    <definedName name="wob">#REF!</definedName>
    <definedName name="woc">#REF!</definedName>
    <definedName name="wocld" hidden="1">{#N/A,#N/A,FALSE,"토공2"}</definedName>
    <definedName name="WOFYQL">#REF!</definedName>
    <definedName name="WOL">#REF!</definedName>
    <definedName name="WON" localSheetId="31">#REF!</definedName>
    <definedName name="WON">#REF!</definedName>
    <definedName name="WOO">#REF!</definedName>
    <definedName name="Wop">#REF!</definedName>
    <definedName name="WORKBOOK_NAME">#REF!</definedName>
    <definedName name="Wp">#REF!</definedName>
    <definedName name="wqd">#REF!</definedName>
    <definedName name="W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R" hidden="1">{#N/A,#N/A,FALSE,"Sheet1"}</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#REF!</definedName>
    <definedName name="Wrg2b" hidden="1">#REF!</definedName>
    <definedName name="WRITE" localSheetId="26" hidden="1">{#N/A,#N/A,FALSE,"CCTV"}</definedName>
    <definedName name="WRITE" localSheetId="31" hidden="1">{#N/A,#N/A,FALSE,"CCTV"}</definedName>
    <definedName name="WRITE" localSheetId="30" hidden="1">{#N/A,#N/A,FALSE,"CCTV"}</definedName>
    <definedName name="WRITE" localSheetId="25" hidden="1">{#N/A,#N/A,FALSE,"CCTV"}</definedName>
    <definedName name="WRITE" localSheetId="23" hidden="1">{#N/A,#N/A,FALSE,"CCTV"}</definedName>
    <definedName name="WRITE" localSheetId="21" hidden="1">{#N/A,#N/A,FALSE,"CCTV"}</definedName>
    <definedName name="WRITE" hidden="1">{#N/A,#N/A,FALSE,"CCTV"}</definedName>
    <definedName name="wrn.?¶°???°???._.5?­." hidden="1">{#N/A,#N/A,FALSE,"Sheet1"}</definedName>
    <definedName name="wrn.111." hidden="1">{#N/A,#N/A,FALSE,"제목"}</definedName>
    <definedName name="WRN.2번" hidden="1">{#N/A,#N/A,FALSE,"2~8번"}</definedName>
    <definedName name="wrn.2번." localSheetId="26" hidden="1">{#N/A,#N/A,FALSE,"2~8번"}</definedName>
    <definedName name="wrn.2번." localSheetId="31" hidden="1">{#N/A,#N/A,FALSE,"2~8번"}</definedName>
    <definedName name="wrn.2번." localSheetId="30" hidden="1">{#N/A,#N/A,FALSE,"2~8번"}</definedName>
    <definedName name="wrn.2번." localSheetId="25" hidden="1">{#N/A,#N/A,FALSE,"2~8번"}</definedName>
    <definedName name="wrn.2번." localSheetId="23" hidden="1">{#N/A,#N/A,FALSE,"2~8번"}</definedName>
    <definedName name="wrn.2번." localSheetId="21" hidden="1">{#N/A,#N/A,FALSE,"2~8번"}</definedName>
    <definedName name="wrn.2번." hidden="1">{#N/A,#N/A,FALSE,"2~8번"}</definedName>
    <definedName name="wrn.345." localSheetId="26" hidden="1">{#N/A,#N/A,FALSE,"96 3월물량표";#N/A,#N/A,FALSE,"96 4월물량표";#N/A,#N/A,FALSE,"96 5월물량표"}</definedName>
    <definedName name="wrn.345." localSheetId="31" hidden="1">{#N/A,#N/A,FALSE,"96 3월물량표";#N/A,#N/A,FALSE,"96 4월물량표";#N/A,#N/A,FALSE,"96 5월물량표"}</definedName>
    <definedName name="wrn.345." localSheetId="30" hidden="1">{#N/A,#N/A,FALSE,"96 3월물량표";#N/A,#N/A,FALSE,"96 4월물량표";#N/A,#N/A,FALSE,"96 5월물량표"}</definedName>
    <definedName name="wrn.345." localSheetId="25" hidden="1">{#N/A,#N/A,FALSE,"96 3월물량표";#N/A,#N/A,FALSE,"96 4월물량표";#N/A,#N/A,FALSE,"96 5월물량표"}</definedName>
    <definedName name="wrn.345." localSheetId="23" hidden="1">{#N/A,#N/A,FALSE,"96 3월물량표";#N/A,#N/A,FALSE,"96 4월물량표";#N/A,#N/A,FALSE,"96 5월물량표"}</definedName>
    <definedName name="wrn.345." localSheetId="21" hidden="1">{#N/A,#N/A,FALSE,"96 3월물량표";#N/A,#N/A,FALSE,"96 4월물량표";#N/A,#N/A,FALSE,"96 5월물량표"}</definedName>
    <definedName name="wrn.345." hidden="1">{#N/A,#N/A,FALSE,"96 3월물량표";#N/A,#N/A,FALSE,"96 4월물량표";#N/A,#N/A,FALSE,"96 5월물량표"}</definedName>
    <definedName name="wrn.97." hidden="1">{#N/A,#N/A,FALSE,"지침";#N/A,#N/A,FALSE,"환경분석";#N/A,#N/A,FALSE,"Sheet16"}</definedName>
    <definedName name="wrn.97년._.사업계획._.및._.예산지침." localSheetId="26" hidden="1">{#N/A,#N/A,TRUE,"1";#N/A,#N/A,TRUE,"2";#N/A,#N/A,TRUE,"3";#N/A,#N/A,TRUE,"4";#N/A,#N/A,TRUE,"5";#N/A,#N/A,TRUE,"6";#N/A,#N/A,TRUE,"7"}</definedName>
    <definedName name="wrn.97년._.사업계획._.및._.예산지침." localSheetId="31" hidden="1">{#N/A,#N/A,TRUE,"1";#N/A,#N/A,TRUE,"2";#N/A,#N/A,TRUE,"3";#N/A,#N/A,TRUE,"4";#N/A,#N/A,TRUE,"5";#N/A,#N/A,TRUE,"6";#N/A,#N/A,TRUE,"7"}</definedName>
    <definedName name="wrn.97년._.사업계획._.및._.예산지침." localSheetId="30" hidden="1">{#N/A,#N/A,TRUE,"1";#N/A,#N/A,TRUE,"2";#N/A,#N/A,TRUE,"3";#N/A,#N/A,TRUE,"4";#N/A,#N/A,TRUE,"5";#N/A,#N/A,TRUE,"6";#N/A,#N/A,TRUE,"7"}</definedName>
    <definedName name="wrn.97년._.사업계획._.및._.예산지침." localSheetId="25" hidden="1">{#N/A,#N/A,TRUE,"1";#N/A,#N/A,TRUE,"2";#N/A,#N/A,TRUE,"3";#N/A,#N/A,TRUE,"4";#N/A,#N/A,TRUE,"5";#N/A,#N/A,TRUE,"6";#N/A,#N/A,TRUE,"7"}</definedName>
    <definedName name="wrn.97년._.사업계획._.및._.예산지침." localSheetId="23" hidden="1">{#N/A,#N/A,TRUE,"1";#N/A,#N/A,TRUE,"2";#N/A,#N/A,TRUE,"3";#N/A,#N/A,TRUE,"4";#N/A,#N/A,TRUE,"5";#N/A,#N/A,TRUE,"6";#N/A,#N/A,TRUE,"7"}</definedName>
    <definedName name="wrn.97년._.사업계획._.및._.예산지침." localSheetId="21" hidden="1">{#N/A,#N/A,TRUE,"1";#N/A,#N/A,TRUE,"2";#N/A,#N/A,TRUE,"3";#N/A,#N/A,TRUE,"4";#N/A,#N/A,TRUE,"5";#N/A,#N/A,TRUE,"6";#N/A,#N/A,TRUE,"7"}</definedName>
    <definedName name="wrn.97년._.사업계획._.및._.예산지침." hidden="1">{#N/A,#N/A,TRUE,"1";#N/A,#N/A,TRUE,"2";#N/A,#N/A,TRUE,"3";#N/A,#N/A,TRUE,"4";#N/A,#N/A,TRUE,"5";#N/A,#N/A,TRUE,"6";#N/A,#N/A,TRUE,"7"}</definedName>
    <definedName name="WRN.98." hidden="1">{#N/A,#N/A,FALSE,"지침";#N/A,#N/A,FALSE,"환경분석";#N/A,#N/A,FALSE,"Sheet16"}</definedName>
    <definedName name="wrn.abc." localSheetId="26" hidden="1">{#N/A,#N/A,TRUE,"천상그린44PY"}</definedName>
    <definedName name="wrn.abc." localSheetId="31" hidden="1">{#N/A,#N/A,TRUE,"천상그린44PY"}</definedName>
    <definedName name="wrn.abc." localSheetId="30" hidden="1">{#N/A,#N/A,TRUE,"천상그린44PY"}</definedName>
    <definedName name="wrn.abc." localSheetId="25" hidden="1">{#N/A,#N/A,TRUE,"천상그린44PY"}</definedName>
    <definedName name="wrn.abc." localSheetId="23" hidden="1">{#N/A,#N/A,TRUE,"천상그린44PY"}</definedName>
    <definedName name="wrn.abc." localSheetId="21" hidden="1">{#N/A,#N/A,TRUE,"천상그린44PY"}</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U가공." localSheetId="2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3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3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M." localSheetId="26" hidden="1">{#N/A,#N/A,FALSE,"CCTV"}</definedName>
    <definedName name="wrn.BM." localSheetId="31" hidden="1">{#N/A,#N/A,FALSE,"CCTV"}</definedName>
    <definedName name="wrn.BM." localSheetId="30" hidden="1">{#N/A,#N/A,FALSE,"CCTV"}</definedName>
    <definedName name="wrn.BM." localSheetId="25" hidden="1">{#N/A,#N/A,FALSE,"CCTV"}</definedName>
    <definedName name="wrn.BM." localSheetId="23" hidden="1">{#N/A,#N/A,FALSE,"CCTV"}</definedName>
    <definedName name="wrn.BM." localSheetId="21" hidden="1">{#N/A,#N/A,FALSE,"CCTV"}</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DDD."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rawing._.list." localSheetId="23" hidden="1">{#N/A,#N/A,TRUE,"Sheet4";"ww","시나리오1",TRUE,"Sheet4"}</definedName>
    <definedName name="wrn.drawing._.list." localSheetId="21" hidden="1">{#N/A,#N/A,TRUE,"Sheet4";"ww","시나리오1",TRUE,"Sheet4"}</definedName>
    <definedName name="wrn.drawing._.list." hidden="1">{#N/A,#N/A,TRUE,"Sheet4";"ww","시나리오1",TRUE,"Sheet4"}</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jung." hidden="1">{#N/A,#N/A,FALSE,"자재비 (2)";#N/A,#N/A,FALSE,"공사비 (2)";#N/A,#N/A,FALSE,"설계외주비";#N/A,#N/A,FALSE,"노무비";#N/A,#N/A,FALSE,"기계장치비";#N/A,#N/A,FALSE,"경비"}</definedName>
    <definedName name="wrn.MGM機器リスト." localSheetId="23" hidden="1">{#N/A,#N/A,TRUE,"表紙";#N/A,#N/A,TRUE,"DMC合成";#N/A,#N/A,TRUE,"DMC回収･精製";#N/A,#N/A,TRUE,"MPC工程";#N/A,#N/A,TRUE,"DPC工程";#N/A,#N/A,TRUE,"ANI工程";#N/A,#N/A,TRUE,"PHOｰ触媒工程";#N/A,#N/A,TRUE,"用役"}</definedName>
    <definedName name="wrn.MGM機器リスト." localSheetId="21" hidden="1">{#N/A,#N/A,TRUE,"表紙";#N/A,#N/A,TRUE,"DMC合成";#N/A,#N/A,TRUE,"DMC回収･精製";#N/A,#N/A,TRUE,"MPC工程";#N/A,#N/A,TRUE,"DPC工程";#N/A,#N/A,TRUE,"ANI工程";#N/A,#N/A,TRUE,"PHOｰ触媒工程";#N/A,#N/A,TRUE,"用役"}</definedName>
    <definedName name="wrn.MGM機器リスト." hidden="1">{#N/A,#N/A,TRUE,"表紙";#N/A,#N/A,TRUE,"DMC合成";#N/A,#N/A,TRUE,"DMC回収･精製";#N/A,#N/A,TRUE,"MPC工程";#N/A,#N/A,TRUE,"DPC工程";#N/A,#N/A,TRUE,"ANI工程";#N/A,#N/A,TRUE,"PHOｰ触媒工程";#N/A,#N/A,TRUE,"用役"}</definedName>
    <definedName name="wrn.PRINTALL." localSheetId="26" hidden="1">{#N/A,#N/A,FALSE,"Caies";#N/A,#N/A,FALSE,"FIELD LENGTHS";#N/A,#N/A,FALSE,"CAIES REF";#N/A,#N/A,FALSE,"RelDPT01.xls"}</definedName>
    <definedName name="wrn.PRINTALL." localSheetId="31" hidden="1">{#N/A,#N/A,FALSE,"Caies";#N/A,#N/A,FALSE,"FIELD LENGTHS";#N/A,#N/A,FALSE,"CAIES REF";#N/A,#N/A,FALSE,"RelDPT01.xls"}</definedName>
    <definedName name="wrn.PRINTALL." localSheetId="30" hidden="1">{#N/A,#N/A,FALSE,"Caies";#N/A,#N/A,FALSE,"FIELD LENGTHS";#N/A,#N/A,FALSE,"CAIES REF";#N/A,#N/A,FALSE,"RelDPT01.xls"}</definedName>
    <definedName name="wrn.PRINTALL." localSheetId="25" hidden="1">{#N/A,#N/A,FALSE,"Caies";#N/A,#N/A,FALSE,"FIELD LENGTHS";#N/A,#N/A,FALSE,"CAIES REF";#N/A,#N/A,FALSE,"RelDPT01.xls"}</definedName>
    <definedName name="wrn.PRINTALL." localSheetId="23" hidden="1">{#N/A,#N/A,FALSE,"Caies";#N/A,#N/A,FALSE,"FIELD LENGTHS";#N/A,#N/A,FALSE,"CAIES REF";#N/A,#N/A,FALSE,"RelDPT01.xls"}</definedName>
    <definedName name="wrn.PRINTALL." localSheetId="21" hidden="1">{#N/A,#N/A,FALSE,"Caies";#N/A,#N/A,FALSE,"FIELD LENGTHS";#N/A,#N/A,FALSE,"CAIES REF";#N/A,#N/A,FALSE,"RelDPT01.xls"}</definedName>
    <definedName name="wrn.PRINTALL." hidden="1">{#N/A,#N/A,FALSE,"Caies";#N/A,#N/A,FALSE,"FIELD LENGTHS";#N/A,#N/A,FALSE,"CAIES REF";#N/A,#N/A,FALSE,"RelDPT01.xls"}</definedName>
    <definedName name="wrn.PRINTALL._1" localSheetId="26" hidden="1">{#N/A,#N/A,FALSE,"Caies";#N/A,#N/A,FALSE,"FIELD LENGTHS";#N/A,#N/A,FALSE,"CAIES REF";#N/A,#N/A,FALSE,"RelDPT01.xls"}</definedName>
    <definedName name="wrn.PRINTALL._1" localSheetId="31" hidden="1">{#N/A,#N/A,FALSE,"Caies";#N/A,#N/A,FALSE,"FIELD LENGTHS";#N/A,#N/A,FALSE,"CAIES REF";#N/A,#N/A,FALSE,"RelDPT01.xls"}</definedName>
    <definedName name="wrn.PRINTALL._1" localSheetId="30" hidden="1">{#N/A,#N/A,FALSE,"Caies";#N/A,#N/A,FALSE,"FIELD LENGTHS";#N/A,#N/A,FALSE,"CAIES REF";#N/A,#N/A,FALSE,"RelDPT01.xls"}</definedName>
    <definedName name="wrn.PRINTALL._1" localSheetId="25" hidden="1">{#N/A,#N/A,FALSE,"Caies";#N/A,#N/A,FALSE,"FIELD LENGTHS";#N/A,#N/A,FALSE,"CAIES REF";#N/A,#N/A,FALSE,"RelDPT01.xls"}</definedName>
    <definedName name="wrn.PRINTALL._1" localSheetId="23" hidden="1">{#N/A,#N/A,FALSE,"Caies";#N/A,#N/A,FALSE,"FIELD LENGTHS";#N/A,#N/A,FALSE,"CAIES REF";#N/A,#N/A,FALSE,"RelDPT01.xls"}</definedName>
    <definedName name="wrn.PRINTALL._1" localSheetId="21" hidden="1">{#N/A,#N/A,FALSE,"Caies";#N/A,#N/A,FALSE,"FIELD LENGTHS";#N/A,#N/A,FALSE,"CAIES REF";#N/A,#N/A,FALSE,"RelDPT01.xls"}</definedName>
    <definedName name="wrn.PRINTALL._1" hidden="1">{#N/A,#N/A,FALSE,"Caies";#N/A,#N/A,FALSE,"FIELD LENGTHS";#N/A,#N/A,FALSE,"CAIES REF";#N/A,#N/A,FALSE,"RelDPT01.xls"}</definedName>
    <definedName name="wrn.PRINTALL._1_1" localSheetId="26" hidden="1">{#N/A,#N/A,FALSE,"Caies";#N/A,#N/A,FALSE,"FIELD LENGTHS";#N/A,#N/A,FALSE,"CAIES REF";#N/A,#N/A,FALSE,"RelDPT01.xls"}</definedName>
    <definedName name="wrn.PRINTALL._1_1" localSheetId="31" hidden="1">{#N/A,#N/A,FALSE,"Caies";#N/A,#N/A,FALSE,"FIELD LENGTHS";#N/A,#N/A,FALSE,"CAIES REF";#N/A,#N/A,FALSE,"RelDPT01.xls"}</definedName>
    <definedName name="wrn.PRINTALL._1_1" localSheetId="30" hidden="1">{#N/A,#N/A,FALSE,"Caies";#N/A,#N/A,FALSE,"FIELD LENGTHS";#N/A,#N/A,FALSE,"CAIES REF";#N/A,#N/A,FALSE,"RelDPT01.xls"}</definedName>
    <definedName name="wrn.PRINTALL._1_1" localSheetId="25" hidden="1">{#N/A,#N/A,FALSE,"Caies";#N/A,#N/A,FALSE,"FIELD LENGTHS";#N/A,#N/A,FALSE,"CAIES REF";#N/A,#N/A,FALSE,"RelDPT01.xls"}</definedName>
    <definedName name="wrn.PRINTALL._1_1" localSheetId="23" hidden="1">{#N/A,#N/A,FALSE,"Caies";#N/A,#N/A,FALSE,"FIELD LENGTHS";#N/A,#N/A,FALSE,"CAIES REF";#N/A,#N/A,FALSE,"RelDPT01.xls"}</definedName>
    <definedName name="wrn.PRINTALL._1_1" localSheetId="21" hidden="1">{#N/A,#N/A,FALSE,"Caies";#N/A,#N/A,FALSE,"FIELD LENGTHS";#N/A,#N/A,FALSE,"CAIES REF";#N/A,#N/A,FALSE,"RelDPT01.xls"}</definedName>
    <definedName name="wrn.PRINTALL._1_1" hidden="1">{#N/A,#N/A,FALSE,"Caies";#N/A,#N/A,FALSE,"FIELD LENGTHS";#N/A,#N/A,FALSE,"CAIES REF";#N/A,#N/A,FALSE,"RelDPT01.xls"}</definedName>
    <definedName name="wrn.PRINTALL._1_1_1" localSheetId="26" hidden="1">{#N/A,#N/A,FALSE,"Caies";#N/A,#N/A,FALSE,"FIELD LENGTHS";#N/A,#N/A,FALSE,"CAIES REF";#N/A,#N/A,FALSE,"RelDPT01.xls"}</definedName>
    <definedName name="wrn.PRINTALL._1_1_1" localSheetId="31" hidden="1">{#N/A,#N/A,FALSE,"Caies";#N/A,#N/A,FALSE,"FIELD LENGTHS";#N/A,#N/A,FALSE,"CAIES REF";#N/A,#N/A,FALSE,"RelDPT01.xls"}</definedName>
    <definedName name="wrn.PRINTALL._1_1_1" localSheetId="30" hidden="1">{#N/A,#N/A,FALSE,"Caies";#N/A,#N/A,FALSE,"FIELD LENGTHS";#N/A,#N/A,FALSE,"CAIES REF";#N/A,#N/A,FALSE,"RelDPT01.xls"}</definedName>
    <definedName name="wrn.PRINTALL._1_1_1" localSheetId="25" hidden="1">{#N/A,#N/A,FALSE,"Caies";#N/A,#N/A,FALSE,"FIELD LENGTHS";#N/A,#N/A,FALSE,"CAIES REF";#N/A,#N/A,FALSE,"RelDPT01.xls"}</definedName>
    <definedName name="wrn.PRINTALL._1_1_1" localSheetId="23" hidden="1">{#N/A,#N/A,FALSE,"Caies";#N/A,#N/A,FALSE,"FIELD LENGTHS";#N/A,#N/A,FALSE,"CAIES REF";#N/A,#N/A,FALSE,"RelDPT01.xls"}</definedName>
    <definedName name="wrn.PRINTALL._1_1_1" localSheetId="21" hidden="1">{#N/A,#N/A,FALSE,"Caies";#N/A,#N/A,FALSE,"FIELD LENGTHS";#N/A,#N/A,FALSE,"CAIES REF";#N/A,#N/A,FALSE,"RelDPT01.xls"}</definedName>
    <definedName name="wrn.PRINTALL._1_1_1" hidden="1">{#N/A,#N/A,FALSE,"Caies";#N/A,#N/A,FALSE,"FIELD LENGTHS";#N/A,#N/A,FALSE,"CAIES REF";#N/A,#N/A,FALSE,"RelDPT01.xls"}</definedName>
    <definedName name="wrn.PRINTALL._1_2" localSheetId="26" hidden="1">{#N/A,#N/A,FALSE,"Caies";#N/A,#N/A,FALSE,"FIELD LENGTHS";#N/A,#N/A,FALSE,"CAIES REF";#N/A,#N/A,FALSE,"RelDPT01.xls"}</definedName>
    <definedName name="wrn.PRINTALL._1_2" localSheetId="31" hidden="1">{#N/A,#N/A,FALSE,"Caies";#N/A,#N/A,FALSE,"FIELD LENGTHS";#N/A,#N/A,FALSE,"CAIES REF";#N/A,#N/A,FALSE,"RelDPT01.xls"}</definedName>
    <definedName name="wrn.PRINTALL._1_2" localSheetId="30" hidden="1">{#N/A,#N/A,FALSE,"Caies";#N/A,#N/A,FALSE,"FIELD LENGTHS";#N/A,#N/A,FALSE,"CAIES REF";#N/A,#N/A,FALSE,"RelDPT01.xls"}</definedName>
    <definedName name="wrn.PRINTALL._1_2" localSheetId="25" hidden="1">{#N/A,#N/A,FALSE,"Caies";#N/A,#N/A,FALSE,"FIELD LENGTHS";#N/A,#N/A,FALSE,"CAIES REF";#N/A,#N/A,FALSE,"RelDPT01.xls"}</definedName>
    <definedName name="wrn.PRINTALL._1_2" localSheetId="23" hidden="1">{#N/A,#N/A,FALSE,"Caies";#N/A,#N/A,FALSE,"FIELD LENGTHS";#N/A,#N/A,FALSE,"CAIES REF";#N/A,#N/A,FALSE,"RelDPT01.xls"}</definedName>
    <definedName name="wrn.PRINTALL._1_2" localSheetId="21" hidden="1">{#N/A,#N/A,FALSE,"Caies";#N/A,#N/A,FALSE,"FIELD LENGTHS";#N/A,#N/A,FALSE,"CAIES REF";#N/A,#N/A,FALSE,"RelDPT01.xls"}</definedName>
    <definedName name="wrn.PRINTALL._1_2" hidden="1">{#N/A,#N/A,FALSE,"Caies";#N/A,#N/A,FALSE,"FIELD LENGTHS";#N/A,#N/A,FALSE,"CAIES REF";#N/A,#N/A,FALSE,"RelDPT01.xls"}</definedName>
    <definedName name="wrn.PRINTALL._1_2_1" localSheetId="26" hidden="1">{#N/A,#N/A,FALSE,"Caies";#N/A,#N/A,FALSE,"FIELD LENGTHS";#N/A,#N/A,FALSE,"CAIES REF";#N/A,#N/A,FALSE,"RelDPT01.xls"}</definedName>
    <definedName name="wrn.PRINTALL._1_2_1" localSheetId="31" hidden="1">{#N/A,#N/A,FALSE,"Caies";#N/A,#N/A,FALSE,"FIELD LENGTHS";#N/A,#N/A,FALSE,"CAIES REF";#N/A,#N/A,FALSE,"RelDPT01.xls"}</definedName>
    <definedName name="wrn.PRINTALL._1_2_1" localSheetId="30" hidden="1">{#N/A,#N/A,FALSE,"Caies";#N/A,#N/A,FALSE,"FIELD LENGTHS";#N/A,#N/A,FALSE,"CAIES REF";#N/A,#N/A,FALSE,"RelDPT01.xls"}</definedName>
    <definedName name="wrn.PRINTALL._1_2_1" localSheetId="25" hidden="1">{#N/A,#N/A,FALSE,"Caies";#N/A,#N/A,FALSE,"FIELD LENGTHS";#N/A,#N/A,FALSE,"CAIES REF";#N/A,#N/A,FALSE,"RelDPT01.xls"}</definedName>
    <definedName name="wrn.PRINTALL._1_2_1" localSheetId="23" hidden="1">{#N/A,#N/A,FALSE,"Caies";#N/A,#N/A,FALSE,"FIELD LENGTHS";#N/A,#N/A,FALSE,"CAIES REF";#N/A,#N/A,FALSE,"RelDPT01.xls"}</definedName>
    <definedName name="wrn.PRINTALL._1_2_1" localSheetId="21" hidden="1">{#N/A,#N/A,FALSE,"Caies";#N/A,#N/A,FALSE,"FIELD LENGTHS";#N/A,#N/A,FALSE,"CAIES REF";#N/A,#N/A,FALSE,"RelDPT01.xls"}</definedName>
    <definedName name="wrn.PRINTALL._1_2_1" hidden="1">{#N/A,#N/A,FALSE,"Caies";#N/A,#N/A,FALSE,"FIELD LENGTHS";#N/A,#N/A,FALSE,"CAIES REF";#N/A,#N/A,FALSE,"RelDPT01.xls"}</definedName>
    <definedName name="wrn.PRINTALL._1_3" localSheetId="26" hidden="1">{#N/A,#N/A,FALSE,"Caies";#N/A,#N/A,FALSE,"FIELD LENGTHS";#N/A,#N/A,FALSE,"CAIES REF";#N/A,#N/A,FALSE,"RelDPT01.xls"}</definedName>
    <definedName name="wrn.PRINTALL._1_3" localSheetId="31" hidden="1">{#N/A,#N/A,FALSE,"Caies";#N/A,#N/A,FALSE,"FIELD LENGTHS";#N/A,#N/A,FALSE,"CAIES REF";#N/A,#N/A,FALSE,"RelDPT01.xls"}</definedName>
    <definedName name="wrn.PRINTALL._1_3" localSheetId="30" hidden="1">{#N/A,#N/A,FALSE,"Caies";#N/A,#N/A,FALSE,"FIELD LENGTHS";#N/A,#N/A,FALSE,"CAIES REF";#N/A,#N/A,FALSE,"RelDPT01.xls"}</definedName>
    <definedName name="wrn.PRINTALL._1_3" localSheetId="25" hidden="1">{#N/A,#N/A,FALSE,"Caies";#N/A,#N/A,FALSE,"FIELD LENGTHS";#N/A,#N/A,FALSE,"CAIES REF";#N/A,#N/A,FALSE,"RelDPT01.xls"}</definedName>
    <definedName name="wrn.PRINTALL._1_3" localSheetId="23" hidden="1">{#N/A,#N/A,FALSE,"Caies";#N/A,#N/A,FALSE,"FIELD LENGTHS";#N/A,#N/A,FALSE,"CAIES REF";#N/A,#N/A,FALSE,"RelDPT01.xls"}</definedName>
    <definedName name="wrn.PRINTALL._1_3" localSheetId="21" hidden="1">{#N/A,#N/A,FALSE,"Caies";#N/A,#N/A,FALSE,"FIELD LENGTHS";#N/A,#N/A,FALSE,"CAIES REF";#N/A,#N/A,FALSE,"RelDPT01.xls"}</definedName>
    <definedName name="wrn.PRINTALL._1_3" hidden="1">{#N/A,#N/A,FALSE,"Caies";#N/A,#N/A,FALSE,"FIELD LENGTHS";#N/A,#N/A,FALSE,"CAIES REF";#N/A,#N/A,FALSE,"RelDPT01.xls"}</definedName>
    <definedName name="wrn.PRINTALL._1_3_1" localSheetId="26" hidden="1">{#N/A,#N/A,FALSE,"Caies";#N/A,#N/A,FALSE,"FIELD LENGTHS";#N/A,#N/A,FALSE,"CAIES REF";#N/A,#N/A,FALSE,"RelDPT01.xls"}</definedName>
    <definedName name="wrn.PRINTALL._1_3_1" localSheetId="31" hidden="1">{#N/A,#N/A,FALSE,"Caies";#N/A,#N/A,FALSE,"FIELD LENGTHS";#N/A,#N/A,FALSE,"CAIES REF";#N/A,#N/A,FALSE,"RelDPT01.xls"}</definedName>
    <definedName name="wrn.PRINTALL._1_3_1" localSheetId="30" hidden="1">{#N/A,#N/A,FALSE,"Caies";#N/A,#N/A,FALSE,"FIELD LENGTHS";#N/A,#N/A,FALSE,"CAIES REF";#N/A,#N/A,FALSE,"RelDPT01.xls"}</definedName>
    <definedName name="wrn.PRINTALL._1_3_1" localSheetId="25" hidden="1">{#N/A,#N/A,FALSE,"Caies";#N/A,#N/A,FALSE,"FIELD LENGTHS";#N/A,#N/A,FALSE,"CAIES REF";#N/A,#N/A,FALSE,"RelDPT01.xls"}</definedName>
    <definedName name="wrn.PRINTALL._1_3_1" localSheetId="23" hidden="1">{#N/A,#N/A,FALSE,"Caies";#N/A,#N/A,FALSE,"FIELD LENGTHS";#N/A,#N/A,FALSE,"CAIES REF";#N/A,#N/A,FALSE,"RelDPT01.xls"}</definedName>
    <definedName name="wrn.PRINTALL._1_3_1" localSheetId="21" hidden="1">{#N/A,#N/A,FALSE,"Caies";#N/A,#N/A,FALSE,"FIELD LENGTHS";#N/A,#N/A,FALSE,"CAIES REF";#N/A,#N/A,FALSE,"RelDPT01.xls"}</definedName>
    <definedName name="wrn.PRINTALL._1_3_1" hidden="1">{#N/A,#N/A,FALSE,"Caies";#N/A,#N/A,FALSE,"FIELD LENGTHS";#N/A,#N/A,FALSE,"CAIES REF";#N/A,#N/A,FALSE,"RelDPT01.xls"}</definedName>
    <definedName name="wrn.PRINTALL._1_4" localSheetId="26" hidden="1">{#N/A,#N/A,FALSE,"Caies";#N/A,#N/A,FALSE,"FIELD LENGTHS";#N/A,#N/A,FALSE,"CAIES REF";#N/A,#N/A,FALSE,"RelDPT01.xls"}</definedName>
    <definedName name="wrn.PRINTALL._1_4" localSheetId="31" hidden="1">{#N/A,#N/A,FALSE,"Caies";#N/A,#N/A,FALSE,"FIELD LENGTHS";#N/A,#N/A,FALSE,"CAIES REF";#N/A,#N/A,FALSE,"RelDPT01.xls"}</definedName>
    <definedName name="wrn.PRINTALL._1_4" localSheetId="30" hidden="1">{#N/A,#N/A,FALSE,"Caies";#N/A,#N/A,FALSE,"FIELD LENGTHS";#N/A,#N/A,FALSE,"CAIES REF";#N/A,#N/A,FALSE,"RelDPT01.xls"}</definedName>
    <definedName name="wrn.PRINTALL._1_4" localSheetId="25" hidden="1">{#N/A,#N/A,FALSE,"Caies";#N/A,#N/A,FALSE,"FIELD LENGTHS";#N/A,#N/A,FALSE,"CAIES REF";#N/A,#N/A,FALSE,"RelDPT01.xls"}</definedName>
    <definedName name="wrn.PRINTALL._1_4" localSheetId="23" hidden="1">{#N/A,#N/A,FALSE,"Caies";#N/A,#N/A,FALSE,"FIELD LENGTHS";#N/A,#N/A,FALSE,"CAIES REF";#N/A,#N/A,FALSE,"RelDPT01.xls"}</definedName>
    <definedName name="wrn.PRINTALL._1_4" localSheetId="21" hidden="1">{#N/A,#N/A,FALSE,"Caies";#N/A,#N/A,FALSE,"FIELD LENGTHS";#N/A,#N/A,FALSE,"CAIES REF";#N/A,#N/A,FALSE,"RelDPT01.xls"}</definedName>
    <definedName name="wrn.PRINTALL._1_4" hidden="1">{#N/A,#N/A,FALSE,"Caies";#N/A,#N/A,FALSE,"FIELD LENGTHS";#N/A,#N/A,FALSE,"CAIES REF";#N/A,#N/A,FALSE,"RelDPT01.xls"}</definedName>
    <definedName name="wrn.PRINTALL._1_4_1" localSheetId="26" hidden="1">{#N/A,#N/A,FALSE,"Caies";#N/A,#N/A,FALSE,"FIELD LENGTHS";#N/A,#N/A,FALSE,"CAIES REF";#N/A,#N/A,FALSE,"RelDPT01.xls"}</definedName>
    <definedName name="wrn.PRINTALL._1_4_1" localSheetId="31" hidden="1">{#N/A,#N/A,FALSE,"Caies";#N/A,#N/A,FALSE,"FIELD LENGTHS";#N/A,#N/A,FALSE,"CAIES REF";#N/A,#N/A,FALSE,"RelDPT01.xls"}</definedName>
    <definedName name="wrn.PRINTALL._1_4_1" localSheetId="30" hidden="1">{#N/A,#N/A,FALSE,"Caies";#N/A,#N/A,FALSE,"FIELD LENGTHS";#N/A,#N/A,FALSE,"CAIES REF";#N/A,#N/A,FALSE,"RelDPT01.xls"}</definedName>
    <definedName name="wrn.PRINTALL._1_4_1" localSheetId="25" hidden="1">{#N/A,#N/A,FALSE,"Caies";#N/A,#N/A,FALSE,"FIELD LENGTHS";#N/A,#N/A,FALSE,"CAIES REF";#N/A,#N/A,FALSE,"RelDPT01.xls"}</definedName>
    <definedName name="wrn.PRINTALL._1_4_1" localSheetId="23" hidden="1">{#N/A,#N/A,FALSE,"Caies";#N/A,#N/A,FALSE,"FIELD LENGTHS";#N/A,#N/A,FALSE,"CAIES REF";#N/A,#N/A,FALSE,"RelDPT01.xls"}</definedName>
    <definedName name="wrn.PRINTALL._1_4_1" localSheetId="21" hidden="1">{#N/A,#N/A,FALSE,"Caies";#N/A,#N/A,FALSE,"FIELD LENGTHS";#N/A,#N/A,FALSE,"CAIES REF";#N/A,#N/A,FALSE,"RelDPT01.xls"}</definedName>
    <definedName name="wrn.PRINTALL._1_4_1" hidden="1">{#N/A,#N/A,FALSE,"Caies";#N/A,#N/A,FALSE,"FIELD LENGTHS";#N/A,#N/A,FALSE,"CAIES REF";#N/A,#N/A,FALSE,"RelDPT01.xls"}</definedName>
    <definedName name="wrn.PRINTALL._1_5" localSheetId="26" hidden="1">{#N/A,#N/A,FALSE,"Caies";#N/A,#N/A,FALSE,"FIELD LENGTHS";#N/A,#N/A,FALSE,"CAIES REF";#N/A,#N/A,FALSE,"RelDPT01.xls"}</definedName>
    <definedName name="wrn.PRINTALL._1_5" localSheetId="31" hidden="1">{#N/A,#N/A,FALSE,"Caies";#N/A,#N/A,FALSE,"FIELD LENGTHS";#N/A,#N/A,FALSE,"CAIES REF";#N/A,#N/A,FALSE,"RelDPT01.xls"}</definedName>
    <definedName name="wrn.PRINTALL._1_5" localSheetId="30" hidden="1">{#N/A,#N/A,FALSE,"Caies";#N/A,#N/A,FALSE,"FIELD LENGTHS";#N/A,#N/A,FALSE,"CAIES REF";#N/A,#N/A,FALSE,"RelDPT01.xls"}</definedName>
    <definedName name="wrn.PRINTALL._1_5" localSheetId="25" hidden="1">{#N/A,#N/A,FALSE,"Caies";#N/A,#N/A,FALSE,"FIELD LENGTHS";#N/A,#N/A,FALSE,"CAIES REF";#N/A,#N/A,FALSE,"RelDPT01.xls"}</definedName>
    <definedName name="wrn.PRINTALL._1_5" localSheetId="23" hidden="1">{#N/A,#N/A,FALSE,"Caies";#N/A,#N/A,FALSE,"FIELD LENGTHS";#N/A,#N/A,FALSE,"CAIES REF";#N/A,#N/A,FALSE,"RelDPT01.xls"}</definedName>
    <definedName name="wrn.PRINTALL._1_5" localSheetId="21" hidden="1">{#N/A,#N/A,FALSE,"Caies";#N/A,#N/A,FALSE,"FIELD LENGTHS";#N/A,#N/A,FALSE,"CAIES REF";#N/A,#N/A,FALSE,"RelDPT01.xls"}</definedName>
    <definedName name="wrn.PRINTALL._1_5" hidden="1">{#N/A,#N/A,FALSE,"Caies";#N/A,#N/A,FALSE,"FIELD LENGTHS";#N/A,#N/A,FALSE,"CAIES REF";#N/A,#N/A,FALSE,"RelDPT01.xls"}</definedName>
    <definedName name="wrn.PRINTALL._2" localSheetId="26" hidden="1">{#N/A,#N/A,FALSE,"Caies";#N/A,#N/A,FALSE,"FIELD LENGTHS";#N/A,#N/A,FALSE,"CAIES REF";#N/A,#N/A,FALSE,"RelDPT01.xls"}</definedName>
    <definedName name="wrn.PRINTALL._2" localSheetId="31" hidden="1">{#N/A,#N/A,FALSE,"Caies";#N/A,#N/A,FALSE,"FIELD LENGTHS";#N/A,#N/A,FALSE,"CAIES REF";#N/A,#N/A,FALSE,"RelDPT01.xls"}</definedName>
    <definedName name="wrn.PRINTALL._2" localSheetId="30" hidden="1">{#N/A,#N/A,FALSE,"Caies";#N/A,#N/A,FALSE,"FIELD LENGTHS";#N/A,#N/A,FALSE,"CAIES REF";#N/A,#N/A,FALSE,"RelDPT01.xls"}</definedName>
    <definedName name="wrn.PRINTALL._2" localSheetId="25" hidden="1">{#N/A,#N/A,FALSE,"Caies";#N/A,#N/A,FALSE,"FIELD LENGTHS";#N/A,#N/A,FALSE,"CAIES REF";#N/A,#N/A,FALSE,"RelDPT01.xls"}</definedName>
    <definedName name="wrn.PRINTALL._2" localSheetId="23" hidden="1">{#N/A,#N/A,FALSE,"Caies";#N/A,#N/A,FALSE,"FIELD LENGTHS";#N/A,#N/A,FALSE,"CAIES REF";#N/A,#N/A,FALSE,"RelDPT01.xls"}</definedName>
    <definedName name="wrn.PRINTALL._2" localSheetId="21" hidden="1">{#N/A,#N/A,FALSE,"Caies";#N/A,#N/A,FALSE,"FIELD LENGTHS";#N/A,#N/A,FALSE,"CAIES REF";#N/A,#N/A,FALSE,"RelDPT01.xls"}</definedName>
    <definedName name="wrn.PRINTALL._2" hidden="1">{#N/A,#N/A,FALSE,"Caies";#N/A,#N/A,FALSE,"FIELD LENGTHS";#N/A,#N/A,FALSE,"CAIES REF";#N/A,#N/A,FALSE,"RelDPT01.xls"}</definedName>
    <definedName name="wrn.PRINTALL._2_1" localSheetId="26" hidden="1">{#N/A,#N/A,FALSE,"Caies";#N/A,#N/A,FALSE,"FIELD LENGTHS";#N/A,#N/A,FALSE,"CAIES REF";#N/A,#N/A,FALSE,"RelDPT01.xls"}</definedName>
    <definedName name="wrn.PRINTALL._2_1" localSheetId="31" hidden="1">{#N/A,#N/A,FALSE,"Caies";#N/A,#N/A,FALSE,"FIELD LENGTHS";#N/A,#N/A,FALSE,"CAIES REF";#N/A,#N/A,FALSE,"RelDPT01.xls"}</definedName>
    <definedName name="wrn.PRINTALL._2_1" localSheetId="30" hidden="1">{#N/A,#N/A,FALSE,"Caies";#N/A,#N/A,FALSE,"FIELD LENGTHS";#N/A,#N/A,FALSE,"CAIES REF";#N/A,#N/A,FALSE,"RelDPT01.xls"}</definedName>
    <definedName name="wrn.PRINTALL._2_1" localSheetId="25" hidden="1">{#N/A,#N/A,FALSE,"Caies";#N/A,#N/A,FALSE,"FIELD LENGTHS";#N/A,#N/A,FALSE,"CAIES REF";#N/A,#N/A,FALSE,"RelDPT01.xls"}</definedName>
    <definedName name="wrn.PRINTALL._2_1" localSheetId="23" hidden="1">{#N/A,#N/A,FALSE,"Caies";#N/A,#N/A,FALSE,"FIELD LENGTHS";#N/A,#N/A,FALSE,"CAIES REF";#N/A,#N/A,FALSE,"RelDPT01.xls"}</definedName>
    <definedName name="wrn.PRINTALL._2_1" localSheetId="21" hidden="1">{#N/A,#N/A,FALSE,"Caies";#N/A,#N/A,FALSE,"FIELD LENGTHS";#N/A,#N/A,FALSE,"CAIES REF";#N/A,#N/A,FALSE,"RelDPT01.xls"}</definedName>
    <definedName name="wrn.PRINTALL._2_1" hidden="1">{#N/A,#N/A,FALSE,"Caies";#N/A,#N/A,FALSE,"FIELD LENGTHS";#N/A,#N/A,FALSE,"CAIES REF";#N/A,#N/A,FALSE,"RelDPT01.xls"}</definedName>
    <definedName name="wrn.PRINTALL._2_1_1" localSheetId="26" hidden="1">{#N/A,#N/A,FALSE,"Caies";#N/A,#N/A,FALSE,"FIELD LENGTHS";#N/A,#N/A,FALSE,"CAIES REF";#N/A,#N/A,FALSE,"RelDPT01.xls"}</definedName>
    <definedName name="wrn.PRINTALL._2_1_1" localSheetId="31" hidden="1">{#N/A,#N/A,FALSE,"Caies";#N/A,#N/A,FALSE,"FIELD LENGTHS";#N/A,#N/A,FALSE,"CAIES REF";#N/A,#N/A,FALSE,"RelDPT01.xls"}</definedName>
    <definedName name="wrn.PRINTALL._2_1_1" localSheetId="30" hidden="1">{#N/A,#N/A,FALSE,"Caies";#N/A,#N/A,FALSE,"FIELD LENGTHS";#N/A,#N/A,FALSE,"CAIES REF";#N/A,#N/A,FALSE,"RelDPT01.xls"}</definedName>
    <definedName name="wrn.PRINTALL._2_1_1" localSheetId="25" hidden="1">{#N/A,#N/A,FALSE,"Caies";#N/A,#N/A,FALSE,"FIELD LENGTHS";#N/A,#N/A,FALSE,"CAIES REF";#N/A,#N/A,FALSE,"RelDPT01.xls"}</definedName>
    <definedName name="wrn.PRINTALL._2_1_1" localSheetId="23" hidden="1">{#N/A,#N/A,FALSE,"Caies";#N/A,#N/A,FALSE,"FIELD LENGTHS";#N/A,#N/A,FALSE,"CAIES REF";#N/A,#N/A,FALSE,"RelDPT01.xls"}</definedName>
    <definedName name="wrn.PRINTALL._2_1_1" localSheetId="21" hidden="1">{#N/A,#N/A,FALSE,"Caies";#N/A,#N/A,FALSE,"FIELD LENGTHS";#N/A,#N/A,FALSE,"CAIES REF";#N/A,#N/A,FALSE,"RelDPT01.xls"}</definedName>
    <definedName name="wrn.PRINTALL._2_1_1" hidden="1">{#N/A,#N/A,FALSE,"Caies";#N/A,#N/A,FALSE,"FIELD LENGTHS";#N/A,#N/A,FALSE,"CAIES REF";#N/A,#N/A,FALSE,"RelDPT01.xls"}</definedName>
    <definedName name="wrn.PRINTALL._2_2" localSheetId="26" hidden="1">{#N/A,#N/A,FALSE,"Caies";#N/A,#N/A,FALSE,"FIELD LENGTHS";#N/A,#N/A,FALSE,"CAIES REF";#N/A,#N/A,FALSE,"RelDPT01.xls"}</definedName>
    <definedName name="wrn.PRINTALL._2_2" localSheetId="31" hidden="1">{#N/A,#N/A,FALSE,"Caies";#N/A,#N/A,FALSE,"FIELD LENGTHS";#N/A,#N/A,FALSE,"CAIES REF";#N/A,#N/A,FALSE,"RelDPT01.xls"}</definedName>
    <definedName name="wrn.PRINTALL._2_2" localSheetId="30" hidden="1">{#N/A,#N/A,FALSE,"Caies";#N/A,#N/A,FALSE,"FIELD LENGTHS";#N/A,#N/A,FALSE,"CAIES REF";#N/A,#N/A,FALSE,"RelDPT01.xls"}</definedName>
    <definedName name="wrn.PRINTALL._2_2" localSheetId="25" hidden="1">{#N/A,#N/A,FALSE,"Caies";#N/A,#N/A,FALSE,"FIELD LENGTHS";#N/A,#N/A,FALSE,"CAIES REF";#N/A,#N/A,FALSE,"RelDPT01.xls"}</definedName>
    <definedName name="wrn.PRINTALL._2_2" localSheetId="23" hidden="1">{#N/A,#N/A,FALSE,"Caies";#N/A,#N/A,FALSE,"FIELD LENGTHS";#N/A,#N/A,FALSE,"CAIES REF";#N/A,#N/A,FALSE,"RelDPT01.xls"}</definedName>
    <definedName name="wrn.PRINTALL._2_2" localSheetId="21" hidden="1">{#N/A,#N/A,FALSE,"Caies";#N/A,#N/A,FALSE,"FIELD LENGTHS";#N/A,#N/A,FALSE,"CAIES REF";#N/A,#N/A,FALSE,"RelDPT01.xls"}</definedName>
    <definedName name="wrn.PRINTALL._2_2" hidden="1">{#N/A,#N/A,FALSE,"Caies";#N/A,#N/A,FALSE,"FIELD LENGTHS";#N/A,#N/A,FALSE,"CAIES REF";#N/A,#N/A,FALSE,"RelDPT01.xls"}</definedName>
    <definedName name="wrn.PRINTALL._2_2_1" localSheetId="26" hidden="1">{#N/A,#N/A,FALSE,"Caies";#N/A,#N/A,FALSE,"FIELD LENGTHS";#N/A,#N/A,FALSE,"CAIES REF";#N/A,#N/A,FALSE,"RelDPT01.xls"}</definedName>
    <definedName name="wrn.PRINTALL._2_2_1" localSheetId="31" hidden="1">{#N/A,#N/A,FALSE,"Caies";#N/A,#N/A,FALSE,"FIELD LENGTHS";#N/A,#N/A,FALSE,"CAIES REF";#N/A,#N/A,FALSE,"RelDPT01.xls"}</definedName>
    <definedName name="wrn.PRINTALL._2_2_1" localSheetId="30" hidden="1">{#N/A,#N/A,FALSE,"Caies";#N/A,#N/A,FALSE,"FIELD LENGTHS";#N/A,#N/A,FALSE,"CAIES REF";#N/A,#N/A,FALSE,"RelDPT01.xls"}</definedName>
    <definedName name="wrn.PRINTALL._2_2_1" localSheetId="25" hidden="1">{#N/A,#N/A,FALSE,"Caies";#N/A,#N/A,FALSE,"FIELD LENGTHS";#N/A,#N/A,FALSE,"CAIES REF";#N/A,#N/A,FALSE,"RelDPT01.xls"}</definedName>
    <definedName name="wrn.PRINTALL._2_2_1" localSheetId="23" hidden="1">{#N/A,#N/A,FALSE,"Caies";#N/A,#N/A,FALSE,"FIELD LENGTHS";#N/A,#N/A,FALSE,"CAIES REF";#N/A,#N/A,FALSE,"RelDPT01.xls"}</definedName>
    <definedName name="wrn.PRINTALL._2_2_1" localSheetId="21" hidden="1">{#N/A,#N/A,FALSE,"Caies";#N/A,#N/A,FALSE,"FIELD LENGTHS";#N/A,#N/A,FALSE,"CAIES REF";#N/A,#N/A,FALSE,"RelDPT01.xls"}</definedName>
    <definedName name="wrn.PRINTALL._2_2_1" hidden="1">{#N/A,#N/A,FALSE,"Caies";#N/A,#N/A,FALSE,"FIELD LENGTHS";#N/A,#N/A,FALSE,"CAIES REF";#N/A,#N/A,FALSE,"RelDPT01.xls"}</definedName>
    <definedName name="wrn.PRINTALL._2_3" localSheetId="26" hidden="1">{#N/A,#N/A,FALSE,"Caies";#N/A,#N/A,FALSE,"FIELD LENGTHS";#N/A,#N/A,FALSE,"CAIES REF";#N/A,#N/A,FALSE,"RelDPT01.xls"}</definedName>
    <definedName name="wrn.PRINTALL._2_3" localSheetId="31" hidden="1">{#N/A,#N/A,FALSE,"Caies";#N/A,#N/A,FALSE,"FIELD LENGTHS";#N/A,#N/A,FALSE,"CAIES REF";#N/A,#N/A,FALSE,"RelDPT01.xls"}</definedName>
    <definedName name="wrn.PRINTALL._2_3" localSheetId="30" hidden="1">{#N/A,#N/A,FALSE,"Caies";#N/A,#N/A,FALSE,"FIELD LENGTHS";#N/A,#N/A,FALSE,"CAIES REF";#N/A,#N/A,FALSE,"RelDPT01.xls"}</definedName>
    <definedName name="wrn.PRINTALL._2_3" localSheetId="25" hidden="1">{#N/A,#N/A,FALSE,"Caies";#N/A,#N/A,FALSE,"FIELD LENGTHS";#N/A,#N/A,FALSE,"CAIES REF";#N/A,#N/A,FALSE,"RelDPT01.xls"}</definedName>
    <definedName name="wrn.PRINTALL._2_3" localSheetId="23" hidden="1">{#N/A,#N/A,FALSE,"Caies";#N/A,#N/A,FALSE,"FIELD LENGTHS";#N/A,#N/A,FALSE,"CAIES REF";#N/A,#N/A,FALSE,"RelDPT01.xls"}</definedName>
    <definedName name="wrn.PRINTALL._2_3" localSheetId="21" hidden="1">{#N/A,#N/A,FALSE,"Caies";#N/A,#N/A,FALSE,"FIELD LENGTHS";#N/A,#N/A,FALSE,"CAIES REF";#N/A,#N/A,FALSE,"RelDPT01.xls"}</definedName>
    <definedName name="wrn.PRINTALL._2_3" hidden="1">{#N/A,#N/A,FALSE,"Caies";#N/A,#N/A,FALSE,"FIELD LENGTHS";#N/A,#N/A,FALSE,"CAIES REF";#N/A,#N/A,FALSE,"RelDPT01.xls"}</definedName>
    <definedName name="wrn.PRINTALL._2_3_1" localSheetId="26" hidden="1">{#N/A,#N/A,FALSE,"Caies";#N/A,#N/A,FALSE,"FIELD LENGTHS";#N/A,#N/A,FALSE,"CAIES REF";#N/A,#N/A,FALSE,"RelDPT01.xls"}</definedName>
    <definedName name="wrn.PRINTALL._2_3_1" localSheetId="31" hidden="1">{#N/A,#N/A,FALSE,"Caies";#N/A,#N/A,FALSE,"FIELD LENGTHS";#N/A,#N/A,FALSE,"CAIES REF";#N/A,#N/A,FALSE,"RelDPT01.xls"}</definedName>
    <definedName name="wrn.PRINTALL._2_3_1" localSheetId="30" hidden="1">{#N/A,#N/A,FALSE,"Caies";#N/A,#N/A,FALSE,"FIELD LENGTHS";#N/A,#N/A,FALSE,"CAIES REF";#N/A,#N/A,FALSE,"RelDPT01.xls"}</definedName>
    <definedName name="wrn.PRINTALL._2_3_1" localSheetId="25" hidden="1">{#N/A,#N/A,FALSE,"Caies";#N/A,#N/A,FALSE,"FIELD LENGTHS";#N/A,#N/A,FALSE,"CAIES REF";#N/A,#N/A,FALSE,"RelDPT01.xls"}</definedName>
    <definedName name="wrn.PRINTALL._2_3_1" localSheetId="23" hidden="1">{#N/A,#N/A,FALSE,"Caies";#N/A,#N/A,FALSE,"FIELD LENGTHS";#N/A,#N/A,FALSE,"CAIES REF";#N/A,#N/A,FALSE,"RelDPT01.xls"}</definedName>
    <definedName name="wrn.PRINTALL._2_3_1" localSheetId="21" hidden="1">{#N/A,#N/A,FALSE,"Caies";#N/A,#N/A,FALSE,"FIELD LENGTHS";#N/A,#N/A,FALSE,"CAIES REF";#N/A,#N/A,FALSE,"RelDPT01.xls"}</definedName>
    <definedName name="wrn.PRINTALL._2_3_1" hidden="1">{#N/A,#N/A,FALSE,"Caies";#N/A,#N/A,FALSE,"FIELD LENGTHS";#N/A,#N/A,FALSE,"CAIES REF";#N/A,#N/A,FALSE,"RelDPT01.xls"}</definedName>
    <definedName name="wrn.PRINTALL._2_4" localSheetId="26" hidden="1">{#N/A,#N/A,FALSE,"Caies";#N/A,#N/A,FALSE,"FIELD LENGTHS";#N/A,#N/A,FALSE,"CAIES REF";#N/A,#N/A,FALSE,"RelDPT01.xls"}</definedName>
    <definedName name="wrn.PRINTALL._2_4" localSheetId="31" hidden="1">{#N/A,#N/A,FALSE,"Caies";#N/A,#N/A,FALSE,"FIELD LENGTHS";#N/A,#N/A,FALSE,"CAIES REF";#N/A,#N/A,FALSE,"RelDPT01.xls"}</definedName>
    <definedName name="wrn.PRINTALL._2_4" localSheetId="30" hidden="1">{#N/A,#N/A,FALSE,"Caies";#N/A,#N/A,FALSE,"FIELD LENGTHS";#N/A,#N/A,FALSE,"CAIES REF";#N/A,#N/A,FALSE,"RelDPT01.xls"}</definedName>
    <definedName name="wrn.PRINTALL._2_4" localSheetId="25" hidden="1">{#N/A,#N/A,FALSE,"Caies";#N/A,#N/A,FALSE,"FIELD LENGTHS";#N/A,#N/A,FALSE,"CAIES REF";#N/A,#N/A,FALSE,"RelDPT01.xls"}</definedName>
    <definedName name="wrn.PRINTALL._2_4" localSheetId="23" hidden="1">{#N/A,#N/A,FALSE,"Caies";#N/A,#N/A,FALSE,"FIELD LENGTHS";#N/A,#N/A,FALSE,"CAIES REF";#N/A,#N/A,FALSE,"RelDPT01.xls"}</definedName>
    <definedName name="wrn.PRINTALL._2_4" localSheetId="21" hidden="1">{#N/A,#N/A,FALSE,"Caies";#N/A,#N/A,FALSE,"FIELD LENGTHS";#N/A,#N/A,FALSE,"CAIES REF";#N/A,#N/A,FALSE,"RelDPT01.xls"}</definedName>
    <definedName name="wrn.PRINTALL._2_4" hidden="1">{#N/A,#N/A,FALSE,"Caies";#N/A,#N/A,FALSE,"FIELD LENGTHS";#N/A,#N/A,FALSE,"CAIES REF";#N/A,#N/A,FALSE,"RelDPT01.xls"}</definedName>
    <definedName name="wrn.PRINTALL._2_4_1" localSheetId="26" hidden="1">{#N/A,#N/A,FALSE,"Caies";#N/A,#N/A,FALSE,"FIELD LENGTHS";#N/A,#N/A,FALSE,"CAIES REF";#N/A,#N/A,FALSE,"RelDPT01.xls"}</definedName>
    <definedName name="wrn.PRINTALL._2_4_1" localSheetId="31" hidden="1">{#N/A,#N/A,FALSE,"Caies";#N/A,#N/A,FALSE,"FIELD LENGTHS";#N/A,#N/A,FALSE,"CAIES REF";#N/A,#N/A,FALSE,"RelDPT01.xls"}</definedName>
    <definedName name="wrn.PRINTALL._2_4_1" localSheetId="30" hidden="1">{#N/A,#N/A,FALSE,"Caies";#N/A,#N/A,FALSE,"FIELD LENGTHS";#N/A,#N/A,FALSE,"CAIES REF";#N/A,#N/A,FALSE,"RelDPT01.xls"}</definedName>
    <definedName name="wrn.PRINTALL._2_4_1" localSheetId="25" hidden="1">{#N/A,#N/A,FALSE,"Caies";#N/A,#N/A,FALSE,"FIELD LENGTHS";#N/A,#N/A,FALSE,"CAIES REF";#N/A,#N/A,FALSE,"RelDPT01.xls"}</definedName>
    <definedName name="wrn.PRINTALL._2_4_1" localSheetId="23" hidden="1">{#N/A,#N/A,FALSE,"Caies";#N/A,#N/A,FALSE,"FIELD LENGTHS";#N/A,#N/A,FALSE,"CAIES REF";#N/A,#N/A,FALSE,"RelDPT01.xls"}</definedName>
    <definedName name="wrn.PRINTALL._2_4_1" localSheetId="21" hidden="1">{#N/A,#N/A,FALSE,"Caies";#N/A,#N/A,FALSE,"FIELD LENGTHS";#N/A,#N/A,FALSE,"CAIES REF";#N/A,#N/A,FALSE,"RelDPT01.xls"}</definedName>
    <definedName name="wrn.PRINTALL._2_4_1" hidden="1">{#N/A,#N/A,FALSE,"Caies";#N/A,#N/A,FALSE,"FIELD LENGTHS";#N/A,#N/A,FALSE,"CAIES REF";#N/A,#N/A,FALSE,"RelDPT01.xls"}</definedName>
    <definedName name="wrn.PRINTALL._2_5" localSheetId="26" hidden="1">{#N/A,#N/A,FALSE,"Caies";#N/A,#N/A,FALSE,"FIELD LENGTHS";#N/A,#N/A,FALSE,"CAIES REF";#N/A,#N/A,FALSE,"RelDPT01.xls"}</definedName>
    <definedName name="wrn.PRINTALL._2_5" localSheetId="31" hidden="1">{#N/A,#N/A,FALSE,"Caies";#N/A,#N/A,FALSE,"FIELD LENGTHS";#N/A,#N/A,FALSE,"CAIES REF";#N/A,#N/A,FALSE,"RelDPT01.xls"}</definedName>
    <definedName name="wrn.PRINTALL._2_5" localSheetId="30" hidden="1">{#N/A,#N/A,FALSE,"Caies";#N/A,#N/A,FALSE,"FIELD LENGTHS";#N/A,#N/A,FALSE,"CAIES REF";#N/A,#N/A,FALSE,"RelDPT01.xls"}</definedName>
    <definedName name="wrn.PRINTALL._2_5" localSheetId="25" hidden="1">{#N/A,#N/A,FALSE,"Caies";#N/A,#N/A,FALSE,"FIELD LENGTHS";#N/A,#N/A,FALSE,"CAIES REF";#N/A,#N/A,FALSE,"RelDPT01.xls"}</definedName>
    <definedName name="wrn.PRINTALL._2_5" localSheetId="23" hidden="1">{#N/A,#N/A,FALSE,"Caies";#N/A,#N/A,FALSE,"FIELD LENGTHS";#N/A,#N/A,FALSE,"CAIES REF";#N/A,#N/A,FALSE,"RelDPT01.xls"}</definedName>
    <definedName name="wrn.PRINTALL._2_5" localSheetId="21" hidden="1">{#N/A,#N/A,FALSE,"Caies";#N/A,#N/A,FALSE,"FIELD LENGTHS";#N/A,#N/A,FALSE,"CAIES REF";#N/A,#N/A,FALSE,"RelDPT01.xls"}</definedName>
    <definedName name="wrn.PRINTALL._2_5" hidden="1">{#N/A,#N/A,FALSE,"Caies";#N/A,#N/A,FALSE,"FIELD LENGTHS";#N/A,#N/A,FALSE,"CAIES REF";#N/A,#N/A,FALSE,"RelDPT01.xls"}</definedName>
    <definedName name="wrn.PRINTALL._3" localSheetId="26" hidden="1">{#N/A,#N/A,FALSE,"Caies";#N/A,#N/A,FALSE,"FIELD LENGTHS";#N/A,#N/A,FALSE,"CAIES REF";#N/A,#N/A,FALSE,"RelDPT01.xls"}</definedName>
    <definedName name="wrn.PRINTALL._3" localSheetId="31" hidden="1">{#N/A,#N/A,FALSE,"Caies";#N/A,#N/A,FALSE,"FIELD LENGTHS";#N/A,#N/A,FALSE,"CAIES REF";#N/A,#N/A,FALSE,"RelDPT01.xls"}</definedName>
    <definedName name="wrn.PRINTALL._3" localSheetId="30" hidden="1">{#N/A,#N/A,FALSE,"Caies";#N/A,#N/A,FALSE,"FIELD LENGTHS";#N/A,#N/A,FALSE,"CAIES REF";#N/A,#N/A,FALSE,"RelDPT01.xls"}</definedName>
    <definedName name="wrn.PRINTALL._3" localSheetId="25" hidden="1">{#N/A,#N/A,FALSE,"Caies";#N/A,#N/A,FALSE,"FIELD LENGTHS";#N/A,#N/A,FALSE,"CAIES REF";#N/A,#N/A,FALSE,"RelDPT01.xls"}</definedName>
    <definedName name="wrn.PRINTALL._3" localSheetId="23" hidden="1">{#N/A,#N/A,FALSE,"Caies";#N/A,#N/A,FALSE,"FIELD LENGTHS";#N/A,#N/A,FALSE,"CAIES REF";#N/A,#N/A,FALSE,"RelDPT01.xls"}</definedName>
    <definedName name="wrn.PRINTALL._3" localSheetId="21" hidden="1">{#N/A,#N/A,FALSE,"Caies";#N/A,#N/A,FALSE,"FIELD LENGTHS";#N/A,#N/A,FALSE,"CAIES REF";#N/A,#N/A,FALSE,"RelDPT01.xls"}</definedName>
    <definedName name="wrn.PRINTALL._3" hidden="1">{#N/A,#N/A,FALSE,"Caies";#N/A,#N/A,FALSE,"FIELD LENGTHS";#N/A,#N/A,FALSE,"CAIES REF";#N/A,#N/A,FALSE,"RelDPT01.xls"}</definedName>
    <definedName name="wrn.PRINTALL._3_1" localSheetId="26" hidden="1">{#N/A,#N/A,FALSE,"Caies";#N/A,#N/A,FALSE,"FIELD LENGTHS";#N/A,#N/A,FALSE,"CAIES REF";#N/A,#N/A,FALSE,"RelDPT01.xls"}</definedName>
    <definedName name="wrn.PRINTALL._3_1" localSheetId="31" hidden="1">{#N/A,#N/A,FALSE,"Caies";#N/A,#N/A,FALSE,"FIELD LENGTHS";#N/A,#N/A,FALSE,"CAIES REF";#N/A,#N/A,FALSE,"RelDPT01.xls"}</definedName>
    <definedName name="wrn.PRINTALL._3_1" localSheetId="30" hidden="1">{#N/A,#N/A,FALSE,"Caies";#N/A,#N/A,FALSE,"FIELD LENGTHS";#N/A,#N/A,FALSE,"CAIES REF";#N/A,#N/A,FALSE,"RelDPT01.xls"}</definedName>
    <definedName name="wrn.PRINTALL._3_1" localSheetId="25" hidden="1">{#N/A,#N/A,FALSE,"Caies";#N/A,#N/A,FALSE,"FIELD LENGTHS";#N/A,#N/A,FALSE,"CAIES REF";#N/A,#N/A,FALSE,"RelDPT01.xls"}</definedName>
    <definedName name="wrn.PRINTALL._3_1" localSheetId="23" hidden="1">{#N/A,#N/A,FALSE,"Caies";#N/A,#N/A,FALSE,"FIELD LENGTHS";#N/A,#N/A,FALSE,"CAIES REF";#N/A,#N/A,FALSE,"RelDPT01.xls"}</definedName>
    <definedName name="wrn.PRINTALL._3_1" localSheetId="21" hidden="1">{#N/A,#N/A,FALSE,"Caies";#N/A,#N/A,FALSE,"FIELD LENGTHS";#N/A,#N/A,FALSE,"CAIES REF";#N/A,#N/A,FALSE,"RelDPT01.xls"}</definedName>
    <definedName name="wrn.PRINTALL._3_1" hidden="1">{#N/A,#N/A,FALSE,"Caies";#N/A,#N/A,FALSE,"FIELD LENGTHS";#N/A,#N/A,FALSE,"CAIES REF";#N/A,#N/A,FALSE,"RelDPT01.xls"}</definedName>
    <definedName name="wrn.PRINTALL._3_1_1" localSheetId="26" hidden="1">{#N/A,#N/A,FALSE,"Caies";#N/A,#N/A,FALSE,"FIELD LENGTHS";#N/A,#N/A,FALSE,"CAIES REF";#N/A,#N/A,FALSE,"RelDPT01.xls"}</definedName>
    <definedName name="wrn.PRINTALL._3_1_1" localSheetId="31" hidden="1">{#N/A,#N/A,FALSE,"Caies";#N/A,#N/A,FALSE,"FIELD LENGTHS";#N/A,#N/A,FALSE,"CAIES REF";#N/A,#N/A,FALSE,"RelDPT01.xls"}</definedName>
    <definedName name="wrn.PRINTALL._3_1_1" localSheetId="30" hidden="1">{#N/A,#N/A,FALSE,"Caies";#N/A,#N/A,FALSE,"FIELD LENGTHS";#N/A,#N/A,FALSE,"CAIES REF";#N/A,#N/A,FALSE,"RelDPT01.xls"}</definedName>
    <definedName name="wrn.PRINTALL._3_1_1" localSheetId="25" hidden="1">{#N/A,#N/A,FALSE,"Caies";#N/A,#N/A,FALSE,"FIELD LENGTHS";#N/A,#N/A,FALSE,"CAIES REF";#N/A,#N/A,FALSE,"RelDPT01.xls"}</definedName>
    <definedName name="wrn.PRINTALL._3_1_1" localSheetId="23" hidden="1">{#N/A,#N/A,FALSE,"Caies";#N/A,#N/A,FALSE,"FIELD LENGTHS";#N/A,#N/A,FALSE,"CAIES REF";#N/A,#N/A,FALSE,"RelDPT01.xls"}</definedName>
    <definedName name="wrn.PRINTALL._3_1_1" localSheetId="21" hidden="1">{#N/A,#N/A,FALSE,"Caies";#N/A,#N/A,FALSE,"FIELD LENGTHS";#N/A,#N/A,FALSE,"CAIES REF";#N/A,#N/A,FALSE,"RelDPT01.xls"}</definedName>
    <definedName name="wrn.PRINTALL._3_1_1" hidden="1">{#N/A,#N/A,FALSE,"Caies";#N/A,#N/A,FALSE,"FIELD LENGTHS";#N/A,#N/A,FALSE,"CAIES REF";#N/A,#N/A,FALSE,"RelDPT01.xls"}</definedName>
    <definedName name="wrn.PRINTALL._3_2" localSheetId="26" hidden="1">{#N/A,#N/A,FALSE,"Caies";#N/A,#N/A,FALSE,"FIELD LENGTHS";#N/A,#N/A,FALSE,"CAIES REF";#N/A,#N/A,FALSE,"RelDPT01.xls"}</definedName>
    <definedName name="wrn.PRINTALL._3_2" localSheetId="31" hidden="1">{#N/A,#N/A,FALSE,"Caies";#N/A,#N/A,FALSE,"FIELD LENGTHS";#N/A,#N/A,FALSE,"CAIES REF";#N/A,#N/A,FALSE,"RelDPT01.xls"}</definedName>
    <definedName name="wrn.PRINTALL._3_2" localSheetId="30" hidden="1">{#N/A,#N/A,FALSE,"Caies";#N/A,#N/A,FALSE,"FIELD LENGTHS";#N/A,#N/A,FALSE,"CAIES REF";#N/A,#N/A,FALSE,"RelDPT01.xls"}</definedName>
    <definedName name="wrn.PRINTALL._3_2" localSheetId="25" hidden="1">{#N/A,#N/A,FALSE,"Caies";#N/A,#N/A,FALSE,"FIELD LENGTHS";#N/A,#N/A,FALSE,"CAIES REF";#N/A,#N/A,FALSE,"RelDPT01.xls"}</definedName>
    <definedName name="wrn.PRINTALL._3_2" localSheetId="23" hidden="1">{#N/A,#N/A,FALSE,"Caies";#N/A,#N/A,FALSE,"FIELD LENGTHS";#N/A,#N/A,FALSE,"CAIES REF";#N/A,#N/A,FALSE,"RelDPT01.xls"}</definedName>
    <definedName name="wrn.PRINTALL._3_2" localSheetId="21" hidden="1">{#N/A,#N/A,FALSE,"Caies";#N/A,#N/A,FALSE,"FIELD LENGTHS";#N/A,#N/A,FALSE,"CAIES REF";#N/A,#N/A,FALSE,"RelDPT01.xls"}</definedName>
    <definedName name="wrn.PRINTALL._3_2" hidden="1">{#N/A,#N/A,FALSE,"Caies";#N/A,#N/A,FALSE,"FIELD LENGTHS";#N/A,#N/A,FALSE,"CAIES REF";#N/A,#N/A,FALSE,"RelDPT01.xls"}</definedName>
    <definedName name="wrn.PRINTALL._3_2_1" localSheetId="26" hidden="1">{#N/A,#N/A,FALSE,"Caies";#N/A,#N/A,FALSE,"FIELD LENGTHS";#N/A,#N/A,FALSE,"CAIES REF";#N/A,#N/A,FALSE,"RelDPT01.xls"}</definedName>
    <definedName name="wrn.PRINTALL._3_2_1" localSheetId="31" hidden="1">{#N/A,#N/A,FALSE,"Caies";#N/A,#N/A,FALSE,"FIELD LENGTHS";#N/A,#N/A,FALSE,"CAIES REF";#N/A,#N/A,FALSE,"RelDPT01.xls"}</definedName>
    <definedName name="wrn.PRINTALL._3_2_1" localSheetId="30" hidden="1">{#N/A,#N/A,FALSE,"Caies";#N/A,#N/A,FALSE,"FIELD LENGTHS";#N/A,#N/A,FALSE,"CAIES REF";#N/A,#N/A,FALSE,"RelDPT01.xls"}</definedName>
    <definedName name="wrn.PRINTALL._3_2_1" localSheetId="25" hidden="1">{#N/A,#N/A,FALSE,"Caies";#N/A,#N/A,FALSE,"FIELD LENGTHS";#N/A,#N/A,FALSE,"CAIES REF";#N/A,#N/A,FALSE,"RelDPT01.xls"}</definedName>
    <definedName name="wrn.PRINTALL._3_2_1" localSheetId="23" hidden="1">{#N/A,#N/A,FALSE,"Caies";#N/A,#N/A,FALSE,"FIELD LENGTHS";#N/A,#N/A,FALSE,"CAIES REF";#N/A,#N/A,FALSE,"RelDPT01.xls"}</definedName>
    <definedName name="wrn.PRINTALL._3_2_1" localSheetId="21" hidden="1">{#N/A,#N/A,FALSE,"Caies";#N/A,#N/A,FALSE,"FIELD LENGTHS";#N/A,#N/A,FALSE,"CAIES REF";#N/A,#N/A,FALSE,"RelDPT01.xls"}</definedName>
    <definedName name="wrn.PRINTALL._3_2_1" hidden="1">{#N/A,#N/A,FALSE,"Caies";#N/A,#N/A,FALSE,"FIELD LENGTHS";#N/A,#N/A,FALSE,"CAIES REF";#N/A,#N/A,FALSE,"RelDPT01.xls"}</definedName>
    <definedName name="wrn.PRINTALL._3_3" localSheetId="26" hidden="1">{#N/A,#N/A,FALSE,"Caies";#N/A,#N/A,FALSE,"FIELD LENGTHS";#N/A,#N/A,FALSE,"CAIES REF";#N/A,#N/A,FALSE,"RelDPT01.xls"}</definedName>
    <definedName name="wrn.PRINTALL._3_3" localSheetId="31" hidden="1">{#N/A,#N/A,FALSE,"Caies";#N/A,#N/A,FALSE,"FIELD LENGTHS";#N/A,#N/A,FALSE,"CAIES REF";#N/A,#N/A,FALSE,"RelDPT01.xls"}</definedName>
    <definedName name="wrn.PRINTALL._3_3" localSheetId="30" hidden="1">{#N/A,#N/A,FALSE,"Caies";#N/A,#N/A,FALSE,"FIELD LENGTHS";#N/A,#N/A,FALSE,"CAIES REF";#N/A,#N/A,FALSE,"RelDPT01.xls"}</definedName>
    <definedName name="wrn.PRINTALL._3_3" localSheetId="25" hidden="1">{#N/A,#N/A,FALSE,"Caies";#N/A,#N/A,FALSE,"FIELD LENGTHS";#N/A,#N/A,FALSE,"CAIES REF";#N/A,#N/A,FALSE,"RelDPT01.xls"}</definedName>
    <definedName name="wrn.PRINTALL._3_3" localSheetId="23" hidden="1">{#N/A,#N/A,FALSE,"Caies";#N/A,#N/A,FALSE,"FIELD LENGTHS";#N/A,#N/A,FALSE,"CAIES REF";#N/A,#N/A,FALSE,"RelDPT01.xls"}</definedName>
    <definedName name="wrn.PRINTALL._3_3" localSheetId="21" hidden="1">{#N/A,#N/A,FALSE,"Caies";#N/A,#N/A,FALSE,"FIELD LENGTHS";#N/A,#N/A,FALSE,"CAIES REF";#N/A,#N/A,FALSE,"RelDPT01.xls"}</definedName>
    <definedName name="wrn.PRINTALL._3_3" hidden="1">{#N/A,#N/A,FALSE,"Caies";#N/A,#N/A,FALSE,"FIELD LENGTHS";#N/A,#N/A,FALSE,"CAIES REF";#N/A,#N/A,FALSE,"RelDPT01.xls"}</definedName>
    <definedName name="wrn.PRINTALL._3_3_1" localSheetId="26" hidden="1">{#N/A,#N/A,FALSE,"Caies";#N/A,#N/A,FALSE,"FIELD LENGTHS";#N/A,#N/A,FALSE,"CAIES REF";#N/A,#N/A,FALSE,"RelDPT01.xls"}</definedName>
    <definedName name="wrn.PRINTALL._3_3_1" localSheetId="31" hidden="1">{#N/A,#N/A,FALSE,"Caies";#N/A,#N/A,FALSE,"FIELD LENGTHS";#N/A,#N/A,FALSE,"CAIES REF";#N/A,#N/A,FALSE,"RelDPT01.xls"}</definedName>
    <definedName name="wrn.PRINTALL._3_3_1" localSheetId="30" hidden="1">{#N/A,#N/A,FALSE,"Caies";#N/A,#N/A,FALSE,"FIELD LENGTHS";#N/A,#N/A,FALSE,"CAIES REF";#N/A,#N/A,FALSE,"RelDPT01.xls"}</definedName>
    <definedName name="wrn.PRINTALL._3_3_1" localSheetId="25" hidden="1">{#N/A,#N/A,FALSE,"Caies";#N/A,#N/A,FALSE,"FIELD LENGTHS";#N/A,#N/A,FALSE,"CAIES REF";#N/A,#N/A,FALSE,"RelDPT01.xls"}</definedName>
    <definedName name="wrn.PRINTALL._3_3_1" localSheetId="23" hidden="1">{#N/A,#N/A,FALSE,"Caies";#N/A,#N/A,FALSE,"FIELD LENGTHS";#N/A,#N/A,FALSE,"CAIES REF";#N/A,#N/A,FALSE,"RelDPT01.xls"}</definedName>
    <definedName name="wrn.PRINTALL._3_3_1" localSheetId="21" hidden="1">{#N/A,#N/A,FALSE,"Caies";#N/A,#N/A,FALSE,"FIELD LENGTHS";#N/A,#N/A,FALSE,"CAIES REF";#N/A,#N/A,FALSE,"RelDPT01.xls"}</definedName>
    <definedName name="wrn.PRINTALL._3_3_1" hidden="1">{#N/A,#N/A,FALSE,"Caies";#N/A,#N/A,FALSE,"FIELD LENGTHS";#N/A,#N/A,FALSE,"CAIES REF";#N/A,#N/A,FALSE,"RelDPT01.xls"}</definedName>
    <definedName name="wrn.PRINTALL._3_4" localSheetId="26" hidden="1">{#N/A,#N/A,FALSE,"Caies";#N/A,#N/A,FALSE,"FIELD LENGTHS";#N/A,#N/A,FALSE,"CAIES REF";#N/A,#N/A,FALSE,"RelDPT01.xls"}</definedName>
    <definedName name="wrn.PRINTALL._3_4" localSheetId="31" hidden="1">{#N/A,#N/A,FALSE,"Caies";#N/A,#N/A,FALSE,"FIELD LENGTHS";#N/A,#N/A,FALSE,"CAIES REF";#N/A,#N/A,FALSE,"RelDPT01.xls"}</definedName>
    <definedName name="wrn.PRINTALL._3_4" localSheetId="30" hidden="1">{#N/A,#N/A,FALSE,"Caies";#N/A,#N/A,FALSE,"FIELD LENGTHS";#N/A,#N/A,FALSE,"CAIES REF";#N/A,#N/A,FALSE,"RelDPT01.xls"}</definedName>
    <definedName name="wrn.PRINTALL._3_4" localSheetId="25" hidden="1">{#N/A,#N/A,FALSE,"Caies";#N/A,#N/A,FALSE,"FIELD LENGTHS";#N/A,#N/A,FALSE,"CAIES REF";#N/A,#N/A,FALSE,"RelDPT01.xls"}</definedName>
    <definedName name="wrn.PRINTALL._3_4" localSheetId="23" hidden="1">{#N/A,#N/A,FALSE,"Caies";#N/A,#N/A,FALSE,"FIELD LENGTHS";#N/A,#N/A,FALSE,"CAIES REF";#N/A,#N/A,FALSE,"RelDPT01.xls"}</definedName>
    <definedName name="wrn.PRINTALL._3_4" localSheetId="21" hidden="1">{#N/A,#N/A,FALSE,"Caies";#N/A,#N/A,FALSE,"FIELD LENGTHS";#N/A,#N/A,FALSE,"CAIES REF";#N/A,#N/A,FALSE,"RelDPT01.xls"}</definedName>
    <definedName name="wrn.PRINTALL._3_4" hidden="1">{#N/A,#N/A,FALSE,"Caies";#N/A,#N/A,FALSE,"FIELD LENGTHS";#N/A,#N/A,FALSE,"CAIES REF";#N/A,#N/A,FALSE,"RelDPT01.xls"}</definedName>
    <definedName name="wrn.PRINTALL._3_4_1" localSheetId="26" hidden="1">{#N/A,#N/A,FALSE,"Caies";#N/A,#N/A,FALSE,"FIELD LENGTHS";#N/A,#N/A,FALSE,"CAIES REF";#N/A,#N/A,FALSE,"RelDPT01.xls"}</definedName>
    <definedName name="wrn.PRINTALL._3_4_1" localSheetId="31" hidden="1">{#N/A,#N/A,FALSE,"Caies";#N/A,#N/A,FALSE,"FIELD LENGTHS";#N/A,#N/A,FALSE,"CAIES REF";#N/A,#N/A,FALSE,"RelDPT01.xls"}</definedName>
    <definedName name="wrn.PRINTALL._3_4_1" localSheetId="30" hidden="1">{#N/A,#N/A,FALSE,"Caies";#N/A,#N/A,FALSE,"FIELD LENGTHS";#N/A,#N/A,FALSE,"CAIES REF";#N/A,#N/A,FALSE,"RelDPT01.xls"}</definedName>
    <definedName name="wrn.PRINTALL._3_4_1" localSheetId="25" hidden="1">{#N/A,#N/A,FALSE,"Caies";#N/A,#N/A,FALSE,"FIELD LENGTHS";#N/A,#N/A,FALSE,"CAIES REF";#N/A,#N/A,FALSE,"RelDPT01.xls"}</definedName>
    <definedName name="wrn.PRINTALL._3_4_1" localSheetId="23" hidden="1">{#N/A,#N/A,FALSE,"Caies";#N/A,#N/A,FALSE,"FIELD LENGTHS";#N/A,#N/A,FALSE,"CAIES REF";#N/A,#N/A,FALSE,"RelDPT01.xls"}</definedName>
    <definedName name="wrn.PRINTALL._3_4_1" localSheetId="21" hidden="1">{#N/A,#N/A,FALSE,"Caies";#N/A,#N/A,FALSE,"FIELD LENGTHS";#N/A,#N/A,FALSE,"CAIES REF";#N/A,#N/A,FALSE,"RelDPT01.xls"}</definedName>
    <definedName name="wrn.PRINTALL._3_4_1" hidden="1">{#N/A,#N/A,FALSE,"Caies";#N/A,#N/A,FALSE,"FIELD LENGTHS";#N/A,#N/A,FALSE,"CAIES REF";#N/A,#N/A,FALSE,"RelDPT01.xls"}</definedName>
    <definedName name="wrn.PRINTALL._3_5" localSheetId="26" hidden="1">{#N/A,#N/A,FALSE,"Caies";#N/A,#N/A,FALSE,"FIELD LENGTHS";#N/A,#N/A,FALSE,"CAIES REF";#N/A,#N/A,FALSE,"RelDPT01.xls"}</definedName>
    <definedName name="wrn.PRINTALL._3_5" localSheetId="31" hidden="1">{#N/A,#N/A,FALSE,"Caies";#N/A,#N/A,FALSE,"FIELD LENGTHS";#N/A,#N/A,FALSE,"CAIES REF";#N/A,#N/A,FALSE,"RelDPT01.xls"}</definedName>
    <definedName name="wrn.PRINTALL._3_5" localSheetId="30" hidden="1">{#N/A,#N/A,FALSE,"Caies";#N/A,#N/A,FALSE,"FIELD LENGTHS";#N/A,#N/A,FALSE,"CAIES REF";#N/A,#N/A,FALSE,"RelDPT01.xls"}</definedName>
    <definedName name="wrn.PRINTALL._3_5" localSheetId="25" hidden="1">{#N/A,#N/A,FALSE,"Caies";#N/A,#N/A,FALSE,"FIELD LENGTHS";#N/A,#N/A,FALSE,"CAIES REF";#N/A,#N/A,FALSE,"RelDPT01.xls"}</definedName>
    <definedName name="wrn.PRINTALL._3_5" localSheetId="23" hidden="1">{#N/A,#N/A,FALSE,"Caies";#N/A,#N/A,FALSE,"FIELD LENGTHS";#N/A,#N/A,FALSE,"CAIES REF";#N/A,#N/A,FALSE,"RelDPT01.xls"}</definedName>
    <definedName name="wrn.PRINTALL._3_5" localSheetId="21" hidden="1">{#N/A,#N/A,FALSE,"Caies";#N/A,#N/A,FALSE,"FIELD LENGTHS";#N/A,#N/A,FALSE,"CAIES REF";#N/A,#N/A,FALSE,"RelDPT01.xls"}</definedName>
    <definedName name="wrn.PRINTALL._3_5" hidden="1">{#N/A,#N/A,FALSE,"Caies";#N/A,#N/A,FALSE,"FIELD LENGTHS";#N/A,#N/A,FALSE,"CAIES REF";#N/A,#N/A,FALSE,"RelDPT01.xls"}</definedName>
    <definedName name="wrn.PRINTALL._4" localSheetId="26" hidden="1">{#N/A,#N/A,FALSE,"Caies";#N/A,#N/A,FALSE,"FIELD LENGTHS";#N/A,#N/A,FALSE,"CAIES REF";#N/A,#N/A,FALSE,"RelDPT01.xls"}</definedName>
    <definedName name="wrn.PRINTALL._4" localSheetId="31" hidden="1">{#N/A,#N/A,FALSE,"Caies";#N/A,#N/A,FALSE,"FIELD LENGTHS";#N/A,#N/A,FALSE,"CAIES REF";#N/A,#N/A,FALSE,"RelDPT01.xls"}</definedName>
    <definedName name="wrn.PRINTALL._4" localSheetId="30" hidden="1">{#N/A,#N/A,FALSE,"Caies";#N/A,#N/A,FALSE,"FIELD LENGTHS";#N/A,#N/A,FALSE,"CAIES REF";#N/A,#N/A,FALSE,"RelDPT01.xls"}</definedName>
    <definedName name="wrn.PRINTALL._4" localSheetId="25" hidden="1">{#N/A,#N/A,FALSE,"Caies";#N/A,#N/A,FALSE,"FIELD LENGTHS";#N/A,#N/A,FALSE,"CAIES REF";#N/A,#N/A,FALSE,"RelDPT01.xls"}</definedName>
    <definedName name="wrn.PRINTALL._4" localSheetId="23" hidden="1">{#N/A,#N/A,FALSE,"Caies";#N/A,#N/A,FALSE,"FIELD LENGTHS";#N/A,#N/A,FALSE,"CAIES REF";#N/A,#N/A,FALSE,"RelDPT01.xls"}</definedName>
    <definedName name="wrn.PRINTALL._4" localSheetId="21" hidden="1">{#N/A,#N/A,FALSE,"Caies";#N/A,#N/A,FALSE,"FIELD LENGTHS";#N/A,#N/A,FALSE,"CAIES REF";#N/A,#N/A,FALSE,"RelDPT01.xls"}</definedName>
    <definedName name="wrn.PRINTALL._4" hidden="1">{#N/A,#N/A,FALSE,"Caies";#N/A,#N/A,FALSE,"FIELD LENGTHS";#N/A,#N/A,FALSE,"CAIES REF";#N/A,#N/A,FALSE,"RelDPT01.xls"}</definedName>
    <definedName name="wrn.PRINTALL._4_1" localSheetId="26" hidden="1">{#N/A,#N/A,FALSE,"Caies";#N/A,#N/A,FALSE,"FIELD LENGTHS";#N/A,#N/A,FALSE,"CAIES REF";#N/A,#N/A,FALSE,"RelDPT01.xls"}</definedName>
    <definedName name="wrn.PRINTALL._4_1" localSheetId="31" hidden="1">{#N/A,#N/A,FALSE,"Caies";#N/A,#N/A,FALSE,"FIELD LENGTHS";#N/A,#N/A,FALSE,"CAIES REF";#N/A,#N/A,FALSE,"RelDPT01.xls"}</definedName>
    <definedName name="wrn.PRINTALL._4_1" localSheetId="30" hidden="1">{#N/A,#N/A,FALSE,"Caies";#N/A,#N/A,FALSE,"FIELD LENGTHS";#N/A,#N/A,FALSE,"CAIES REF";#N/A,#N/A,FALSE,"RelDPT01.xls"}</definedName>
    <definedName name="wrn.PRINTALL._4_1" localSheetId="25" hidden="1">{#N/A,#N/A,FALSE,"Caies";#N/A,#N/A,FALSE,"FIELD LENGTHS";#N/A,#N/A,FALSE,"CAIES REF";#N/A,#N/A,FALSE,"RelDPT01.xls"}</definedName>
    <definedName name="wrn.PRINTALL._4_1" localSheetId="23" hidden="1">{#N/A,#N/A,FALSE,"Caies";#N/A,#N/A,FALSE,"FIELD LENGTHS";#N/A,#N/A,FALSE,"CAIES REF";#N/A,#N/A,FALSE,"RelDPT01.xls"}</definedName>
    <definedName name="wrn.PRINTALL._4_1" localSheetId="21" hidden="1">{#N/A,#N/A,FALSE,"Caies";#N/A,#N/A,FALSE,"FIELD LENGTHS";#N/A,#N/A,FALSE,"CAIES REF";#N/A,#N/A,FALSE,"RelDPT01.xls"}</definedName>
    <definedName name="wrn.PRINTALL._4_1" hidden="1">{#N/A,#N/A,FALSE,"Caies";#N/A,#N/A,FALSE,"FIELD LENGTHS";#N/A,#N/A,FALSE,"CAIES REF";#N/A,#N/A,FALSE,"RelDPT01.xls"}</definedName>
    <definedName name="wrn.PRINTALL._4_1_1" localSheetId="26" hidden="1">{#N/A,#N/A,FALSE,"Caies";#N/A,#N/A,FALSE,"FIELD LENGTHS";#N/A,#N/A,FALSE,"CAIES REF";#N/A,#N/A,FALSE,"RelDPT01.xls"}</definedName>
    <definedName name="wrn.PRINTALL._4_1_1" localSheetId="31" hidden="1">{#N/A,#N/A,FALSE,"Caies";#N/A,#N/A,FALSE,"FIELD LENGTHS";#N/A,#N/A,FALSE,"CAIES REF";#N/A,#N/A,FALSE,"RelDPT01.xls"}</definedName>
    <definedName name="wrn.PRINTALL._4_1_1" localSheetId="30" hidden="1">{#N/A,#N/A,FALSE,"Caies";#N/A,#N/A,FALSE,"FIELD LENGTHS";#N/A,#N/A,FALSE,"CAIES REF";#N/A,#N/A,FALSE,"RelDPT01.xls"}</definedName>
    <definedName name="wrn.PRINTALL._4_1_1" localSheetId="25" hidden="1">{#N/A,#N/A,FALSE,"Caies";#N/A,#N/A,FALSE,"FIELD LENGTHS";#N/A,#N/A,FALSE,"CAIES REF";#N/A,#N/A,FALSE,"RelDPT01.xls"}</definedName>
    <definedName name="wrn.PRINTALL._4_1_1" localSheetId="23" hidden="1">{#N/A,#N/A,FALSE,"Caies";#N/A,#N/A,FALSE,"FIELD LENGTHS";#N/A,#N/A,FALSE,"CAIES REF";#N/A,#N/A,FALSE,"RelDPT01.xls"}</definedName>
    <definedName name="wrn.PRINTALL._4_1_1" localSheetId="21" hidden="1">{#N/A,#N/A,FALSE,"Caies";#N/A,#N/A,FALSE,"FIELD LENGTHS";#N/A,#N/A,FALSE,"CAIES REF";#N/A,#N/A,FALSE,"RelDPT01.xls"}</definedName>
    <definedName name="wrn.PRINTALL._4_1_1" hidden="1">{#N/A,#N/A,FALSE,"Caies";#N/A,#N/A,FALSE,"FIELD LENGTHS";#N/A,#N/A,FALSE,"CAIES REF";#N/A,#N/A,FALSE,"RelDPT01.xls"}</definedName>
    <definedName name="wrn.PRINTALL._4_2" localSheetId="26" hidden="1">{#N/A,#N/A,FALSE,"Caies";#N/A,#N/A,FALSE,"FIELD LENGTHS";#N/A,#N/A,FALSE,"CAIES REF";#N/A,#N/A,FALSE,"RelDPT01.xls"}</definedName>
    <definedName name="wrn.PRINTALL._4_2" localSheetId="31" hidden="1">{#N/A,#N/A,FALSE,"Caies";#N/A,#N/A,FALSE,"FIELD LENGTHS";#N/A,#N/A,FALSE,"CAIES REF";#N/A,#N/A,FALSE,"RelDPT01.xls"}</definedName>
    <definedName name="wrn.PRINTALL._4_2" localSheetId="30" hidden="1">{#N/A,#N/A,FALSE,"Caies";#N/A,#N/A,FALSE,"FIELD LENGTHS";#N/A,#N/A,FALSE,"CAIES REF";#N/A,#N/A,FALSE,"RelDPT01.xls"}</definedName>
    <definedName name="wrn.PRINTALL._4_2" localSheetId="25" hidden="1">{#N/A,#N/A,FALSE,"Caies";#N/A,#N/A,FALSE,"FIELD LENGTHS";#N/A,#N/A,FALSE,"CAIES REF";#N/A,#N/A,FALSE,"RelDPT01.xls"}</definedName>
    <definedName name="wrn.PRINTALL._4_2" localSheetId="23" hidden="1">{#N/A,#N/A,FALSE,"Caies";#N/A,#N/A,FALSE,"FIELD LENGTHS";#N/A,#N/A,FALSE,"CAIES REF";#N/A,#N/A,FALSE,"RelDPT01.xls"}</definedName>
    <definedName name="wrn.PRINTALL._4_2" localSheetId="21" hidden="1">{#N/A,#N/A,FALSE,"Caies";#N/A,#N/A,FALSE,"FIELD LENGTHS";#N/A,#N/A,FALSE,"CAIES REF";#N/A,#N/A,FALSE,"RelDPT01.xls"}</definedName>
    <definedName name="wrn.PRINTALL._4_2" hidden="1">{#N/A,#N/A,FALSE,"Caies";#N/A,#N/A,FALSE,"FIELD LENGTHS";#N/A,#N/A,FALSE,"CAIES REF";#N/A,#N/A,FALSE,"RelDPT01.xls"}</definedName>
    <definedName name="wrn.PRINTALL._4_2_1" localSheetId="26" hidden="1">{#N/A,#N/A,FALSE,"Caies";#N/A,#N/A,FALSE,"FIELD LENGTHS";#N/A,#N/A,FALSE,"CAIES REF";#N/A,#N/A,FALSE,"RelDPT01.xls"}</definedName>
    <definedName name="wrn.PRINTALL._4_2_1" localSheetId="31" hidden="1">{#N/A,#N/A,FALSE,"Caies";#N/A,#N/A,FALSE,"FIELD LENGTHS";#N/A,#N/A,FALSE,"CAIES REF";#N/A,#N/A,FALSE,"RelDPT01.xls"}</definedName>
    <definedName name="wrn.PRINTALL._4_2_1" localSheetId="30" hidden="1">{#N/A,#N/A,FALSE,"Caies";#N/A,#N/A,FALSE,"FIELD LENGTHS";#N/A,#N/A,FALSE,"CAIES REF";#N/A,#N/A,FALSE,"RelDPT01.xls"}</definedName>
    <definedName name="wrn.PRINTALL._4_2_1" localSheetId="25" hidden="1">{#N/A,#N/A,FALSE,"Caies";#N/A,#N/A,FALSE,"FIELD LENGTHS";#N/A,#N/A,FALSE,"CAIES REF";#N/A,#N/A,FALSE,"RelDPT01.xls"}</definedName>
    <definedName name="wrn.PRINTALL._4_2_1" localSheetId="23" hidden="1">{#N/A,#N/A,FALSE,"Caies";#N/A,#N/A,FALSE,"FIELD LENGTHS";#N/A,#N/A,FALSE,"CAIES REF";#N/A,#N/A,FALSE,"RelDPT01.xls"}</definedName>
    <definedName name="wrn.PRINTALL._4_2_1" localSheetId="21" hidden="1">{#N/A,#N/A,FALSE,"Caies";#N/A,#N/A,FALSE,"FIELD LENGTHS";#N/A,#N/A,FALSE,"CAIES REF";#N/A,#N/A,FALSE,"RelDPT01.xls"}</definedName>
    <definedName name="wrn.PRINTALL._4_2_1" hidden="1">{#N/A,#N/A,FALSE,"Caies";#N/A,#N/A,FALSE,"FIELD LENGTHS";#N/A,#N/A,FALSE,"CAIES REF";#N/A,#N/A,FALSE,"RelDPT01.xls"}</definedName>
    <definedName name="wrn.PRINTALL._4_3" localSheetId="26" hidden="1">{#N/A,#N/A,FALSE,"Caies";#N/A,#N/A,FALSE,"FIELD LENGTHS";#N/A,#N/A,FALSE,"CAIES REF";#N/A,#N/A,FALSE,"RelDPT01.xls"}</definedName>
    <definedName name="wrn.PRINTALL._4_3" localSheetId="31" hidden="1">{#N/A,#N/A,FALSE,"Caies";#N/A,#N/A,FALSE,"FIELD LENGTHS";#N/A,#N/A,FALSE,"CAIES REF";#N/A,#N/A,FALSE,"RelDPT01.xls"}</definedName>
    <definedName name="wrn.PRINTALL._4_3" localSheetId="30" hidden="1">{#N/A,#N/A,FALSE,"Caies";#N/A,#N/A,FALSE,"FIELD LENGTHS";#N/A,#N/A,FALSE,"CAIES REF";#N/A,#N/A,FALSE,"RelDPT01.xls"}</definedName>
    <definedName name="wrn.PRINTALL._4_3" localSheetId="25" hidden="1">{#N/A,#N/A,FALSE,"Caies";#N/A,#N/A,FALSE,"FIELD LENGTHS";#N/A,#N/A,FALSE,"CAIES REF";#N/A,#N/A,FALSE,"RelDPT01.xls"}</definedName>
    <definedName name="wrn.PRINTALL._4_3" localSheetId="23" hidden="1">{#N/A,#N/A,FALSE,"Caies";#N/A,#N/A,FALSE,"FIELD LENGTHS";#N/A,#N/A,FALSE,"CAIES REF";#N/A,#N/A,FALSE,"RelDPT01.xls"}</definedName>
    <definedName name="wrn.PRINTALL._4_3" localSheetId="21" hidden="1">{#N/A,#N/A,FALSE,"Caies";#N/A,#N/A,FALSE,"FIELD LENGTHS";#N/A,#N/A,FALSE,"CAIES REF";#N/A,#N/A,FALSE,"RelDPT01.xls"}</definedName>
    <definedName name="wrn.PRINTALL._4_3" hidden="1">{#N/A,#N/A,FALSE,"Caies";#N/A,#N/A,FALSE,"FIELD LENGTHS";#N/A,#N/A,FALSE,"CAIES REF";#N/A,#N/A,FALSE,"RelDPT01.xls"}</definedName>
    <definedName name="wrn.PRINTALL._4_3_1" localSheetId="26" hidden="1">{#N/A,#N/A,FALSE,"Caies";#N/A,#N/A,FALSE,"FIELD LENGTHS";#N/A,#N/A,FALSE,"CAIES REF";#N/A,#N/A,FALSE,"RelDPT01.xls"}</definedName>
    <definedName name="wrn.PRINTALL._4_3_1" localSheetId="31" hidden="1">{#N/A,#N/A,FALSE,"Caies";#N/A,#N/A,FALSE,"FIELD LENGTHS";#N/A,#N/A,FALSE,"CAIES REF";#N/A,#N/A,FALSE,"RelDPT01.xls"}</definedName>
    <definedName name="wrn.PRINTALL._4_3_1" localSheetId="30" hidden="1">{#N/A,#N/A,FALSE,"Caies";#N/A,#N/A,FALSE,"FIELD LENGTHS";#N/A,#N/A,FALSE,"CAIES REF";#N/A,#N/A,FALSE,"RelDPT01.xls"}</definedName>
    <definedName name="wrn.PRINTALL._4_3_1" localSheetId="25" hidden="1">{#N/A,#N/A,FALSE,"Caies";#N/A,#N/A,FALSE,"FIELD LENGTHS";#N/A,#N/A,FALSE,"CAIES REF";#N/A,#N/A,FALSE,"RelDPT01.xls"}</definedName>
    <definedName name="wrn.PRINTALL._4_3_1" localSheetId="23" hidden="1">{#N/A,#N/A,FALSE,"Caies";#N/A,#N/A,FALSE,"FIELD LENGTHS";#N/A,#N/A,FALSE,"CAIES REF";#N/A,#N/A,FALSE,"RelDPT01.xls"}</definedName>
    <definedName name="wrn.PRINTALL._4_3_1" localSheetId="21" hidden="1">{#N/A,#N/A,FALSE,"Caies";#N/A,#N/A,FALSE,"FIELD LENGTHS";#N/A,#N/A,FALSE,"CAIES REF";#N/A,#N/A,FALSE,"RelDPT01.xls"}</definedName>
    <definedName name="wrn.PRINTALL._4_3_1" hidden="1">{#N/A,#N/A,FALSE,"Caies";#N/A,#N/A,FALSE,"FIELD LENGTHS";#N/A,#N/A,FALSE,"CAIES REF";#N/A,#N/A,FALSE,"RelDPT01.xls"}</definedName>
    <definedName name="wrn.PRINTALL._4_4" localSheetId="26" hidden="1">{#N/A,#N/A,FALSE,"Caies";#N/A,#N/A,FALSE,"FIELD LENGTHS";#N/A,#N/A,FALSE,"CAIES REF";#N/A,#N/A,FALSE,"RelDPT01.xls"}</definedName>
    <definedName name="wrn.PRINTALL._4_4" localSheetId="31" hidden="1">{#N/A,#N/A,FALSE,"Caies";#N/A,#N/A,FALSE,"FIELD LENGTHS";#N/A,#N/A,FALSE,"CAIES REF";#N/A,#N/A,FALSE,"RelDPT01.xls"}</definedName>
    <definedName name="wrn.PRINTALL._4_4" localSheetId="30" hidden="1">{#N/A,#N/A,FALSE,"Caies";#N/A,#N/A,FALSE,"FIELD LENGTHS";#N/A,#N/A,FALSE,"CAIES REF";#N/A,#N/A,FALSE,"RelDPT01.xls"}</definedName>
    <definedName name="wrn.PRINTALL._4_4" localSheetId="25" hidden="1">{#N/A,#N/A,FALSE,"Caies";#N/A,#N/A,FALSE,"FIELD LENGTHS";#N/A,#N/A,FALSE,"CAIES REF";#N/A,#N/A,FALSE,"RelDPT01.xls"}</definedName>
    <definedName name="wrn.PRINTALL._4_4" localSheetId="23" hidden="1">{#N/A,#N/A,FALSE,"Caies";#N/A,#N/A,FALSE,"FIELD LENGTHS";#N/A,#N/A,FALSE,"CAIES REF";#N/A,#N/A,FALSE,"RelDPT01.xls"}</definedName>
    <definedName name="wrn.PRINTALL._4_4" localSheetId="21" hidden="1">{#N/A,#N/A,FALSE,"Caies";#N/A,#N/A,FALSE,"FIELD LENGTHS";#N/A,#N/A,FALSE,"CAIES REF";#N/A,#N/A,FALSE,"RelDPT01.xls"}</definedName>
    <definedName name="wrn.PRINTALL._4_4" hidden="1">{#N/A,#N/A,FALSE,"Caies";#N/A,#N/A,FALSE,"FIELD LENGTHS";#N/A,#N/A,FALSE,"CAIES REF";#N/A,#N/A,FALSE,"RelDPT01.xls"}</definedName>
    <definedName name="wrn.PRINTALL._4_4_1" localSheetId="26" hidden="1">{#N/A,#N/A,FALSE,"Caies";#N/A,#N/A,FALSE,"FIELD LENGTHS";#N/A,#N/A,FALSE,"CAIES REF";#N/A,#N/A,FALSE,"RelDPT01.xls"}</definedName>
    <definedName name="wrn.PRINTALL._4_4_1" localSheetId="31" hidden="1">{#N/A,#N/A,FALSE,"Caies";#N/A,#N/A,FALSE,"FIELD LENGTHS";#N/A,#N/A,FALSE,"CAIES REF";#N/A,#N/A,FALSE,"RelDPT01.xls"}</definedName>
    <definedName name="wrn.PRINTALL._4_4_1" localSheetId="30" hidden="1">{#N/A,#N/A,FALSE,"Caies";#N/A,#N/A,FALSE,"FIELD LENGTHS";#N/A,#N/A,FALSE,"CAIES REF";#N/A,#N/A,FALSE,"RelDPT01.xls"}</definedName>
    <definedName name="wrn.PRINTALL._4_4_1" localSheetId="25" hidden="1">{#N/A,#N/A,FALSE,"Caies";#N/A,#N/A,FALSE,"FIELD LENGTHS";#N/A,#N/A,FALSE,"CAIES REF";#N/A,#N/A,FALSE,"RelDPT01.xls"}</definedName>
    <definedName name="wrn.PRINTALL._4_4_1" localSheetId="23" hidden="1">{#N/A,#N/A,FALSE,"Caies";#N/A,#N/A,FALSE,"FIELD LENGTHS";#N/A,#N/A,FALSE,"CAIES REF";#N/A,#N/A,FALSE,"RelDPT01.xls"}</definedName>
    <definedName name="wrn.PRINTALL._4_4_1" localSheetId="21" hidden="1">{#N/A,#N/A,FALSE,"Caies";#N/A,#N/A,FALSE,"FIELD LENGTHS";#N/A,#N/A,FALSE,"CAIES REF";#N/A,#N/A,FALSE,"RelDPT01.xls"}</definedName>
    <definedName name="wrn.PRINTALL._4_4_1" hidden="1">{#N/A,#N/A,FALSE,"Caies";#N/A,#N/A,FALSE,"FIELD LENGTHS";#N/A,#N/A,FALSE,"CAIES REF";#N/A,#N/A,FALSE,"RelDPT01.xls"}</definedName>
    <definedName name="wrn.PRINTALL._4_5" localSheetId="26" hidden="1">{#N/A,#N/A,FALSE,"Caies";#N/A,#N/A,FALSE,"FIELD LENGTHS";#N/A,#N/A,FALSE,"CAIES REF";#N/A,#N/A,FALSE,"RelDPT01.xls"}</definedName>
    <definedName name="wrn.PRINTALL._4_5" localSheetId="31" hidden="1">{#N/A,#N/A,FALSE,"Caies";#N/A,#N/A,FALSE,"FIELD LENGTHS";#N/A,#N/A,FALSE,"CAIES REF";#N/A,#N/A,FALSE,"RelDPT01.xls"}</definedName>
    <definedName name="wrn.PRINTALL._4_5" localSheetId="30" hidden="1">{#N/A,#N/A,FALSE,"Caies";#N/A,#N/A,FALSE,"FIELD LENGTHS";#N/A,#N/A,FALSE,"CAIES REF";#N/A,#N/A,FALSE,"RelDPT01.xls"}</definedName>
    <definedName name="wrn.PRINTALL._4_5" localSheetId="25" hidden="1">{#N/A,#N/A,FALSE,"Caies";#N/A,#N/A,FALSE,"FIELD LENGTHS";#N/A,#N/A,FALSE,"CAIES REF";#N/A,#N/A,FALSE,"RelDPT01.xls"}</definedName>
    <definedName name="wrn.PRINTALL._4_5" localSheetId="23" hidden="1">{#N/A,#N/A,FALSE,"Caies";#N/A,#N/A,FALSE,"FIELD LENGTHS";#N/A,#N/A,FALSE,"CAIES REF";#N/A,#N/A,FALSE,"RelDPT01.xls"}</definedName>
    <definedName name="wrn.PRINTALL._4_5" localSheetId="21" hidden="1">{#N/A,#N/A,FALSE,"Caies";#N/A,#N/A,FALSE,"FIELD LENGTHS";#N/A,#N/A,FALSE,"CAIES REF";#N/A,#N/A,FALSE,"RelDPT01.xls"}</definedName>
    <definedName name="wrn.PRINTALL._4_5" hidden="1">{#N/A,#N/A,FALSE,"Caies";#N/A,#N/A,FALSE,"FIELD LENGTHS";#N/A,#N/A,FALSE,"CAIES REF";#N/A,#N/A,FALSE,"RelDPT01.xls"}</definedName>
    <definedName name="wrn.PRINTALL._5" localSheetId="26" hidden="1">{#N/A,#N/A,FALSE,"Caies";#N/A,#N/A,FALSE,"FIELD LENGTHS";#N/A,#N/A,FALSE,"CAIES REF";#N/A,#N/A,FALSE,"RelDPT01.xls"}</definedName>
    <definedName name="wrn.PRINTALL._5" localSheetId="31" hidden="1">{#N/A,#N/A,FALSE,"Caies";#N/A,#N/A,FALSE,"FIELD LENGTHS";#N/A,#N/A,FALSE,"CAIES REF";#N/A,#N/A,FALSE,"RelDPT01.xls"}</definedName>
    <definedName name="wrn.PRINTALL._5" localSheetId="30" hidden="1">{#N/A,#N/A,FALSE,"Caies";#N/A,#N/A,FALSE,"FIELD LENGTHS";#N/A,#N/A,FALSE,"CAIES REF";#N/A,#N/A,FALSE,"RelDPT01.xls"}</definedName>
    <definedName name="wrn.PRINTALL._5" localSheetId="25" hidden="1">{#N/A,#N/A,FALSE,"Caies";#N/A,#N/A,FALSE,"FIELD LENGTHS";#N/A,#N/A,FALSE,"CAIES REF";#N/A,#N/A,FALSE,"RelDPT01.xls"}</definedName>
    <definedName name="wrn.PRINTALL._5" localSheetId="23" hidden="1">{#N/A,#N/A,FALSE,"Caies";#N/A,#N/A,FALSE,"FIELD LENGTHS";#N/A,#N/A,FALSE,"CAIES REF";#N/A,#N/A,FALSE,"RelDPT01.xls"}</definedName>
    <definedName name="wrn.PRINTALL._5" localSheetId="21" hidden="1">{#N/A,#N/A,FALSE,"Caies";#N/A,#N/A,FALSE,"FIELD LENGTHS";#N/A,#N/A,FALSE,"CAIES REF";#N/A,#N/A,FALSE,"RelDPT01.xls"}</definedName>
    <definedName name="wrn.PRINTALL._5" hidden="1">{#N/A,#N/A,FALSE,"Caies";#N/A,#N/A,FALSE,"FIELD LENGTHS";#N/A,#N/A,FALSE,"CAIES REF";#N/A,#N/A,FALSE,"RelDPT01.xls"}</definedName>
    <definedName name="wrn.PRINTALL._5_1" localSheetId="26" hidden="1">{#N/A,#N/A,FALSE,"Caies";#N/A,#N/A,FALSE,"FIELD LENGTHS";#N/A,#N/A,FALSE,"CAIES REF";#N/A,#N/A,FALSE,"RelDPT01.xls"}</definedName>
    <definedName name="wrn.PRINTALL._5_1" localSheetId="31" hidden="1">{#N/A,#N/A,FALSE,"Caies";#N/A,#N/A,FALSE,"FIELD LENGTHS";#N/A,#N/A,FALSE,"CAIES REF";#N/A,#N/A,FALSE,"RelDPT01.xls"}</definedName>
    <definedName name="wrn.PRINTALL._5_1" localSheetId="30" hidden="1">{#N/A,#N/A,FALSE,"Caies";#N/A,#N/A,FALSE,"FIELD LENGTHS";#N/A,#N/A,FALSE,"CAIES REF";#N/A,#N/A,FALSE,"RelDPT01.xls"}</definedName>
    <definedName name="wrn.PRINTALL._5_1" localSheetId="25" hidden="1">{#N/A,#N/A,FALSE,"Caies";#N/A,#N/A,FALSE,"FIELD LENGTHS";#N/A,#N/A,FALSE,"CAIES REF";#N/A,#N/A,FALSE,"RelDPT01.xls"}</definedName>
    <definedName name="wrn.PRINTALL._5_1" localSheetId="23" hidden="1">{#N/A,#N/A,FALSE,"Caies";#N/A,#N/A,FALSE,"FIELD LENGTHS";#N/A,#N/A,FALSE,"CAIES REF";#N/A,#N/A,FALSE,"RelDPT01.xls"}</definedName>
    <definedName name="wrn.PRINTALL._5_1" localSheetId="21" hidden="1">{#N/A,#N/A,FALSE,"Caies";#N/A,#N/A,FALSE,"FIELD LENGTHS";#N/A,#N/A,FALSE,"CAIES REF";#N/A,#N/A,FALSE,"RelDPT01.xls"}</definedName>
    <definedName name="wrn.PRINTALL._5_1" hidden="1">{#N/A,#N/A,FALSE,"Caies";#N/A,#N/A,FALSE,"FIELD LENGTHS";#N/A,#N/A,FALSE,"CAIES REF";#N/A,#N/A,FALSE,"RelDPT01.xls"}</definedName>
    <definedName name="wrn.PRINTALL._5_1_1" localSheetId="26" hidden="1">{#N/A,#N/A,FALSE,"Caies";#N/A,#N/A,FALSE,"FIELD LENGTHS";#N/A,#N/A,FALSE,"CAIES REF";#N/A,#N/A,FALSE,"RelDPT01.xls"}</definedName>
    <definedName name="wrn.PRINTALL._5_1_1" localSheetId="31" hidden="1">{#N/A,#N/A,FALSE,"Caies";#N/A,#N/A,FALSE,"FIELD LENGTHS";#N/A,#N/A,FALSE,"CAIES REF";#N/A,#N/A,FALSE,"RelDPT01.xls"}</definedName>
    <definedName name="wrn.PRINTALL._5_1_1" localSheetId="30" hidden="1">{#N/A,#N/A,FALSE,"Caies";#N/A,#N/A,FALSE,"FIELD LENGTHS";#N/A,#N/A,FALSE,"CAIES REF";#N/A,#N/A,FALSE,"RelDPT01.xls"}</definedName>
    <definedName name="wrn.PRINTALL._5_1_1" localSheetId="25" hidden="1">{#N/A,#N/A,FALSE,"Caies";#N/A,#N/A,FALSE,"FIELD LENGTHS";#N/A,#N/A,FALSE,"CAIES REF";#N/A,#N/A,FALSE,"RelDPT01.xls"}</definedName>
    <definedName name="wrn.PRINTALL._5_1_1" localSheetId="23" hidden="1">{#N/A,#N/A,FALSE,"Caies";#N/A,#N/A,FALSE,"FIELD LENGTHS";#N/A,#N/A,FALSE,"CAIES REF";#N/A,#N/A,FALSE,"RelDPT01.xls"}</definedName>
    <definedName name="wrn.PRINTALL._5_1_1" localSheetId="21" hidden="1">{#N/A,#N/A,FALSE,"Caies";#N/A,#N/A,FALSE,"FIELD LENGTHS";#N/A,#N/A,FALSE,"CAIES REF";#N/A,#N/A,FALSE,"RelDPT01.xls"}</definedName>
    <definedName name="wrn.PRINTALL._5_1_1" hidden="1">{#N/A,#N/A,FALSE,"Caies";#N/A,#N/A,FALSE,"FIELD LENGTHS";#N/A,#N/A,FALSE,"CAIES REF";#N/A,#N/A,FALSE,"RelDPT01.xls"}</definedName>
    <definedName name="wrn.PRINTALL._5_2" localSheetId="26" hidden="1">{#N/A,#N/A,FALSE,"Caies";#N/A,#N/A,FALSE,"FIELD LENGTHS";#N/A,#N/A,FALSE,"CAIES REF";#N/A,#N/A,FALSE,"RelDPT01.xls"}</definedName>
    <definedName name="wrn.PRINTALL._5_2" localSheetId="31" hidden="1">{#N/A,#N/A,FALSE,"Caies";#N/A,#N/A,FALSE,"FIELD LENGTHS";#N/A,#N/A,FALSE,"CAIES REF";#N/A,#N/A,FALSE,"RelDPT01.xls"}</definedName>
    <definedName name="wrn.PRINTALL._5_2" localSheetId="30" hidden="1">{#N/A,#N/A,FALSE,"Caies";#N/A,#N/A,FALSE,"FIELD LENGTHS";#N/A,#N/A,FALSE,"CAIES REF";#N/A,#N/A,FALSE,"RelDPT01.xls"}</definedName>
    <definedName name="wrn.PRINTALL._5_2" localSheetId="25" hidden="1">{#N/A,#N/A,FALSE,"Caies";#N/A,#N/A,FALSE,"FIELD LENGTHS";#N/A,#N/A,FALSE,"CAIES REF";#N/A,#N/A,FALSE,"RelDPT01.xls"}</definedName>
    <definedName name="wrn.PRINTALL._5_2" localSheetId="23" hidden="1">{#N/A,#N/A,FALSE,"Caies";#N/A,#N/A,FALSE,"FIELD LENGTHS";#N/A,#N/A,FALSE,"CAIES REF";#N/A,#N/A,FALSE,"RelDPT01.xls"}</definedName>
    <definedName name="wrn.PRINTALL._5_2" localSheetId="21" hidden="1">{#N/A,#N/A,FALSE,"Caies";#N/A,#N/A,FALSE,"FIELD LENGTHS";#N/A,#N/A,FALSE,"CAIES REF";#N/A,#N/A,FALSE,"RelDPT01.xls"}</definedName>
    <definedName name="wrn.PRINTALL._5_2" hidden="1">{#N/A,#N/A,FALSE,"Caies";#N/A,#N/A,FALSE,"FIELD LENGTHS";#N/A,#N/A,FALSE,"CAIES REF";#N/A,#N/A,FALSE,"RelDPT01.xls"}</definedName>
    <definedName name="wrn.PRINTALL._5_2_1" localSheetId="26" hidden="1">{#N/A,#N/A,FALSE,"Caies";#N/A,#N/A,FALSE,"FIELD LENGTHS";#N/A,#N/A,FALSE,"CAIES REF";#N/A,#N/A,FALSE,"RelDPT01.xls"}</definedName>
    <definedName name="wrn.PRINTALL._5_2_1" localSheetId="31" hidden="1">{#N/A,#N/A,FALSE,"Caies";#N/A,#N/A,FALSE,"FIELD LENGTHS";#N/A,#N/A,FALSE,"CAIES REF";#N/A,#N/A,FALSE,"RelDPT01.xls"}</definedName>
    <definedName name="wrn.PRINTALL._5_2_1" localSheetId="30" hidden="1">{#N/A,#N/A,FALSE,"Caies";#N/A,#N/A,FALSE,"FIELD LENGTHS";#N/A,#N/A,FALSE,"CAIES REF";#N/A,#N/A,FALSE,"RelDPT01.xls"}</definedName>
    <definedName name="wrn.PRINTALL._5_2_1" localSheetId="25" hidden="1">{#N/A,#N/A,FALSE,"Caies";#N/A,#N/A,FALSE,"FIELD LENGTHS";#N/A,#N/A,FALSE,"CAIES REF";#N/A,#N/A,FALSE,"RelDPT01.xls"}</definedName>
    <definedName name="wrn.PRINTALL._5_2_1" localSheetId="23" hidden="1">{#N/A,#N/A,FALSE,"Caies";#N/A,#N/A,FALSE,"FIELD LENGTHS";#N/A,#N/A,FALSE,"CAIES REF";#N/A,#N/A,FALSE,"RelDPT01.xls"}</definedName>
    <definedName name="wrn.PRINTALL._5_2_1" localSheetId="21" hidden="1">{#N/A,#N/A,FALSE,"Caies";#N/A,#N/A,FALSE,"FIELD LENGTHS";#N/A,#N/A,FALSE,"CAIES REF";#N/A,#N/A,FALSE,"RelDPT01.xls"}</definedName>
    <definedName name="wrn.PRINTALL._5_2_1" hidden="1">{#N/A,#N/A,FALSE,"Caies";#N/A,#N/A,FALSE,"FIELD LENGTHS";#N/A,#N/A,FALSE,"CAIES REF";#N/A,#N/A,FALSE,"RelDPT01.xls"}</definedName>
    <definedName name="wrn.PRINTALL._5_3" localSheetId="26" hidden="1">{#N/A,#N/A,FALSE,"Caies";#N/A,#N/A,FALSE,"FIELD LENGTHS";#N/A,#N/A,FALSE,"CAIES REF";#N/A,#N/A,FALSE,"RelDPT01.xls"}</definedName>
    <definedName name="wrn.PRINTALL._5_3" localSheetId="31" hidden="1">{#N/A,#N/A,FALSE,"Caies";#N/A,#N/A,FALSE,"FIELD LENGTHS";#N/A,#N/A,FALSE,"CAIES REF";#N/A,#N/A,FALSE,"RelDPT01.xls"}</definedName>
    <definedName name="wrn.PRINTALL._5_3" localSheetId="30" hidden="1">{#N/A,#N/A,FALSE,"Caies";#N/A,#N/A,FALSE,"FIELD LENGTHS";#N/A,#N/A,FALSE,"CAIES REF";#N/A,#N/A,FALSE,"RelDPT01.xls"}</definedName>
    <definedName name="wrn.PRINTALL._5_3" localSheetId="25" hidden="1">{#N/A,#N/A,FALSE,"Caies";#N/A,#N/A,FALSE,"FIELD LENGTHS";#N/A,#N/A,FALSE,"CAIES REF";#N/A,#N/A,FALSE,"RelDPT01.xls"}</definedName>
    <definedName name="wrn.PRINTALL._5_3" localSheetId="23" hidden="1">{#N/A,#N/A,FALSE,"Caies";#N/A,#N/A,FALSE,"FIELD LENGTHS";#N/A,#N/A,FALSE,"CAIES REF";#N/A,#N/A,FALSE,"RelDPT01.xls"}</definedName>
    <definedName name="wrn.PRINTALL._5_3" localSheetId="21" hidden="1">{#N/A,#N/A,FALSE,"Caies";#N/A,#N/A,FALSE,"FIELD LENGTHS";#N/A,#N/A,FALSE,"CAIES REF";#N/A,#N/A,FALSE,"RelDPT01.xls"}</definedName>
    <definedName name="wrn.PRINTALL._5_3" hidden="1">{#N/A,#N/A,FALSE,"Caies";#N/A,#N/A,FALSE,"FIELD LENGTHS";#N/A,#N/A,FALSE,"CAIES REF";#N/A,#N/A,FALSE,"RelDPT01.xls"}</definedName>
    <definedName name="wrn.PRINTALL._5_3_1" localSheetId="26" hidden="1">{#N/A,#N/A,FALSE,"Caies";#N/A,#N/A,FALSE,"FIELD LENGTHS";#N/A,#N/A,FALSE,"CAIES REF";#N/A,#N/A,FALSE,"RelDPT01.xls"}</definedName>
    <definedName name="wrn.PRINTALL._5_3_1" localSheetId="31" hidden="1">{#N/A,#N/A,FALSE,"Caies";#N/A,#N/A,FALSE,"FIELD LENGTHS";#N/A,#N/A,FALSE,"CAIES REF";#N/A,#N/A,FALSE,"RelDPT01.xls"}</definedName>
    <definedName name="wrn.PRINTALL._5_3_1" localSheetId="30" hidden="1">{#N/A,#N/A,FALSE,"Caies";#N/A,#N/A,FALSE,"FIELD LENGTHS";#N/A,#N/A,FALSE,"CAIES REF";#N/A,#N/A,FALSE,"RelDPT01.xls"}</definedName>
    <definedName name="wrn.PRINTALL._5_3_1" localSheetId="25" hidden="1">{#N/A,#N/A,FALSE,"Caies";#N/A,#N/A,FALSE,"FIELD LENGTHS";#N/A,#N/A,FALSE,"CAIES REF";#N/A,#N/A,FALSE,"RelDPT01.xls"}</definedName>
    <definedName name="wrn.PRINTALL._5_3_1" localSheetId="23" hidden="1">{#N/A,#N/A,FALSE,"Caies";#N/A,#N/A,FALSE,"FIELD LENGTHS";#N/A,#N/A,FALSE,"CAIES REF";#N/A,#N/A,FALSE,"RelDPT01.xls"}</definedName>
    <definedName name="wrn.PRINTALL._5_3_1" localSheetId="21" hidden="1">{#N/A,#N/A,FALSE,"Caies";#N/A,#N/A,FALSE,"FIELD LENGTHS";#N/A,#N/A,FALSE,"CAIES REF";#N/A,#N/A,FALSE,"RelDPT01.xls"}</definedName>
    <definedName name="wrn.PRINTALL._5_3_1" hidden="1">{#N/A,#N/A,FALSE,"Caies";#N/A,#N/A,FALSE,"FIELD LENGTHS";#N/A,#N/A,FALSE,"CAIES REF";#N/A,#N/A,FALSE,"RelDPT01.xls"}</definedName>
    <definedName name="wrn.PRINTALL._5_4" localSheetId="26" hidden="1">{#N/A,#N/A,FALSE,"Caies";#N/A,#N/A,FALSE,"FIELD LENGTHS";#N/A,#N/A,FALSE,"CAIES REF";#N/A,#N/A,FALSE,"RelDPT01.xls"}</definedName>
    <definedName name="wrn.PRINTALL._5_4" localSheetId="31" hidden="1">{#N/A,#N/A,FALSE,"Caies";#N/A,#N/A,FALSE,"FIELD LENGTHS";#N/A,#N/A,FALSE,"CAIES REF";#N/A,#N/A,FALSE,"RelDPT01.xls"}</definedName>
    <definedName name="wrn.PRINTALL._5_4" localSheetId="30" hidden="1">{#N/A,#N/A,FALSE,"Caies";#N/A,#N/A,FALSE,"FIELD LENGTHS";#N/A,#N/A,FALSE,"CAIES REF";#N/A,#N/A,FALSE,"RelDPT01.xls"}</definedName>
    <definedName name="wrn.PRINTALL._5_4" localSheetId="25" hidden="1">{#N/A,#N/A,FALSE,"Caies";#N/A,#N/A,FALSE,"FIELD LENGTHS";#N/A,#N/A,FALSE,"CAIES REF";#N/A,#N/A,FALSE,"RelDPT01.xls"}</definedName>
    <definedName name="wrn.PRINTALL._5_4" localSheetId="23" hidden="1">{#N/A,#N/A,FALSE,"Caies";#N/A,#N/A,FALSE,"FIELD LENGTHS";#N/A,#N/A,FALSE,"CAIES REF";#N/A,#N/A,FALSE,"RelDPT01.xls"}</definedName>
    <definedName name="wrn.PRINTALL._5_4" localSheetId="21" hidden="1">{#N/A,#N/A,FALSE,"Caies";#N/A,#N/A,FALSE,"FIELD LENGTHS";#N/A,#N/A,FALSE,"CAIES REF";#N/A,#N/A,FALSE,"RelDPT01.xls"}</definedName>
    <definedName name="wrn.PRINTALL._5_4" hidden="1">{#N/A,#N/A,FALSE,"Caies";#N/A,#N/A,FALSE,"FIELD LENGTHS";#N/A,#N/A,FALSE,"CAIES REF";#N/A,#N/A,FALSE,"RelDPT01.xls"}</definedName>
    <definedName name="wrn.PRINTALL._5_4_1" localSheetId="26" hidden="1">{#N/A,#N/A,FALSE,"Caies";#N/A,#N/A,FALSE,"FIELD LENGTHS";#N/A,#N/A,FALSE,"CAIES REF";#N/A,#N/A,FALSE,"RelDPT01.xls"}</definedName>
    <definedName name="wrn.PRINTALL._5_4_1" localSheetId="31" hidden="1">{#N/A,#N/A,FALSE,"Caies";#N/A,#N/A,FALSE,"FIELD LENGTHS";#N/A,#N/A,FALSE,"CAIES REF";#N/A,#N/A,FALSE,"RelDPT01.xls"}</definedName>
    <definedName name="wrn.PRINTALL._5_4_1" localSheetId="30" hidden="1">{#N/A,#N/A,FALSE,"Caies";#N/A,#N/A,FALSE,"FIELD LENGTHS";#N/A,#N/A,FALSE,"CAIES REF";#N/A,#N/A,FALSE,"RelDPT01.xls"}</definedName>
    <definedName name="wrn.PRINTALL._5_4_1" localSheetId="25" hidden="1">{#N/A,#N/A,FALSE,"Caies";#N/A,#N/A,FALSE,"FIELD LENGTHS";#N/A,#N/A,FALSE,"CAIES REF";#N/A,#N/A,FALSE,"RelDPT01.xls"}</definedName>
    <definedName name="wrn.PRINTALL._5_4_1" localSheetId="23" hidden="1">{#N/A,#N/A,FALSE,"Caies";#N/A,#N/A,FALSE,"FIELD LENGTHS";#N/A,#N/A,FALSE,"CAIES REF";#N/A,#N/A,FALSE,"RelDPT01.xls"}</definedName>
    <definedName name="wrn.PRINTALL._5_4_1" localSheetId="21" hidden="1">{#N/A,#N/A,FALSE,"Caies";#N/A,#N/A,FALSE,"FIELD LENGTHS";#N/A,#N/A,FALSE,"CAIES REF";#N/A,#N/A,FALSE,"RelDPT01.xls"}</definedName>
    <definedName name="wrn.PRINTALL._5_4_1" hidden="1">{#N/A,#N/A,FALSE,"Caies";#N/A,#N/A,FALSE,"FIELD LENGTHS";#N/A,#N/A,FALSE,"CAIES REF";#N/A,#N/A,FALSE,"RelDPT01.xls"}</definedName>
    <definedName name="wrn.PRINTALL._5_5" localSheetId="26" hidden="1">{#N/A,#N/A,FALSE,"Caies";#N/A,#N/A,FALSE,"FIELD LENGTHS";#N/A,#N/A,FALSE,"CAIES REF";#N/A,#N/A,FALSE,"RelDPT01.xls"}</definedName>
    <definedName name="wrn.PRINTALL._5_5" localSheetId="31" hidden="1">{#N/A,#N/A,FALSE,"Caies";#N/A,#N/A,FALSE,"FIELD LENGTHS";#N/A,#N/A,FALSE,"CAIES REF";#N/A,#N/A,FALSE,"RelDPT01.xls"}</definedName>
    <definedName name="wrn.PRINTALL._5_5" localSheetId="30" hidden="1">{#N/A,#N/A,FALSE,"Caies";#N/A,#N/A,FALSE,"FIELD LENGTHS";#N/A,#N/A,FALSE,"CAIES REF";#N/A,#N/A,FALSE,"RelDPT01.xls"}</definedName>
    <definedName name="wrn.PRINTALL._5_5" localSheetId="25" hidden="1">{#N/A,#N/A,FALSE,"Caies";#N/A,#N/A,FALSE,"FIELD LENGTHS";#N/A,#N/A,FALSE,"CAIES REF";#N/A,#N/A,FALSE,"RelDPT01.xls"}</definedName>
    <definedName name="wrn.PRINTALL._5_5" localSheetId="23" hidden="1">{#N/A,#N/A,FALSE,"Caies";#N/A,#N/A,FALSE,"FIELD LENGTHS";#N/A,#N/A,FALSE,"CAIES REF";#N/A,#N/A,FALSE,"RelDPT01.xls"}</definedName>
    <definedName name="wrn.PRINTALL._5_5" localSheetId="21" hidden="1">{#N/A,#N/A,FALSE,"Caies";#N/A,#N/A,FALSE,"FIELD LENGTHS";#N/A,#N/A,FALSE,"CAIES REF";#N/A,#N/A,FALSE,"RelDPT01.xls"}</definedName>
    <definedName name="wrn.PRINTALL._5_5" hidden="1">{#N/A,#N/A,FALSE,"Caies";#N/A,#N/A,FALSE,"FIELD LENGTHS";#N/A,#N/A,FALSE,"CAIES REF";#N/A,#N/A,FALSE,"RelDPT01.xls"}</definedName>
    <definedName name="wrn.REPORT." localSheetId="26" hidden="1">{#N/A,#N/A,FALSE,"표지";#N/A,#N/A,FALSE,"목차";#N/A,#N/A,FALSE,"내용1";#N/A,#N/A,FALSE,"내용2";#N/A,#N/A,FALSE,"결론";#N/A,#N/A,FALSE,"첨부";#N/A,#N/A,FALSE,"진공도달시간";#N/A,#N/A,FALSE,"배가스속도"}</definedName>
    <definedName name="wrn.REPORT." localSheetId="31" hidden="1">{#N/A,#N/A,FALSE,"표지";#N/A,#N/A,FALSE,"목차";#N/A,#N/A,FALSE,"내용1";#N/A,#N/A,FALSE,"내용2";#N/A,#N/A,FALSE,"결론";#N/A,#N/A,FALSE,"첨부";#N/A,#N/A,FALSE,"진공도달시간";#N/A,#N/A,FALSE,"배가스속도"}</definedName>
    <definedName name="wrn.REPORT." localSheetId="30" hidden="1">{#N/A,#N/A,FALSE,"표지";#N/A,#N/A,FALSE,"목차";#N/A,#N/A,FALSE,"내용1";#N/A,#N/A,FALSE,"내용2";#N/A,#N/A,FALSE,"결론";#N/A,#N/A,FALSE,"첨부";#N/A,#N/A,FALSE,"진공도달시간";#N/A,#N/A,FALSE,"배가스속도"}</definedName>
    <definedName name="wrn.REPORT." localSheetId="25" hidden="1">{#N/A,#N/A,FALSE,"표지";#N/A,#N/A,FALSE,"목차";#N/A,#N/A,FALSE,"내용1";#N/A,#N/A,FALSE,"내용2";#N/A,#N/A,FALSE,"결론";#N/A,#N/A,FALSE,"첨부";#N/A,#N/A,FALSE,"진공도달시간";#N/A,#N/A,FALSE,"배가스속도"}</definedName>
    <definedName name="wrn.REPORT." localSheetId="23" hidden="1">{#N/A,#N/A,FALSE,"표지";#N/A,#N/A,FALSE,"목차";#N/A,#N/A,FALSE,"내용1";#N/A,#N/A,FALSE,"내용2";#N/A,#N/A,FALSE,"결론";#N/A,#N/A,FALSE,"첨부";#N/A,#N/A,FALSE,"진공도달시간";#N/A,#N/A,FALSE,"배가스속도"}</definedName>
    <definedName name="wrn.REPORT." localSheetId="21" hidden="1">{#N/A,#N/A,FALSE,"표지";#N/A,#N/A,FALSE,"목차";#N/A,#N/A,FALSE,"내용1";#N/A,#N/A,FALSE,"내용2";#N/A,#N/A,FALSE,"결론";#N/A,#N/A,FALSE,"첨부";#N/A,#N/A,FALSE,"진공도달시간";#N/A,#N/A,FALSE,"배가스속도"}</definedName>
    <definedName name="wrn.REPORT." hidden="1">{#N/A,#N/A,FALSE,"표지";#N/A,#N/A,FALSE,"목차";#N/A,#N/A,FALSE,"내용1";#N/A,#N/A,FALSE,"내용2";#N/A,#N/A,FALSE,"결론";#N/A,#N/A,FALSE,"첨부";#N/A,#N/A,FALSE,"진공도달시간";#N/A,#N/A,FALSE,"배가스속도"}</definedName>
    <definedName name="wrn.REPORT._1" localSheetId="23" hidden="1">{#N/A,#N/A,FALSE,"표지";#N/A,#N/A,FALSE,"목차";#N/A,#N/A,FALSE,"내용1";#N/A,#N/A,FALSE,"내용2";#N/A,#N/A,FALSE,"결론";#N/A,#N/A,FALSE,"첨부";#N/A,#N/A,FALSE,"진공도달시간";#N/A,#N/A,FALSE,"배가스속도"}</definedName>
    <definedName name="wrn.REPORT._1" localSheetId="21" hidden="1">{#N/A,#N/A,FALSE,"표지";#N/A,#N/A,FALSE,"목차";#N/A,#N/A,FALSE,"내용1";#N/A,#N/A,FALSE,"내용2";#N/A,#N/A,FALSE,"결론";#N/A,#N/A,FALSE,"첨부";#N/A,#N/A,FALSE,"진공도달시간";#N/A,#N/A,FALSE,"배가스속도"}</definedName>
    <definedName name="wrn.REPORT._1" hidden="1">{#N/A,#N/A,FALSE,"표지";#N/A,#N/A,FALSE,"목차";#N/A,#N/A,FALSE,"내용1";#N/A,#N/A,FALSE,"내용2";#N/A,#N/A,FALSE,"결론";#N/A,#N/A,FALSE,"첨부";#N/A,#N/A,FALSE,"진공도달시간";#N/A,#N/A,FALSE,"배가스속도"}</definedName>
    <definedName name="wrn.REPORT._2" localSheetId="23" hidden="1">{#N/A,#N/A,FALSE,"표지";#N/A,#N/A,FALSE,"목차";#N/A,#N/A,FALSE,"내용1";#N/A,#N/A,FALSE,"내용2";#N/A,#N/A,FALSE,"결론";#N/A,#N/A,FALSE,"첨부";#N/A,#N/A,FALSE,"진공도달시간";#N/A,#N/A,FALSE,"배가스속도"}</definedName>
    <definedName name="wrn.REPORT._2" localSheetId="21" hidden="1">{#N/A,#N/A,FALSE,"표지";#N/A,#N/A,FALSE,"목차";#N/A,#N/A,FALSE,"내용1";#N/A,#N/A,FALSE,"내용2";#N/A,#N/A,FALSE,"결론";#N/A,#N/A,FALSE,"첨부";#N/A,#N/A,FALSE,"진공도달시간";#N/A,#N/A,FALSE,"배가스속도"}</definedName>
    <definedName name="wrn.REPORT._2" hidden="1">{#N/A,#N/A,FALSE,"표지";#N/A,#N/A,FALSE,"목차";#N/A,#N/A,FALSE,"내용1";#N/A,#N/A,FALSE,"내용2";#N/A,#N/A,FALSE,"결론";#N/A,#N/A,FALSE,"첨부";#N/A,#N/A,FALSE,"진공도달시간";#N/A,#N/A,FALSE,"배가스속도"}</definedName>
    <definedName name="wrn.REPORT._3" localSheetId="23" hidden="1">{#N/A,#N/A,FALSE,"표지";#N/A,#N/A,FALSE,"목차";#N/A,#N/A,FALSE,"내용1";#N/A,#N/A,FALSE,"내용2";#N/A,#N/A,FALSE,"결론";#N/A,#N/A,FALSE,"첨부";#N/A,#N/A,FALSE,"진공도달시간";#N/A,#N/A,FALSE,"배가스속도"}</definedName>
    <definedName name="wrn.REPORT._3" localSheetId="21" hidden="1">{#N/A,#N/A,FALSE,"표지";#N/A,#N/A,FALSE,"목차";#N/A,#N/A,FALSE,"내용1";#N/A,#N/A,FALSE,"내용2";#N/A,#N/A,FALSE,"결론";#N/A,#N/A,FALSE,"첨부";#N/A,#N/A,FALSE,"진공도달시간";#N/A,#N/A,FALSE,"배가스속도"}</definedName>
    <definedName name="wrn.REPORT._3" hidden="1">{#N/A,#N/A,FALSE,"표지";#N/A,#N/A,FALSE,"목차";#N/A,#N/A,FALSE,"내용1";#N/A,#N/A,FALSE,"내용2";#N/A,#N/A,FALSE,"결론";#N/A,#N/A,FALSE,"첨부";#N/A,#N/A,FALSE,"진공도달시간";#N/A,#N/A,FALSE,"배가스속도"}</definedName>
    <definedName name="wrn.REPORT._4" localSheetId="23" hidden="1">{#N/A,#N/A,FALSE,"표지";#N/A,#N/A,FALSE,"목차";#N/A,#N/A,FALSE,"내용1";#N/A,#N/A,FALSE,"내용2";#N/A,#N/A,FALSE,"결론";#N/A,#N/A,FALSE,"첨부";#N/A,#N/A,FALSE,"진공도달시간";#N/A,#N/A,FALSE,"배가스속도"}</definedName>
    <definedName name="wrn.REPORT._4" localSheetId="21" hidden="1">{#N/A,#N/A,FALSE,"표지";#N/A,#N/A,FALSE,"목차";#N/A,#N/A,FALSE,"내용1";#N/A,#N/A,FALSE,"내용2";#N/A,#N/A,FALSE,"결론";#N/A,#N/A,FALSE,"첨부";#N/A,#N/A,FALSE,"진공도달시간";#N/A,#N/A,FALSE,"배가스속도"}</definedName>
    <definedName name="wrn.REPORT._4" hidden="1">{#N/A,#N/A,FALSE,"표지";#N/A,#N/A,FALSE,"목차";#N/A,#N/A,FALSE,"내용1";#N/A,#N/A,FALSE,"내용2";#N/A,#N/A,FALSE,"결론";#N/A,#N/A,FALSE,"첨부";#N/A,#N/A,FALSE,"진공도달시간";#N/A,#N/A,FALSE,"배가스속도"}</definedName>
    <definedName name="wrn.REPORT._5" localSheetId="23" hidden="1">{#N/A,#N/A,FALSE,"표지";#N/A,#N/A,FALSE,"목차";#N/A,#N/A,FALSE,"내용1";#N/A,#N/A,FALSE,"내용2";#N/A,#N/A,FALSE,"결론";#N/A,#N/A,FALSE,"첨부";#N/A,#N/A,FALSE,"진공도달시간";#N/A,#N/A,FALSE,"배가스속도"}</definedName>
    <definedName name="wrn.REPORT._5" localSheetId="21" hidden="1">{#N/A,#N/A,FALSE,"표지";#N/A,#N/A,FALSE,"목차";#N/A,#N/A,FALSE,"내용1";#N/A,#N/A,FALSE,"내용2";#N/A,#N/A,FALSE,"결론";#N/A,#N/A,FALSE,"첨부";#N/A,#N/A,FALSE,"진공도달시간";#N/A,#N/A,FALSE,"배가스속도"}</definedName>
    <definedName name="wrn.REPORT._5" hidden="1">{#N/A,#N/A,FALSE,"표지";#N/A,#N/A,FALSE,"목차";#N/A,#N/A,FALSE,"내용1";#N/A,#N/A,FALSE,"내용2";#N/A,#N/A,FALSE,"결론";#N/A,#N/A,FALSE,"첨부";#N/A,#N/A,FALSE,"진공도달시간";#N/A,#N/A,FALSE,"배가스속도"}</definedName>
    <definedName name="wrn.rndrep." localSheetId="26" hidden="1">{#N/A,#N/A,FALSE,"ROW DATA"}</definedName>
    <definedName name="wrn.rndrep." localSheetId="31" hidden="1">{#N/A,#N/A,FALSE,"ROW DATA"}</definedName>
    <definedName name="wrn.rndrep." localSheetId="30" hidden="1">{#N/A,#N/A,FALSE,"ROW DATA"}</definedName>
    <definedName name="wrn.rndrep." localSheetId="25" hidden="1">{#N/A,#N/A,FALSE,"ROW DATA"}</definedName>
    <definedName name="wrn.rndrep." localSheetId="23" hidden="1">{#N/A,#N/A,FALSE,"ROW DATA"}</definedName>
    <definedName name="wrn.rndrep." localSheetId="21" hidden="1">{#N/A,#N/A,FALSE,"ROW DATA"}</definedName>
    <definedName name="wrn.rndrep." hidden="1">{#N/A,#N/A,FALSE,"ROW DATA"}</definedName>
    <definedName name="wrn.RPT." localSheetId="26" hidden="1">{#N/A,#N/A,FALSE,"인원";#N/A,#N/A,FALSE,"비용2";#N/A,#N/A,FALSE,"비용1";#N/A,#N/A,FALSE,"비용";#N/A,#N/A,FALSE,"보증2";#N/A,#N/A,FALSE,"보증1";#N/A,#N/A,FALSE,"보증";#N/A,#N/A,FALSE,"손익1";#N/A,#N/A,FALSE,"손익";#N/A,#N/A,FALSE,"부서별매출";#N/A,#N/A,FALSE,"매출"}</definedName>
    <definedName name="wrn.RPT." localSheetId="31" hidden="1">{#N/A,#N/A,FALSE,"인원";#N/A,#N/A,FALSE,"비용2";#N/A,#N/A,FALSE,"비용1";#N/A,#N/A,FALSE,"비용";#N/A,#N/A,FALSE,"보증2";#N/A,#N/A,FALSE,"보증1";#N/A,#N/A,FALSE,"보증";#N/A,#N/A,FALSE,"손익1";#N/A,#N/A,FALSE,"손익";#N/A,#N/A,FALSE,"부서별매출";#N/A,#N/A,FALSE,"매출"}</definedName>
    <definedName name="wrn.RPT." localSheetId="30" hidden="1">{#N/A,#N/A,FALSE,"인원";#N/A,#N/A,FALSE,"비용2";#N/A,#N/A,FALSE,"비용1";#N/A,#N/A,FALSE,"비용";#N/A,#N/A,FALSE,"보증2";#N/A,#N/A,FALSE,"보증1";#N/A,#N/A,FALSE,"보증";#N/A,#N/A,FALSE,"손익1";#N/A,#N/A,FALSE,"손익";#N/A,#N/A,FALSE,"부서별매출";#N/A,#N/A,FALSE,"매출"}</definedName>
    <definedName name="wrn.RPT." localSheetId="25" hidden="1">{#N/A,#N/A,FALSE,"인원";#N/A,#N/A,FALSE,"비용2";#N/A,#N/A,FALSE,"비용1";#N/A,#N/A,FALSE,"비용";#N/A,#N/A,FALSE,"보증2";#N/A,#N/A,FALSE,"보증1";#N/A,#N/A,FALSE,"보증";#N/A,#N/A,FALSE,"손익1";#N/A,#N/A,FALSE,"손익";#N/A,#N/A,FALSE,"부서별매출";#N/A,#N/A,FALSE,"매출"}</definedName>
    <definedName name="wrn.RPT." localSheetId="23" hidden="1">{#N/A,#N/A,FALSE,"인원";#N/A,#N/A,FALSE,"비용2";#N/A,#N/A,FALSE,"비용1";#N/A,#N/A,FALSE,"비용";#N/A,#N/A,FALSE,"보증2";#N/A,#N/A,FALSE,"보증1";#N/A,#N/A,FALSE,"보증";#N/A,#N/A,FALSE,"손익1";#N/A,#N/A,FALSE,"손익";#N/A,#N/A,FALSE,"부서별매출";#N/A,#N/A,FALSE,"매출"}</definedName>
    <definedName name="wrn.RPT." localSheetId="21"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mmaryReport." hidden="1">{"Header",#N/A,TRUE,"Summary";"ProjectInfo",#N/A,TRUE,"Total Value"}</definedName>
    <definedName name="wrn.TEST." localSheetId="23" hidden="1">{#N/A,#N/A,FALSE,"3가";#N/A,#N/A,FALSE,"3나";#N/A,#N/A,FALSE,"3다"}</definedName>
    <definedName name="wrn.TEST." localSheetId="21" hidden="1">{#N/A,#N/A,FALSE,"3가";#N/A,#N/A,FALSE,"3나";#N/A,#N/A,FALSE,"3다"}</definedName>
    <definedName name="wrn.TEST." hidden="1">{#N/A,#N/A,FALSE,"3가";#N/A,#N/A,FALSE,"3나";#N/A,#N/A,FALSE,"3다"}</definedName>
    <definedName name="wrn.test1." localSheetId="26" hidden="1">{#N/A,#N/A,FALSE,"명세표"}</definedName>
    <definedName name="wrn.test1." localSheetId="31" hidden="1">{#N/A,#N/A,FALSE,"명세표"}</definedName>
    <definedName name="wrn.test1." localSheetId="30" hidden="1">{#N/A,#N/A,FALSE,"명세표"}</definedName>
    <definedName name="wrn.test1." localSheetId="25" hidden="1">{#N/A,#N/A,FALSE,"명세표"}</definedName>
    <definedName name="wrn.test1." localSheetId="23" hidden="1">{#N/A,#N/A,FALSE,"명세표"}</definedName>
    <definedName name="wrn.test1." localSheetId="21" hidden="1">{#N/A,#N/A,FALSE,"명세표"}</definedName>
    <definedName name="wrn.test1." hidden="1">{#N/A,#N/A,FALSE,"명세표"}</definedName>
    <definedName name="wrn.tou구매." localSheetId="26" hidden="1">{#N/A,#N/A,FALSE,"견적대비-2"}</definedName>
    <definedName name="wrn.tou구매." localSheetId="31" hidden="1">{#N/A,#N/A,FALSE,"견적대비-2"}</definedName>
    <definedName name="wrn.tou구매." localSheetId="30" hidden="1">{#N/A,#N/A,FALSE,"견적대비-2"}</definedName>
    <definedName name="wrn.tou구매." localSheetId="25" hidden="1">{#N/A,#N/A,FALSE,"견적대비-2"}</definedName>
    <definedName name="wrn.tou구매." localSheetId="23" hidden="1">{#N/A,#N/A,FALSE,"견적대비-2"}</definedName>
    <definedName name="wrn.tou구매." localSheetId="21" hidden="1">{#N/A,#N/A,FALSE,"견적대비-2"}</definedName>
    <definedName name="wrn.tou구매." hidden="1">{#N/A,#N/A,FALSE,"견적대비-2"}</definedName>
    <definedName name="wrn.VESSEL및N2._.구입사양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Y차._.종합." localSheetId="26" hidden="1">{#N/A,#N/A,TRUE,"Y생산";#N/A,#N/A,TRUE,"Y판매";#N/A,#N/A,TRUE,"Y총물량";#N/A,#N/A,TRUE,"Y능력";#N/A,#N/A,TRUE,"YKD"}</definedName>
    <definedName name="wrn.Y차._.종합." localSheetId="31" hidden="1">{#N/A,#N/A,TRUE,"Y생산";#N/A,#N/A,TRUE,"Y판매";#N/A,#N/A,TRUE,"Y총물량";#N/A,#N/A,TRUE,"Y능력";#N/A,#N/A,TRUE,"YKD"}</definedName>
    <definedName name="wrn.Y차._.종합." localSheetId="30" hidden="1">{#N/A,#N/A,TRUE,"Y생산";#N/A,#N/A,TRUE,"Y판매";#N/A,#N/A,TRUE,"Y총물량";#N/A,#N/A,TRUE,"Y능력";#N/A,#N/A,TRUE,"YKD"}</definedName>
    <definedName name="wrn.Y차._.종합." localSheetId="25" hidden="1">{#N/A,#N/A,TRUE,"Y생산";#N/A,#N/A,TRUE,"Y판매";#N/A,#N/A,TRUE,"Y총물량";#N/A,#N/A,TRUE,"Y능력";#N/A,#N/A,TRUE,"YKD"}</definedName>
    <definedName name="wrn.Y차._.종합." localSheetId="23" hidden="1">{#N/A,#N/A,TRUE,"Y생산";#N/A,#N/A,TRUE,"Y판매";#N/A,#N/A,TRUE,"Y총물량";#N/A,#N/A,TRUE,"Y능력";#N/A,#N/A,TRUE,"YKD"}</definedName>
    <definedName name="wrn.Y차._.종합." localSheetId="21" hidden="1">{#N/A,#N/A,TRUE,"Y생산";#N/A,#N/A,TRUE,"Y판매";#N/A,#N/A,TRUE,"Y총물량";#N/A,#N/A,TRUE,"Y능력";#N/A,#N/A,TRUE,"YKD"}</definedName>
    <definedName name="wrn.Y차._.종합." hidden="1">{#N/A,#N/A,TRUE,"Y생산";#N/A,#N/A,TRUE,"Y판매";#N/A,#N/A,TRUE,"Y총물량";#N/A,#N/A,TRUE,"Y능력";#N/A,#N/A,TRUE,"YKD"}</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골재소요량." localSheetId="26" hidden="1">{#N/A,#N/A,FALSE,"골재소요량";#N/A,#N/A,FALSE,"골재소요량"}</definedName>
    <definedName name="wrn.골재소요량." localSheetId="31" hidden="1">{#N/A,#N/A,FALSE,"골재소요량";#N/A,#N/A,FALSE,"골재소요량"}</definedName>
    <definedName name="wrn.골재소요량." localSheetId="30" hidden="1">{#N/A,#N/A,FALSE,"골재소요량";#N/A,#N/A,FALSE,"골재소요량"}</definedName>
    <definedName name="wrn.골재소요량." localSheetId="25" hidden="1">{#N/A,#N/A,FALSE,"골재소요량";#N/A,#N/A,FALSE,"골재소요량"}</definedName>
    <definedName name="wrn.골재소요량." localSheetId="23" hidden="1">{#N/A,#N/A,FALSE,"골재소요량";#N/A,#N/A,FALSE,"골재소요량"}</definedName>
    <definedName name="wrn.골재소요량." localSheetId="21" hidden="1">{#N/A,#N/A,FALSE,"골재소요량";#N/A,#N/A,FALSE,"골재소요량"}</definedName>
    <definedName name="wrn.골재소요량." hidden="1">{#N/A,#N/A,FALSE,"골재소요량";#N/A,#N/A,FALSE,"골재소요량"}</definedName>
    <definedName name="wrn.교대.">{#N/A,#N/A,FALSE,"type1";#N/A,#N/A,FALSE,"지지력";#N/A,#N/A,FALSE,"PILE계산";#N/A,#N/A,FALSE,"PILE ";#N/A,#N/A,FALSE,"철근량";#N/A,#N/A,FALSE,"균열검토";#N/A,#N/A,FALSE,"날개벽";#N/A,#N/A,FALSE,"주철근조립도";#N/A,#N/A,FALSE,"교좌"}</definedName>
    <definedName name="wrn.교대구조계산."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6" hidden="1">{#N/A,#N/A,FALSE,"전력간선"}</definedName>
    <definedName name="wrn.교육청." localSheetId="31" hidden="1">{#N/A,#N/A,FALSE,"전력간선"}</definedName>
    <definedName name="wrn.교육청." localSheetId="30" hidden="1">{#N/A,#N/A,FALSE,"전력간선"}</definedName>
    <definedName name="wrn.교육청." localSheetId="25" hidden="1">{#N/A,#N/A,FALSE,"전력간선"}</definedName>
    <definedName name="wrn.교육청." localSheetId="23" hidden="1">{#N/A,#N/A,FALSE,"전력간선"}</definedName>
    <definedName name="wrn.교육청." localSheetId="21" hidden="1">{#N/A,#N/A,FALSE,"전력간선"}</definedName>
    <definedName name="wrn.교육청." hidden="1">{#N/A,#N/A,FALSE,"전력간선"}</definedName>
    <definedName name="wrn.구조2." localSheetId="26" hidden="1">{#N/A,#N/A,FALSE,"구조2"}</definedName>
    <definedName name="wrn.구조2." localSheetId="31" hidden="1">{#N/A,#N/A,FALSE,"구조2"}</definedName>
    <definedName name="wrn.구조2." localSheetId="30" hidden="1">{#N/A,#N/A,FALSE,"구조2"}</definedName>
    <definedName name="wrn.구조2." localSheetId="25" hidden="1">{#N/A,#N/A,FALSE,"구조2"}</definedName>
    <definedName name="wrn.구조2." localSheetId="23" hidden="1">{#N/A,#N/A,FALSE,"구조2"}</definedName>
    <definedName name="wrn.구조2." localSheetId="21" hidden="1">{#N/A,#N/A,FALSE,"구조2"}</definedName>
    <definedName name="wrn.구조2." hidden="1">{#N/A,#N/A,FALSE,"구조2"}</definedName>
    <definedName name="wrn.기성." hidden="1">{#N/A,#N/A,FALSE,"신청통보";#N/A,#N/A,FALSE,"기성확인서";#N/A,#N/A,FALSE,"기성내역서"}</definedName>
    <definedName name="wrn.기타인쇄." hidden="1">{#N/A,#N/A,FALSE,"기타"}</definedName>
    <definedName name="wrn.노무비인쇄." hidden="1">{#N/A,#N/A,FALSE,"노무비"}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localSheetId="26" hidden="1">{#N/A,#N/A,FALSE,"단가표지"}</definedName>
    <definedName name="wrn.단가표지." localSheetId="31" hidden="1">{#N/A,#N/A,FALSE,"단가표지"}</definedName>
    <definedName name="wrn.단가표지." localSheetId="30" hidden="1">{#N/A,#N/A,FALSE,"단가표지"}</definedName>
    <definedName name="wrn.단가표지." localSheetId="25" hidden="1">{#N/A,#N/A,FALSE,"단가표지"}</definedName>
    <definedName name="wrn.단가표지." localSheetId="23" hidden="1">{#N/A,#N/A,FALSE,"단가표지"}</definedName>
    <definedName name="wrn.단가표지." localSheetId="21" hidden="1">{#N/A,#N/A,FALSE,"단가표지"}</definedName>
    <definedName name="wrn.단가표지." hidden="1">{#N/A,#N/A,FALSE,"단가표지"}</definedName>
    <definedName name="wrn.배수1." localSheetId="26" hidden="1">{#N/A,#N/A,FALSE,"배수1"}</definedName>
    <definedName name="wrn.배수1." localSheetId="31" hidden="1">{#N/A,#N/A,FALSE,"배수1"}</definedName>
    <definedName name="wrn.배수1." localSheetId="30" hidden="1">{#N/A,#N/A,FALSE,"배수1"}</definedName>
    <definedName name="wrn.배수1." localSheetId="25" hidden="1">{#N/A,#N/A,FALSE,"배수1"}</definedName>
    <definedName name="wrn.배수1." localSheetId="23" hidden="1">{#N/A,#N/A,FALSE,"배수1"}</definedName>
    <definedName name="wrn.배수1." localSheetId="21" hidden="1">{#N/A,#N/A,FALSE,"배수1"}</definedName>
    <definedName name="wrn.배수1." hidden="1">{#N/A,#N/A,FALSE,"배수1"}</definedName>
    <definedName name="wrn.배수2." localSheetId="26" hidden="1">{#N/A,#N/A,FALSE,"배수2"}</definedName>
    <definedName name="wrn.배수2." localSheetId="31" hidden="1">{#N/A,#N/A,FALSE,"배수2"}</definedName>
    <definedName name="wrn.배수2." localSheetId="30" hidden="1">{#N/A,#N/A,FALSE,"배수2"}</definedName>
    <definedName name="wrn.배수2." localSheetId="25" hidden="1">{#N/A,#N/A,FALSE,"배수2"}</definedName>
    <definedName name="wrn.배수2." localSheetId="23" hidden="1">{#N/A,#N/A,FALSE,"배수2"}</definedName>
    <definedName name="wrn.배수2." localSheetId="21" hidden="1">{#N/A,#N/A,FALSE,"배수2"}</definedName>
    <definedName name="wrn.배수2." hidden="1">{#N/A,#N/A,FALSE,"배수2"}</definedName>
    <definedName name="wrn.변경예산." hidden="1">{#N/A,#N/A,FALSE,"변경관리예산";#N/A,#N/A,FALSE,"변경장비예산";#N/A,#N/A,FALSE,"변경준설예산";#N/A,#N/A,FALSE,"변경철구예산"}</definedName>
    <definedName name="wrn.보고서." localSheetId="26" hidden="1">{#N/A,#N/A,FALSE,"양식(을)"}</definedName>
    <definedName name="wrn.보고서." localSheetId="31" hidden="1">{#N/A,#N/A,FALSE,"양식(을)"}</definedName>
    <definedName name="wrn.보고서." localSheetId="30" hidden="1">{#N/A,#N/A,FALSE,"양식(을)"}</definedName>
    <definedName name="wrn.보고서." localSheetId="25" hidden="1">{#N/A,#N/A,FALSE,"양식(을)"}</definedName>
    <definedName name="wrn.보고서." localSheetId="23" hidden="1">{#N/A,#N/A,FALSE,"양식(을)"}</definedName>
    <definedName name="wrn.보고서." localSheetId="21" hidden="1">{#N/A,#N/A,FALSE,"양식(을)"}</definedName>
    <definedName name="wrn.보고서." hidden="1">{#N/A,#N/A,FALSE,"양식(을)"}</definedName>
    <definedName name="wrn.보호계전기." localSheetId="26" hidden="1">{#N/A,#N/A,FALSE,"ENG'G(보호계전기)"}</definedName>
    <definedName name="wrn.보호계전기." localSheetId="31" hidden="1">{#N/A,#N/A,FALSE,"ENG'G(보호계전기)"}</definedName>
    <definedName name="wrn.보호계전기." localSheetId="30" hidden="1">{#N/A,#N/A,FALSE,"ENG'G(보호계전기)"}</definedName>
    <definedName name="wrn.보호계전기." localSheetId="25" hidden="1">{#N/A,#N/A,FALSE,"ENG'G(보호계전기)"}</definedName>
    <definedName name="wrn.보호계전기." localSheetId="23" hidden="1">{#N/A,#N/A,FALSE,"ENG'G(보호계전기)"}</definedName>
    <definedName name="wrn.보호계전기." localSheetId="21" hidden="1">{#N/A,#N/A,FALSE,"ENG'G(보호계전기)"}</definedName>
    <definedName name="wrn.보호계전기." hidden="1">{#N/A,#N/A,FALSE,"ENG'G(보호계전기)"}</definedName>
    <definedName name="wrn.부대1." localSheetId="26" hidden="1">{#N/A,#N/A,FALSE,"부대1"}</definedName>
    <definedName name="wrn.부대1." localSheetId="31" hidden="1">{#N/A,#N/A,FALSE,"부대1"}</definedName>
    <definedName name="wrn.부대1." localSheetId="30" hidden="1">{#N/A,#N/A,FALSE,"부대1"}</definedName>
    <definedName name="wrn.부대1." localSheetId="25" hidden="1">{#N/A,#N/A,FALSE,"부대1"}</definedName>
    <definedName name="wrn.부대1." localSheetId="23" hidden="1">{#N/A,#N/A,FALSE,"부대1"}</definedName>
    <definedName name="wrn.부대1." localSheetId="21" hidden="1">{#N/A,#N/A,FALSE,"부대1"}</definedName>
    <definedName name="wrn.부대1." hidden="1">{#N/A,#N/A,FALSE,"부대1"}</definedName>
    <definedName name="wrn.부대2." localSheetId="26" hidden="1">{#N/A,#N/A,FALSE,"부대2"}</definedName>
    <definedName name="wrn.부대2." localSheetId="31" hidden="1">{#N/A,#N/A,FALSE,"부대2"}</definedName>
    <definedName name="wrn.부대2." localSheetId="30" hidden="1">{#N/A,#N/A,FALSE,"부대2"}</definedName>
    <definedName name="wrn.부대2." localSheetId="25" hidden="1">{#N/A,#N/A,FALSE,"부대2"}</definedName>
    <definedName name="wrn.부대2." localSheetId="23" hidden="1">{#N/A,#N/A,FALSE,"부대2"}</definedName>
    <definedName name="wrn.부대2." localSheetId="21" hidden="1">{#N/A,#N/A,FALSE,"부대2"}</definedName>
    <definedName name="wrn.부대2." hidden="1">{#N/A,#N/A,FALSE,"부대2"}</definedName>
    <definedName name="wrn.부산주경기장."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인쇄." hidden="1">{#N/A,#N/A,FALSE,"설계내역서"}</definedName>
    <definedName name="wrn.설변현황." localSheetId="26" hidden="1">{#N/A,#N/A,FALSE,"KMC최종회의(7월) 자료"}</definedName>
    <definedName name="wrn.설변현황." localSheetId="31" hidden="1">{#N/A,#N/A,FALSE,"KMC최종회의(7월) 자료"}</definedName>
    <definedName name="wrn.설변현황." localSheetId="30" hidden="1">{#N/A,#N/A,FALSE,"KMC최종회의(7월) 자료"}</definedName>
    <definedName name="wrn.설변현황." localSheetId="25" hidden="1">{#N/A,#N/A,FALSE,"KMC최종회의(7월) 자료"}</definedName>
    <definedName name="wrn.설변현황." localSheetId="23" hidden="1">{#N/A,#N/A,FALSE,"KMC최종회의(7월) 자료"}</definedName>
    <definedName name="wrn.설변현황." localSheetId="21" hidden="1">{#N/A,#N/A,FALSE,"KMC최종회의(7월) 자료"}</definedName>
    <definedName name="wrn.설변현황." hidden="1">{#N/A,#N/A,FALSE,"KMC최종회의(7월) 자료"}</definedName>
    <definedName name="wrn.속도." localSheetId="26" hidden="1">{#N/A,#N/A,FALSE,"속도"}</definedName>
    <definedName name="wrn.속도." localSheetId="31" hidden="1">{#N/A,#N/A,FALSE,"속도"}</definedName>
    <definedName name="wrn.속도." localSheetId="30" hidden="1">{#N/A,#N/A,FALSE,"속도"}</definedName>
    <definedName name="wrn.속도." localSheetId="25" hidden="1">{#N/A,#N/A,FALSE,"속도"}</definedName>
    <definedName name="wrn.속도." localSheetId="23" hidden="1">{#N/A,#N/A,FALSE,"속도"}</definedName>
    <definedName name="wrn.속도." localSheetId="21" hidden="1">{#N/A,#N/A,FALSE,"속도"}</definedName>
    <definedName name="wrn.속도." hidden="1">{#N/A,#N/A,FALSE,"속도"}</definedName>
    <definedName name="WRN.속도.2" hidden="1">{#N/A,#N/A,FALSE,"속도"}</definedName>
    <definedName name="wrn.손익._.보고." localSheetId="23" hidden="1">{#N/A,#N/A,TRUE,"손익보고"}</definedName>
    <definedName name="wrn.손익._.보고." localSheetId="21" hidden="1">{#N/A,#N/A,TRUE,"손익보고"}</definedName>
    <definedName name="wrn.손익._.보고." hidden="1">{#N/A,#N/A,TRUE,"손익보고"}</definedName>
    <definedName name="wrn.손익._.보고._1" localSheetId="23" hidden="1">{#N/A,#N/A,TRUE,"손익보고"}</definedName>
    <definedName name="wrn.손익._.보고._1" localSheetId="21" hidden="1">{#N/A,#N/A,TRUE,"손익보고"}</definedName>
    <definedName name="wrn.손익._.보고._1" hidden="1">{#N/A,#N/A,TRUE,"손익보고"}</definedName>
    <definedName name="wrn.손익._.보고._2" localSheetId="23" hidden="1">{#N/A,#N/A,TRUE,"손익보고"}</definedName>
    <definedName name="wrn.손익._.보고._2" localSheetId="21" hidden="1">{#N/A,#N/A,TRUE,"손익보고"}</definedName>
    <definedName name="wrn.손익._.보고._2" hidden="1">{#N/A,#N/A,TRUE,"손익보고"}</definedName>
    <definedName name="wrn.손익._.보고._3" localSheetId="23" hidden="1">{#N/A,#N/A,TRUE,"손익보고"}</definedName>
    <definedName name="wrn.손익._.보고._3" localSheetId="21" hidden="1">{#N/A,#N/A,TRUE,"손익보고"}</definedName>
    <definedName name="wrn.손익._.보고._3" hidden="1">{#N/A,#N/A,TRUE,"손익보고"}</definedName>
    <definedName name="wrn.손익._.보고._4" localSheetId="23" hidden="1">{#N/A,#N/A,TRUE,"손익보고"}</definedName>
    <definedName name="wrn.손익._.보고._4" localSheetId="21" hidden="1">{#N/A,#N/A,TRUE,"손익보고"}</definedName>
    <definedName name="wrn.손익._.보고._4"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3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3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{#N/A,#N/A,FALSE,"결의서";#N/A,#N/A,FALSE,"내역서";#N/A,#N/A,FALSE,"도급예상";#N/A,#N/A,FALSE,"시방서"}</definedName>
    <definedName name="wrn.신규dep._.full._.set." localSheetId="26" hidden="1">{#N/A,#N/A,FALSE,"신규dep";#N/A,#N/A,FALSE,"신규dep-금형상각후";#N/A,#N/A,FALSE,"신규dep-연구비상각후";#N/A,#N/A,FALSE,"신규dep-기계,공구상각후"}</definedName>
    <definedName name="wrn.신규dep._.full._.set." localSheetId="31" hidden="1">{#N/A,#N/A,FALSE,"신규dep";#N/A,#N/A,FALSE,"신규dep-금형상각후";#N/A,#N/A,FALSE,"신규dep-연구비상각후";#N/A,#N/A,FALSE,"신규dep-기계,공구상각후"}</definedName>
    <definedName name="wrn.신규dep._.full._.set." localSheetId="30" hidden="1">{#N/A,#N/A,FALSE,"신규dep";#N/A,#N/A,FALSE,"신규dep-금형상각후";#N/A,#N/A,FALSE,"신규dep-연구비상각후";#N/A,#N/A,FALSE,"신규dep-기계,공구상각후"}</definedName>
    <definedName name="wrn.신규dep._.full._.set." localSheetId="25" hidden="1">{#N/A,#N/A,FALSE,"신규dep";#N/A,#N/A,FALSE,"신규dep-금형상각후";#N/A,#N/A,FALSE,"신규dep-연구비상각후";#N/A,#N/A,FALSE,"신규dep-기계,공구상각후"}</definedName>
    <definedName name="wrn.신규dep._.full._.set." localSheetId="23" hidden="1">{#N/A,#N/A,FALSE,"신규dep";#N/A,#N/A,FALSE,"신규dep-금형상각후";#N/A,#N/A,FALSE,"신규dep-연구비상각후";#N/A,#N/A,FALSE,"신규dep-기계,공구상각후"}</definedName>
    <definedName name="wrn.신규dep._.full._.set." localSheetId="2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23" hidden="1">{#N/A,#N/A,TRUE,"토적및재료집계";#N/A,#N/A,TRUE,"토적및재료집계";#N/A,#N/A,TRUE,"단위량"}</definedName>
    <definedName name="wrn.신용찬." localSheetId="21" hidden="1">{#N/A,#N/A,TRUE,"토적및재료집계";#N/A,#N/A,TRUE,"토적및재료집계";#N/A,#N/A,TRUE,"단위량"}</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여암교._.가설공사._.추정금액._.산정." hidden="1">{#N/A,#N/A,TRUE,"설계내역서";#N/A,#N/A,TRUE,"설계집계"}</definedName>
    <definedName name="wrn.연동제." hidden="1">{#N/A,#N/A,TRUE,"총괄"}</definedName>
    <definedName name="wrn.예상손익." hidden="1">{#N/A,#N/A,FALSE,"예상손익";#N/A,#N/A,FALSE,"관리분석";#N/A,#N/A,FALSE,"장비분석";#N/A,#N/A,FALSE,"준설분석";#N/A,#N/A,FALSE,"철구분석"}</definedName>
    <definedName name="wrn.운반시간." localSheetId="26" hidden="1">{#N/A,#N/A,FALSE,"운반시간"}</definedName>
    <definedName name="wrn.운반시간." localSheetId="31" hidden="1">{#N/A,#N/A,FALSE,"운반시간"}</definedName>
    <definedName name="wrn.운반시간." localSheetId="30" hidden="1">{#N/A,#N/A,FALSE,"운반시간"}</definedName>
    <definedName name="wrn.운반시간." localSheetId="25" hidden="1">{#N/A,#N/A,FALSE,"운반시간"}</definedName>
    <definedName name="wrn.운반시간." localSheetId="23" hidden="1">{#N/A,#N/A,FALSE,"운반시간"}</definedName>
    <definedName name="wrn.운반시간." localSheetId="21" hidden="1">{#N/A,#N/A,FALSE,"운반시간"}</definedName>
    <definedName name="wrn.운반시간." hidden="1">{#N/A,#N/A,FALSE,"운반시간"}</definedName>
    <definedName name="wrn.원가검토서." localSheetId="26" hidden="1">{#N/A,#N/A,FALSE,"원가검토서"}</definedName>
    <definedName name="wrn.원가검토서." localSheetId="31" hidden="1">{#N/A,#N/A,FALSE,"원가검토서"}</definedName>
    <definedName name="wrn.원가검토서." localSheetId="30" hidden="1">{#N/A,#N/A,FALSE,"원가검토서"}</definedName>
    <definedName name="wrn.원가검토서." localSheetId="25" hidden="1">{#N/A,#N/A,FALSE,"원가검토서"}</definedName>
    <definedName name="wrn.원가검토서." localSheetId="23" hidden="1">{#N/A,#N/A,FALSE,"원가검토서"}</definedName>
    <definedName name="wrn.원가검토서." localSheetId="21" hidden="1">{#N/A,#N/A,FALSE,"원가검토서"}</definedName>
    <definedName name="wrn.원가검토서." hidden="1">{#N/A,#N/A,FALSE,"원가검토서"}</definedName>
    <definedName name="wrn.원가계산서인쇄." hidden="1">{#N/A,#N/A,FALSE,"원가계산서"}</definedName>
    <definedName name="wrn.이인주." hidden="1">{#N/A,#N/A,FALSE,"물량산출"}</definedName>
    <definedName name="wrn.이정표." localSheetId="26" hidden="1">{#N/A,#N/A,FALSE,"이정표"}</definedName>
    <definedName name="wrn.이정표." localSheetId="31" hidden="1">{#N/A,#N/A,FALSE,"이정표"}</definedName>
    <definedName name="wrn.이정표." localSheetId="30" hidden="1">{#N/A,#N/A,FALSE,"이정표"}</definedName>
    <definedName name="wrn.이정표." localSheetId="25" hidden="1">{#N/A,#N/A,FALSE,"이정표"}</definedName>
    <definedName name="wrn.이정표." localSheetId="23" hidden="1">{#N/A,#N/A,FALSE,"이정표"}</definedName>
    <definedName name="wrn.이정표." localSheetId="21" hidden="1">{#N/A,#N/A,FALSE,"이정표"}</definedName>
    <definedName name="wrn.이정표." hidden="1">{#N/A,#N/A,FALSE,"이정표"}</definedName>
    <definedName name="wrn.이태원._.철근." hidden="1">{#N/A,#N/A,FALSE,"이태원철근"}</definedName>
    <definedName name="wrn.일위대가." localSheetId="31" hidden="1">{#N/A,#N/A,TRUE,"대가1"}</definedName>
    <definedName name="wrn.일위대가." localSheetId="23" hidden="1">{#N/A,#N/A,TRUE,"대가1"}</definedName>
    <definedName name="wrn.일위대가." localSheetId="21" hidden="1">{#N/A,#N/A,TRUE,"대가1"}</definedName>
    <definedName name="wrn.일위대가." hidden="1">{#N/A,#N/A,TRUE,"대가1"}</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자판정비._.월간회의자료."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료비인쇄." hidden="1">{#N/A,#N/A,FALSE,"재료비"}</definedName>
    <definedName name="wrn.전부인쇄." localSheetId="26" hidden="1">{#N/A,#N/A,FALSE,"단축1";#N/A,#N/A,FALSE,"단축2";#N/A,#N/A,FALSE,"단축3";#N/A,#N/A,FALSE,"장축";#N/A,#N/A,FALSE,"4WD"}</definedName>
    <definedName name="wrn.전부인쇄." localSheetId="31" hidden="1">{#N/A,#N/A,FALSE,"단축1";#N/A,#N/A,FALSE,"단축2";#N/A,#N/A,FALSE,"단축3";#N/A,#N/A,FALSE,"장축";#N/A,#N/A,FALSE,"4WD"}</definedName>
    <definedName name="wrn.전부인쇄." localSheetId="30" hidden="1">{#N/A,#N/A,FALSE,"단축1";#N/A,#N/A,FALSE,"단축2";#N/A,#N/A,FALSE,"단축3";#N/A,#N/A,FALSE,"장축";#N/A,#N/A,FALSE,"4WD"}</definedName>
    <definedName name="wrn.전부인쇄." localSheetId="25" hidden="1">{#N/A,#N/A,FALSE,"단축1";#N/A,#N/A,FALSE,"단축2";#N/A,#N/A,FALSE,"단축3";#N/A,#N/A,FALSE,"장축";#N/A,#N/A,FALSE,"4WD"}</definedName>
    <definedName name="wrn.전부인쇄." localSheetId="23" hidden="1">{#N/A,#N/A,FALSE,"단축1";#N/A,#N/A,FALSE,"단축2";#N/A,#N/A,FALSE,"단축3";#N/A,#N/A,FALSE,"장축";#N/A,#N/A,FALSE,"4WD"}</definedName>
    <definedName name="wrn.전부인쇄." localSheetId="21" hidden="1">{#N/A,#N/A,FALSE,"단축1";#N/A,#N/A,FALSE,"단축2";#N/A,#N/A,FALSE,"단축3";#N/A,#N/A,FALSE,"장축";#N/A,#N/A,FALSE,"4WD"}</definedName>
    <definedName name="wrn.전부인쇄." hidden="1">{#N/A,#N/A,FALSE,"단축1";#N/A,#N/A,FALSE,"단축2";#N/A,#N/A,FALSE,"단축3";#N/A,#N/A,FALSE,"장축";#N/A,#N/A,FALSE,"4WD"}</definedName>
    <definedName name="wrn.전열선출서." hidden="1">{#N/A,#N/A,FALSE,"전열산출서"}</definedName>
    <definedName name="wrn.조골재." localSheetId="26" hidden="1">{#N/A,#N/A,FALSE,"조골재"}</definedName>
    <definedName name="wrn.조골재." localSheetId="31" hidden="1">{#N/A,#N/A,FALSE,"조골재"}</definedName>
    <definedName name="wrn.조골재." localSheetId="30" hidden="1">{#N/A,#N/A,FALSE,"조골재"}</definedName>
    <definedName name="wrn.조골재." localSheetId="25" hidden="1">{#N/A,#N/A,FALSE,"조골재"}</definedName>
    <definedName name="wrn.조골재." localSheetId="23" hidden="1">{#N/A,#N/A,FALSE,"조골재"}</definedName>
    <definedName name="wrn.조골재." localSheetId="21" hidden="1">{#N/A,#N/A,FALSE,"조골재"}</definedName>
    <definedName name="wrn.조골재." hidden="1">{#N/A,#N/A,FALSE,"조골재"}</definedName>
    <definedName name="wrn.주간._.보고." localSheetId="26" hidden="1">{#N/A,#N/A,TRUE,"일정"}</definedName>
    <definedName name="wrn.주간._.보고." localSheetId="31" hidden="1">{#N/A,#N/A,TRUE,"일정"}</definedName>
    <definedName name="wrn.주간._.보고." localSheetId="30" hidden="1">{#N/A,#N/A,TRUE,"일정"}</definedName>
    <definedName name="wrn.주간._.보고." localSheetId="25" hidden="1">{#N/A,#N/A,TRUE,"일정"}</definedName>
    <definedName name="wrn.주간._.보고." localSheetId="23" hidden="1">{#N/A,#N/A,TRUE,"일정"}</definedName>
    <definedName name="wrn.주간._.보고." localSheetId="21" hidden="1">{#N/A,#N/A,TRUE,"일정"}</definedName>
    <definedName name="wrn.주간._.보고." hidden="1">{#N/A,#N/A,TRUE,"일정"}</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철골집계표._.5칸." hidden="1">{#N/A,#N/A,FALSE,"Sheet1"}</definedName>
    <definedName name="wrn.토공1." localSheetId="26" hidden="1">{#N/A,#N/A,FALSE,"구조1"}</definedName>
    <definedName name="wrn.토공1." localSheetId="31" hidden="1">{#N/A,#N/A,FALSE,"구조1"}</definedName>
    <definedName name="wrn.토공1." localSheetId="30" hidden="1">{#N/A,#N/A,FALSE,"구조1"}</definedName>
    <definedName name="wrn.토공1." localSheetId="25" hidden="1">{#N/A,#N/A,FALSE,"구조1"}</definedName>
    <definedName name="wrn.토공1." localSheetId="23" hidden="1">{#N/A,#N/A,FALSE,"구조1"}</definedName>
    <definedName name="wrn.토공1." localSheetId="21" hidden="1">{#N/A,#N/A,FALSE,"구조1"}</definedName>
    <definedName name="wrn.토공1." hidden="1">{#N/A,#N/A,FALSE,"구조1"}</definedName>
    <definedName name="wrn.토공2." localSheetId="26" hidden="1">{#N/A,#N/A,FALSE,"토공2"}</definedName>
    <definedName name="wrn.토공2." localSheetId="31" hidden="1">{#N/A,#N/A,FALSE,"토공2"}</definedName>
    <definedName name="wrn.토공2." localSheetId="30" hidden="1">{#N/A,#N/A,FALSE,"토공2"}</definedName>
    <definedName name="wrn.토공2." localSheetId="25" hidden="1">{#N/A,#N/A,FALSE,"토공2"}</definedName>
    <definedName name="wrn.토공2." localSheetId="23" hidden="1">{#N/A,#N/A,FALSE,"토공2"}</definedName>
    <definedName name="wrn.토공2." localSheetId="21" hidden="1">{#N/A,#N/A,FALSE,"토공2"}</definedName>
    <definedName name="wrn.토공2." hidden="1">{#N/A,#N/A,FALSE,"토공2"}</definedName>
    <definedName name="wrn.통신지." hidden="1">{#N/A,#N/A,FALSE,"기안지";#N/A,#N/A,FALSE,"통신지"}</definedName>
    <definedName name="wrn.포장1." localSheetId="26" hidden="1">{#N/A,#N/A,FALSE,"포장1";#N/A,#N/A,FALSE,"포장1"}</definedName>
    <definedName name="wrn.포장1." localSheetId="31" hidden="1">{#N/A,#N/A,FALSE,"포장1";#N/A,#N/A,FALSE,"포장1"}</definedName>
    <definedName name="wrn.포장1." localSheetId="30" hidden="1">{#N/A,#N/A,FALSE,"포장1";#N/A,#N/A,FALSE,"포장1"}</definedName>
    <definedName name="wrn.포장1." localSheetId="25" hidden="1">{#N/A,#N/A,FALSE,"포장1";#N/A,#N/A,FALSE,"포장1"}</definedName>
    <definedName name="wrn.포장1." localSheetId="23" hidden="1">{#N/A,#N/A,FALSE,"포장1";#N/A,#N/A,FALSE,"포장1"}</definedName>
    <definedName name="wrn.포장1." localSheetId="21" hidden="1">{#N/A,#N/A,FALSE,"포장1";#N/A,#N/A,FALSE,"포장1"}</definedName>
    <definedName name="wrn.포장1." hidden="1">{#N/A,#N/A,FALSE,"포장1";#N/A,#N/A,FALSE,"포장1"}</definedName>
    <definedName name="wrn.포장2." localSheetId="26" hidden="1">{#N/A,#N/A,FALSE,"포장2"}</definedName>
    <definedName name="wrn.포장2." localSheetId="31" hidden="1">{#N/A,#N/A,FALSE,"포장2"}</definedName>
    <definedName name="wrn.포장2." localSheetId="30" hidden="1">{#N/A,#N/A,FALSE,"포장2"}</definedName>
    <definedName name="wrn.포장2." localSheetId="25" hidden="1">{#N/A,#N/A,FALSE,"포장2"}</definedName>
    <definedName name="wrn.포장2." localSheetId="23" hidden="1">{#N/A,#N/A,FALSE,"포장2"}</definedName>
    <definedName name="wrn.포장2." localSheetId="21" hidden="1">{#N/A,#N/A,FALSE,"포장2"}</definedName>
    <definedName name="wrn.포장2." hidden="1">{#N/A,#N/A,FALSE,"포장2"}</definedName>
    <definedName name="wrn.표준공종단가." localSheetId="2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3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3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6" hidden="1">{#N/A,#N/A,FALSE,"표지"}</definedName>
    <definedName name="wrn.표지." localSheetId="31" hidden="1">{#N/A,#N/A,FALSE,"표지"}</definedName>
    <definedName name="wrn.표지." localSheetId="30" hidden="1">{#N/A,#N/A,FALSE,"표지"}</definedName>
    <definedName name="wrn.표지." localSheetId="25" hidden="1">{#N/A,#N/A,FALSE,"표지"}</definedName>
    <definedName name="wrn.표지." localSheetId="23" hidden="1">{#N/A,#N/A,FALSE,"표지"}</definedName>
    <definedName name="wrn.표지." localSheetId="21" hidden="1">{#N/A,#N/A,FALSE,"표지"}</definedName>
    <definedName name="wrn.표지." hidden="1">{#N/A,#N/A,FALSE,"표지"}</definedName>
    <definedName name="wrn.표지목차." localSheetId="26" hidden="1">{#N/A,#N/A,FALSE,"표지목차"}</definedName>
    <definedName name="wrn.표지목차." localSheetId="31" hidden="1">{#N/A,#N/A,FALSE,"표지목차"}</definedName>
    <definedName name="wrn.표지목차." localSheetId="30" hidden="1">{#N/A,#N/A,FALSE,"표지목차"}</definedName>
    <definedName name="wrn.표지목차." localSheetId="25" hidden="1">{#N/A,#N/A,FALSE,"표지목차"}</definedName>
    <definedName name="wrn.표지목차." localSheetId="23" hidden="1">{#N/A,#N/A,FALSE,"표지목차"}</definedName>
    <definedName name="wrn.표지목차." localSheetId="21" hidden="1">{#N/A,#N/A,FALSE,"표지목차"}</definedName>
    <definedName name="wrn.표지목차." hidden="1">{#N/A,#N/A,FALSE,"표지목차"}</definedName>
    <definedName name="wrn.현장._.NCR._.분석." localSheetId="26" hidden="1">{#N/A,#N/A,FALSE,"현장 NCR 분석";#N/A,#N/A,FALSE,"현장품질감사";#N/A,#N/A,FALSE,"현장품질감사"}</definedName>
    <definedName name="wrn.현장._.NCR._.분석." localSheetId="31" hidden="1">{#N/A,#N/A,FALSE,"현장 NCR 분석";#N/A,#N/A,FALSE,"현장품질감사";#N/A,#N/A,FALSE,"현장품질감사"}</definedName>
    <definedName name="wrn.현장._.NCR._.분석." localSheetId="30" hidden="1">{#N/A,#N/A,FALSE,"현장 NCR 분석";#N/A,#N/A,FALSE,"현장품질감사";#N/A,#N/A,FALSE,"현장품질감사"}</definedName>
    <definedName name="wrn.현장._.NCR._.분석." localSheetId="25" hidden="1">{#N/A,#N/A,FALSE,"현장 NCR 분석";#N/A,#N/A,FALSE,"현장품질감사";#N/A,#N/A,FALSE,"현장품질감사"}</definedName>
    <definedName name="wrn.현장._.NCR._.분석." localSheetId="23" hidden="1">{#N/A,#N/A,FALSE,"현장 NCR 분석";#N/A,#N/A,FALSE,"현장품질감사";#N/A,#N/A,FALSE,"현장품질감사"}</definedName>
    <definedName name="wrn.현장._.NCR._.분석." localSheetId="21"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26" hidden="1">{#N/A,#N/A,FALSE,"혼합골재"}</definedName>
    <definedName name="wrn.혼합골재." localSheetId="31" hidden="1">{#N/A,#N/A,FALSE,"혼합골재"}</definedName>
    <definedName name="wrn.혼합골재." localSheetId="30" hidden="1">{#N/A,#N/A,FALSE,"혼합골재"}</definedName>
    <definedName name="wrn.혼합골재." localSheetId="25" hidden="1">{#N/A,#N/A,FALSE,"혼합골재"}</definedName>
    <definedName name="wrn.혼합골재." localSheetId="23" hidden="1">{#N/A,#N/A,FALSE,"혼합골재"}</definedName>
    <definedName name="wrn.혼합골재." localSheetId="21" hidden="1">{#N/A,#N/A,FALSE,"혼합골재"}</definedName>
    <definedName name="wrn.혼합골재." hidden="1">{#N/A,#N/A,FALSE,"혼합골재"}</definedName>
    <definedName name="wroof">#REF!</definedName>
    <definedName name="WRS" hidden="1">{"'장비'!$A$3:$M$12"}</definedName>
    <definedName name="wrty" hidden="1">{"'용역비'!$A$4:$C$8"}</definedName>
    <definedName name="wrtyrtyrt" hidden="1">{"'용역비'!$A$4:$C$8"}</definedName>
    <definedName name="wrtywrtywr" hidden="1">{"'용역비'!$A$4:$C$8"}</definedName>
    <definedName name="WRW" localSheetId="31">#REF!</definedName>
    <definedName name="WRW">#REF!</definedName>
    <definedName name="WRWWW" localSheetId="31">#REF!</definedName>
    <definedName name="WRWWW">#REF!</definedName>
    <definedName name="Ws">#REF!</definedName>
    <definedName name="WS_PN">#REF!</definedName>
    <definedName name="WS_TOTAL">#REF!</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df">#REF!</definedName>
    <definedName name="Wsg">#REF!</definedName>
    <definedName name="wshell">#REF!</definedName>
    <definedName name="WSO">#REF!</definedName>
    <definedName name="wsoil">#REF!</definedName>
    <definedName name="WSS">#REF!</definedName>
    <definedName name="WSU">#REF!</definedName>
    <definedName name="WSVE">#REF!</definedName>
    <definedName name="WSX">#REF!</definedName>
    <definedName name="Wt">#REF!</definedName>
    <definedName name="Wte">#REF!</definedName>
    <definedName name="Wtest">#REF!</definedName>
    <definedName name="Wtest1">#REF!</definedName>
    <definedName name="Wtest2">#REF!</definedName>
    <definedName name="WTOT">#REF!</definedName>
    <definedName name="WTR">#REF!</definedName>
    <definedName name="Wtt">#REF!</definedName>
    <definedName name="WTU">#REF!</definedName>
    <definedName name="wuy" hidden="1">{"'용역비'!$A$4:$C$8"}</definedName>
    <definedName name="ww"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#REF!</definedName>
    <definedName name="ww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F">#N/A</definedName>
    <definedName name="WWQ">#REF!</definedName>
    <definedName name="WWR">#REF!</definedName>
    <definedName name="WWT">#REF!</definedName>
    <definedName name="WWU">#REF!</definedName>
    <definedName name="www"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 hidden="1">{"'장비'!$A$3:$M$12"}</definedName>
    <definedName name="WWWW"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 localSheetId="31">#REF!</definedName>
    <definedName name="WWWWWWW">#REF!</definedName>
    <definedName name="wwwwww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WWWWWWWWWWWWWWWWWW" localSheetId="31">#REF!</definedName>
    <definedName name="WWWWWWWWWWWWWWWWWWWWWWW">#REF!</definedName>
    <definedName name="ww재료비">#REF!</definedName>
    <definedName name="W행">#REF!</definedName>
    <definedName name="x" localSheetId="31">#REF!</definedName>
    <definedName name="X">#REF!</definedName>
    <definedName name="x_1">#REF!</definedName>
    <definedName name="X_D">#REF!</definedName>
    <definedName name="X04_EQP">#REF!</definedName>
    <definedName name="X04_LAB">#REF!</definedName>
    <definedName name="X04_MAT">#REF!</definedName>
    <definedName name="X05_EQP">#REF!</definedName>
    <definedName name="X05_LAB">#REF!</definedName>
    <definedName name="X05_MAT">#REF!</definedName>
    <definedName name="X06_EQP">#REF!</definedName>
    <definedName name="X06_LAB">#REF!</definedName>
    <definedName name="X06_MAT">#REF!</definedName>
    <definedName name="X07_EQP">#REF!</definedName>
    <definedName name="X07_LAB">#REF!</definedName>
    <definedName name="X07_MAT">#REF!</definedName>
    <definedName name="X08_EQP">#REF!</definedName>
    <definedName name="X08_LAB">#REF!</definedName>
    <definedName name="X08_MAT">#REF!</definedName>
    <definedName name="X14_EQP">#REF!</definedName>
    <definedName name="X14_LAB">#REF!</definedName>
    <definedName name="X14_MAT">#REF!</definedName>
    <definedName name="X15_EQP">#REF!</definedName>
    <definedName name="X15_LAB">#REF!</definedName>
    <definedName name="X15_MAT">#REF!</definedName>
    <definedName name="X16_EQP">#REF!</definedName>
    <definedName name="X16_LAB">#REF!</definedName>
    <definedName name="X16_MAT">#REF!</definedName>
    <definedName name="X17_EQP">#REF!</definedName>
    <definedName name="X17_LAB">#REF!</definedName>
    <definedName name="X17_MAT">#REF!</definedName>
    <definedName name="X18_EQP">#REF!</definedName>
    <definedName name="X18_LAB">#REF!</definedName>
    <definedName name="X18_MAT">#REF!</definedName>
    <definedName name="X19_EQP">#REF!</definedName>
    <definedName name="X19_LAB">#REF!</definedName>
    <definedName name="X19_MAT">#REF!</definedName>
    <definedName name="X20_EQP">#REF!</definedName>
    <definedName name="X20_LAB">#REF!</definedName>
    <definedName name="X20_MAT">#REF!</definedName>
    <definedName name="X27_EQP">#REF!</definedName>
    <definedName name="X27_LAB">#REF!</definedName>
    <definedName name="X27_MAT">#REF!</definedName>
    <definedName name="X28_EQP">#REF!</definedName>
    <definedName name="X28_LAB">#REF!</definedName>
    <definedName name="X28_MAT">#REF!</definedName>
    <definedName name="X43_EQP">#REF!</definedName>
    <definedName name="X43_LAB">#REF!</definedName>
    <definedName name="X43_MAT">#REF!</definedName>
    <definedName name="X48호선_1_구조물철거집계표_국도48__List">#REF!</definedName>
    <definedName name="X51_EQP">#REF!</definedName>
    <definedName name="X51_LAB">#REF!</definedName>
    <definedName name="X51_MAT">#REF!</definedName>
    <definedName name="X52_EQP">#REF!</definedName>
    <definedName name="X52_LAB">#REF!</definedName>
    <definedName name="X52_MAT">#REF!</definedName>
    <definedName name="X54_EQP">#REF!</definedName>
    <definedName name="X54_LAB">#REF!</definedName>
    <definedName name="X54_MAT">#REF!</definedName>
    <definedName name="X55_EQP">#REF!</definedName>
    <definedName name="X55_LAB">#REF!</definedName>
    <definedName name="X55_MAT">#REF!</definedName>
    <definedName name="X60_EQP">#REF!</definedName>
    <definedName name="X60_LAB">#REF!</definedName>
    <definedName name="X60_MAT">#REF!</definedName>
    <definedName name="X61_EQP">#REF!</definedName>
    <definedName name="X61_LAB">#REF!</definedName>
    <definedName name="X61_MAT">#REF!</definedName>
    <definedName name="xb" localSheetId="31">#REF!</definedName>
    <definedName name="xb">#REF!</definedName>
    <definedName name="xc" localSheetId="31">#REF!</definedName>
    <definedName name="XC">#REF!</definedName>
    <definedName name="xcc">#REF!</definedName>
    <definedName name="xcf">#N/A</definedName>
    <definedName name="XCXC">#N/A</definedName>
    <definedName name="xdd">#REF!</definedName>
    <definedName name="XDE">#REF!</definedName>
    <definedName name="XDF">#REF!</definedName>
    <definedName name="XDR">#REF!</definedName>
    <definedName name="XDS">#REF!</definedName>
    <definedName name="xd품확일정" localSheetId="26" hidden="1">{#N/A,#N/A,FALSE,"단축1";#N/A,#N/A,FALSE,"단축2";#N/A,#N/A,FALSE,"단축3";#N/A,#N/A,FALSE,"장축";#N/A,#N/A,FALSE,"4WD"}</definedName>
    <definedName name="xd품확일정" localSheetId="31" hidden="1">{#N/A,#N/A,FALSE,"단축1";#N/A,#N/A,FALSE,"단축2";#N/A,#N/A,FALSE,"단축3";#N/A,#N/A,FALSE,"장축";#N/A,#N/A,FALSE,"4WD"}</definedName>
    <definedName name="xd품확일정" localSheetId="30" hidden="1">{#N/A,#N/A,FALSE,"단축1";#N/A,#N/A,FALSE,"단축2";#N/A,#N/A,FALSE,"단축3";#N/A,#N/A,FALSE,"장축";#N/A,#N/A,FALSE,"4WD"}</definedName>
    <definedName name="xd품확일정" localSheetId="25" hidden="1">{#N/A,#N/A,FALSE,"단축1";#N/A,#N/A,FALSE,"단축2";#N/A,#N/A,FALSE,"단축3";#N/A,#N/A,FALSE,"장축";#N/A,#N/A,FALSE,"4WD"}</definedName>
    <definedName name="xd품확일정" localSheetId="23" hidden="1">{#N/A,#N/A,FALSE,"단축1";#N/A,#N/A,FALSE,"단축2";#N/A,#N/A,FALSE,"단축3";#N/A,#N/A,FALSE,"장축";#N/A,#N/A,FALSE,"4WD"}</definedName>
    <definedName name="xd품확일정" localSheetId="21" hidden="1">{#N/A,#N/A,FALSE,"단축1";#N/A,#N/A,FALSE,"단축2";#N/A,#N/A,FALSE,"단축3";#N/A,#N/A,FALSE,"장축";#N/A,#N/A,FALSE,"4WD"}</definedName>
    <definedName name="xd품확일정" hidden="1">{#N/A,#N/A,FALSE,"단축1";#N/A,#N/A,FALSE,"단축2";#N/A,#N/A,FALSE,"단축3";#N/A,#N/A,FALSE,"장축";#N/A,#N/A,FALSE,"4WD"}</definedName>
    <definedName name="xfgjdy"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fgjdy"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fgjd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fhb"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fhb"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fh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hd">#REF!</definedName>
    <definedName name="XL">#REF!</definedName>
    <definedName name="XlDlg">1</definedName>
    <definedName name="xm" localSheetId="31">#REF!</definedName>
    <definedName name="xm">#REF!</definedName>
    <definedName name="xn" localSheetId="31">#REF!</definedName>
    <definedName name="xn">#REF!</definedName>
    <definedName name="xrft"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rft"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rf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rtfhhnr"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rtfhhnr"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rtfhhn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SD">#REF!</definedName>
    <definedName name="xt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t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t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v" localSheetId="31">#REF!</definedName>
    <definedName name="xv" hidden="1">{"'장비'!$A$3:$M$12"}</definedName>
    <definedName name="xx"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xx"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xx"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xx">#REF!</definedName>
    <definedName name="XXD">#REF!,#REF!</definedName>
    <definedName name="xxx" hidden="1">#REF!</definedName>
    <definedName name="ｘｘｘｘ" localSheetId="26" hidden="1">{"'表紙'!$A$1:$W$39"}</definedName>
    <definedName name="ｘｘｘｘ" localSheetId="31" hidden="1">{"'表紙'!$A$1:$W$39"}</definedName>
    <definedName name="ｘｘｘｘ" localSheetId="30" hidden="1">{"'表紙'!$A$1:$W$39"}</definedName>
    <definedName name="ｘｘｘｘ" localSheetId="25" hidden="1">{"'表紙'!$A$1:$W$39"}</definedName>
    <definedName name="ｘｘｘｘ" localSheetId="23" hidden="1">{"'表紙'!$A$1:$W$39"}</definedName>
    <definedName name="ｘｘｘｘ" localSheetId="21" hidden="1">{"'表紙'!$A$1:$W$39"}</definedName>
    <definedName name="ｘｘｘｘ" hidden="1">{"'表紙'!$A$1:$W$39"}</definedName>
    <definedName name="xxxxx" localSheetId="26" hidden="1">{#N/A,#N/A,FALSE,"KMC최종회의(7월) 자료"}</definedName>
    <definedName name="xxxxx" localSheetId="31" hidden="1">{#N/A,#N/A,FALSE,"KMC최종회의(7월) 자료"}</definedName>
    <definedName name="xxxxx" localSheetId="30" hidden="1">{#N/A,#N/A,FALSE,"KMC최종회의(7월) 자료"}</definedName>
    <definedName name="xxxxx" localSheetId="25" hidden="1">{#N/A,#N/A,FALSE,"KMC최종회의(7월) 자료"}</definedName>
    <definedName name="xxxxx" localSheetId="23" hidden="1">{#N/A,#N/A,FALSE,"KMC최종회의(7월) 자료"}</definedName>
    <definedName name="xxxxx" localSheetId="21" hidden="1">{#N/A,#N/A,FALSE,"KMC최종회의(7월) 자료"}</definedName>
    <definedName name="xxxxx" hidden="1">{#N/A,#N/A,FALSE,"KMC최종회의(7월) 자료"}</definedName>
    <definedName name="XXXXXXXXXXXXXXXXXXXXXX" localSheetId="31">#REF!</definedName>
    <definedName name="XXXXXXXXXXXXXXXXXXXXXX">#REF!</definedName>
    <definedName name="X행">#REF!</definedName>
    <definedName name="y" localSheetId="31">#REF!</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strainer">#REF!</definedName>
    <definedName name="Y6U">#REF!</definedName>
    <definedName name="Ya">#REF!</definedName>
    <definedName name="Yaskawa" localSheetId="31" hidden="1">#REF!</definedName>
    <definedName name="Yaskawa" hidden="1">#REF!</definedName>
    <definedName name="YBG견적서통" localSheetId="23" hidden="1">{#N/A,#N/A,TRUE,"손익보고"}</definedName>
    <definedName name="YBG견적서통" localSheetId="21" hidden="1">{#N/A,#N/A,TRUE,"손익보고"}</definedName>
    <definedName name="YBG견적서통" hidden="1">{#N/A,#N/A,TRUE,"손익보고"}</definedName>
    <definedName name="YBG견적서통_1" localSheetId="23" hidden="1">{#N/A,#N/A,TRUE,"손익보고"}</definedName>
    <definedName name="YBG견적서통_1" localSheetId="21" hidden="1">{#N/A,#N/A,TRUE,"손익보고"}</definedName>
    <definedName name="YBG견적서통_1" hidden="1">{#N/A,#N/A,TRUE,"손익보고"}</definedName>
    <definedName name="YBG견적서통_2" localSheetId="23" hidden="1">{#N/A,#N/A,TRUE,"손익보고"}</definedName>
    <definedName name="YBG견적서통_2" localSheetId="21" hidden="1">{#N/A,#N/A,TRUE,"손익보고"}</definedName>
    <definedName name="YBG견적서통_2" hidden="1">{#N/A,#N/A,TRUE,"손익보고"}</definedName>
    <definedName name="YBG견적서통_3" localSheetId="23" hidden="1">{#N/A,#N/A,TRUE,"손익보고"}</definedName>
    <definedName name="YBG견적서통_3" localSheetId="21" hidden="1">{#N/A,#N/A,TRUE,"손익보고"}</definedName>
    <definedName name="YBG견적서통_3" hidden="1">{#N/A,#N/A,TRUE,"손익보고"}</definedName>
    <definedName name="YBG견적서통_4" localSheetId="23" hidden="1">{#N/A,#N/A,TRUE,"손익보고"}</definedName>
    <definedName name="YBG견적서통_4" localSheetId="21" hidden="1">{#N/A,#N/A,TRUE,"손익보고"}</definedName>
    <definedName name="YBG견적서통_4" hidden="1">{#N/A,#N/A,TRUE,"손익보고"}</definedName>
    <definedName name="year" localSheetId="31">#REF!</definedName>
    <definedName name="year">#REF!</definedName>
    <definedName name="YEN">#REF!</definedName>
    <definedName name="YES">#REF!</definedName>
    <definedName name="YFU" hidden="1">{"'용역비'!$A$4:$C$8"}</definedName>
    <definedName name="YGV" hidden="1">{#N/A,#N/A,TRUE,"일정"}</definedName>
    <definedName name="Yh">#REF!</definedName>
    <definedName name="YHG">#N/A</definedName>
    <definedName name="YHGG">#REF!</definedName>
    <definedName name="yhrr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rr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rr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rr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rr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rr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r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i" hidden="1">#REF!</definedName>
    <definedName name="YIP">#REF!</definedName>
    <definedName name="YJH">#REF!</definedName>
    <definedName name="yjtuy"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uy"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uy"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uy"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u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u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yjt"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yjt"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yjt"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yjt"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yj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yj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ty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jy">#REF!</definedName>
    <definedName name="YN">#N/A</definedName>
    <definedName name="ynkim" hidden="1">{#N/A,#N/A,TRUE,"Basic";#N/A,#N/A,TRUE,"EXT-TABLE";#N/A,#N/A,TRUE,"STEEL";#N/A,#N/A,TRUE,"INT-Table";#N/A,#N/A,TRUE,"STEEL";#N/A,#N/A,TRUE,"Door"}</definedName>
    <definedName name="yo" localSheetId="31">#REF!</definedName>
    <definedName name="yo">#REF!</definedName>
    <definedName name="YOO">#N/A</definedName>
    <definedName name="yoo10">#N/A</definedName>
    <definedName name="yoo2">#N/A</definedName>
    <definedName name="yoo3">#N/A</definedName>
    <definedName name="yoo4">#N/A</definedName>
    <definedName name="YOO5">#N/A</definedName>
    <definedName name="YOO6">#N/A</definedName>
    <definedName name="YOO7">#N/A</definedName>
    <definedName name="yoo8">#N/A</definedName>
    <definedName name="YOO9">#N/A</definedName>
    <definedName name="YOON">#N/A</definedName>
    <definedName name="YOON2">#N/A</definedName>
    <definedName name="YOON3">#N/A</definedName>
    <definedName name="YOON4">#N/A</definedName>
    <definedName name="YPLC" localSheetId="31" hidden="1">#REF!</definedName>
    <definedName name="YPLC" hidden="1">#REF!</definedName>
    <definedName name="YRENG">#REF!</definedName>
    <definedName name="YS">#REF!</definedName>
    <definedName name="YSB">#REF!</definedName>
    <definedName name="YT" localSheetId="31">#REF!</definedName>
    <definedName name="YT">#REF!</definedName>
    <definedName name="yth">#N/A</definedName>
    <definedName name="ytjuy">#N/A</definedName>
    <definedName name="ytrytwyt" hidden="1">#REF!</definedName>
    <definedName name="ytutyjt" localSheetId="26" hidden="1">{#N/A,#N/A,FALSE,"골재소요량";#N/A,#N/A,FALSE,"골재소요량"}</definedName>
    <definedName name="ytutyjt" localSheetId="31" hidden="1">{#N/A,#N/A,FALSE,"골재소요량";#N/A,#N/A,FALSE,"골재소요량"}</definedName>
    <definedName name="ytutyjt" localSheetId="30" hidden="1">{#N/A,#N/A,FALSE,"골재소요량";#N/A,#N/A,FALSE,"골재소요량"}</definedName>
    <definedName name="ytutyjt" localSheetId="25" hidden="1">{#N/A,#N/A,FALSE,"골재소요량";#N/A,#N/A,FALSE,"골재소요량"}</definedName>
    <definedName name="ytutyjt" localSheetId="23" hidden="1">{#N/A,#N/A,FALSE,"골재소요량";#N/A,#N/A,FALSE,"골재소요량"}</definedName>
    <definedName name="ytutyjt" localSheetId="21" hidden="1">{#N/A,#N/A,FALSE,"골재소요량";#N/A,#N/A,FALSE,"골재소요량"}</definedName>
    <definedName name="ytutyjt" hidden="1">{#N/A,#N/A,FALSE,"골재소요량";#N/A,#N/A,FALSE,"골재소요량"}</definedName>
    <definedName name="yu">#REF!</definedName>
    <definedName name="YUI">#REF!</definedName>
    <definedName name="YUIO" hidden="1">{#N/A,#N/A,FALSE,"인원";#N/A,#N/A,FALSE,"비용2";#N/A,#N/A,FALSE,"비용1";#N/A,#N/A,FALSE,"비용";#N/A,#N/A,FALSE,"보증2";#N/A,#N/A,FALSE,"보증1";#N/A,#N/A,FALSE,"보증";#N/A,#N/A,FALSE,"손익1";#N/A,#N/A,FALSE,"손익";#N/A,#N/A,FALSE,"부서별매출";#N/A,#N/A,FALSE,"매출"}</definedName>
    <definedName name="YUK" hidden="1">{"'용역비'!$A$4:$C$8"}</definedName>
    <definedName name="YUKOI" hidden="1">{"'용역비'!$A$4:$C$8"}</definedName>
    <definedName name="yuyt">{"Book1","AP-37.xls"}</definedName>
    <definedName name="YUYUY" localSheetId="23" hidden="1">{#N/A,#N/A,FALSE,"혼합골재"}</definedName>
    <definedName name="YUYUY" localSheetId="21" hidden="1">{#N/A,#N/A,FALSE,"혼합골재"}</definedName>
    <definedName name="YUYUY" hidden="1">{#N/A,#N/A,FALSE,"혼합골재"}</definedName>
    <definedName name="yy" localSheetId="31">#REF!</definedName>
    <definedName name="yy">#REF!</definedName>
    <definedName name="yyrjrk"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rjrk"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rjrk"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rjrk"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rjrk"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rjr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rjr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UUU" localSheetId="31">#REF!</definedName>
    <definedName name="YYUUU">#REF!</definedName>
    <definedName name="YYY" localSheetId="26" hidden="1">{#N/A,#N/A,FALSE,"단축1";#N/A,#N/A,FALSE,"단축2";#N/A,#N/A,FALSE,"단축3";#N/A,#N/A,FALSE,"장축";#N/A,#N/A,FALSE,"4WD"}</definedName>
    <definedName name="YYY" localSheetId="31">#REF!</definedName>
    <definedName name="YYY" localSheetId="30" hidden="1">{#N/A,#N/A,FALSE,"단축1";#N/A,#N/A,FALSE,"단축2";#N/A,#N/A,FALSE,"단축3";#N/A,#N/A,FALSE,"장축";#N/A,#N/A,FALSE,"4WD"}</definedName>
    <definedName name="YYY" localSheetId="25" hidden="1">{#N/A,#N/A,FALSE,"단축1";#N/A,#N/A,FALSE,"단축2";#N/A,#N/A,FALSE,"단축3";#N/A,#N/A,FALSE,"장축";#N/A,#N/A,FALSE,"4WD"}</definedName>
    <definedName name="YYY" localSheetId="23" hidden="1">{#N/A,#N/A,FALSE,"단축1";#N/A,#N/A,FALSE,"단축2";#N/A,#N/A,FALSE,"단축3";#N/A,#N/A,FALSE,"장축";#N/A,#N/A,FALSE,"4WD"}</definedName>
    <definedName name="YYY" localSheetId="21" hidden="1">{#N/A,#N/A,FALSE,"단축1";#N/A,#N/A,FALSE,"단축2";#N/A,#N/A,FALSE,"단축3";#N/A,#N/A,FALSE,"장축";#N/A,#N/A,FALSE,"4WD"}</definedName>
    <definedName name="YYY" hidden="1">{#N/A,#N/A,FALSE,"단축1";#N/A,#N/A,FALSE,"단축2";#N/A,#N/A,FALSE,"단축3";#N/A,#N/A,FALSE,"장축";#N/A,#N/A,FALSE,"4WD"}</definedName>
    <definedName name="YYYY">#N/A</definedName>
    <definedName name="yyyyyyy" localSheetId="26" hidden="1">{#N/A,#N/A,FALSE,"인원";#N/A,#N/A,FALSE,"비용2";#N/A,#N/A,FALSE,"비용1";#N/A,#N/A,FALSE,"비용";#N/A,#N/A,FALSE,"보증2";#N/A,#N/A,FALSE,"보증1";#N/A,#N/A,FALSE,"보증";#N/A,#N/A,FALSE,"손익1";#N/A,#N/A,FALSE,"손익";#N/A,#N/A,FALSE,"부서별매출";#N/A,#N/A,FALSE,"매출"}</definedName>
    <definedName name="yyyyyyy" localSheetId="31" hidden="1">{#N/A,#N/A,FALSE,"인원";#N/A,#N/A,FALSE,"비용2";#N/A,#N/A,FALSE,"비용1";#N/A,#N/A,FALSE,"비용";#N/A,#N/A,FALSE,"보증2";#N/A,#N/A,FALSE,"보증1";#N/A,#N/A,FALSE,"보증";#N/A,#N/A,FALSE,"손익1";#N/A,#N/A,FALSE,"손익";#N/A,#N/A,FALSE,"부서별매출";#N/A,#N/A,FALSE,"매출"}</definedName>
    <definedName name="yyyyyyy" localSheetId="30" hidden="1">{#N/A,#N/A,FALSE,"인원";#N/A,#N/A,FALSE,"비용2";#N/A,#N/A,FALSE,"비용1";#N/A,#N/A,FALSE,"비용";#N/A,#N/A,FALSE,"보증2";#N/A,#N/A,FALSE,"보증1";#N/A,#N/A,FALSE,"보증";#N/A,#N/A,FALSE,"손익1";#N/A,#N/A,FALSE,"손익";#N/A,#N/A,FALSE,"부서별매출";#N/A,#N/A,FALSE,"매출"}</definedName>
    <definedName name="yyyyyyy" localSheetId="25" hidden="1">{#N/A,#N/A,FALSE,"인원";#N/A,#N/A,FALSE,"비용2";#N/A,#N/A,FALSE,"비용1";#N/A,#N/A,FALSE,"비용";#N/A,#N/A,FALSE,"보증2";#N/A,#N/A,FALSE,"보증1";#N/A,#N/A,FALSE,"보증";#N/A,#N/A,FALSE,"손익1";#N/A,#N/A,FALSE,"손익";#N/A,#N/A,FALSE,"부서별매출";#N/A,#N/A,FALSE,"매출"}</definedName>
    <definedName name="yyyyyyy" localSheetId="23" hidden="1">{#N/A,#N/A,FALSE,"인원";#N/A,#N/A,FALSE,"비용2";#N/A,#N/A,FALSE,"비용1";#N/A,#N/A,FALSE,"비용";#N/A,#N/A,FALSE,"보증2";#N/A,#N/A,FALSE,"보증1";#N/A,#N/A,FALSE,"보증";#N/A,#N/A,FALSE,"손익1";#N/A,#N/A,FALSE,"손익";#N/A,#N/A,FALSE,"부서별매출";#N/A,#N/A,FALSE,"매출"}</definedName>
    <definedName name="yyyyyyy" localSheetId="21" hidden="1">{#N/A,#N/A,FALSE,"인원";#N/A,#N/A,FALSE,"비용2";#N/A,#N/A,FALSE,"비용1";#N/A,#N/A,FALSE,"비용";#N/A,#N/A,FALSE,"보증2";#N/A,#N/A,FALSE,"보증1";#N/A,#N/A,FALSE,"보증";#N/A,#N/A,FALSE,"손익1";#N/A,#N/A,FALSE,"손익";#N/A,#N/A,FALSE,"부서별매출";#N/A,#N/A,FALSE,"매출"}</definedName>
    <definedName name="yyyyyyy" hidden="1">{#N/A,#N/A,FALSE,"인원";#N/A,#N/A,FALSE,"비용2";#N/A,#N/A,FALSE,"비용1";#N/A,#N/A,FALSE,"비용";#N/A,#N/A,FALSE,"보증2";#N/A,#N/A,FALSE,"보증1";#N/A,#N/A,FALSE,"보증";#N/A,#N/A,FALSE,"손익1";#N/A,#N/A,FALSE,"손익";#N/A,#N/A,FALSE,"부서별매출";#N/A,#N/A,FALSE,"매출"}</definedName>
    <definedName name="Z" localSheetId="31">#REF!</definedName>
    <definedName name="Z"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Z"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Z">#REF!</definedName>
    <definedName name="Z_A5716FB3_058D_11D5_BFEC_0050BF418CB9_.wvu.FilterData" hidden="1">#REF!</definedName>
    <definedName name="Z_DCBD4C3B_C73A_11D3_B81A_0000F01A5F53_.wvu.Rows" hidden="1">#REF!,#REF!</definedName>
    <definedName name="z\">#REF!</definedName>
    <definedName name="ZA">#REF!</definedName>
    <definedName name="ZB">'[55]#REF'!#REF!</definedName>
    <definedName name="ZC">'[56]POL6차-PIPING'!$J$41</definedName>
    <definedName name="ZD">'[57]#REF'!#REF!</definedName>
    <definedName name="ZF">'[55]#REF'!#REF!</definedName>
    <definedName name="ZFVGFDHB">#REF!</definedName>
    <definedName name="ZK">#REF!</definedName>
    <definedName name="zkt">#REF!</definedName>
    <definedName name="ZLO">#REF!</definedName>
    <definedName name="ZM">#REF!</definedName>
    <definedName name="Zp">#REF!</definedName>
    <definedName name="Zpp">#REF!</definedName>
    <definedName name="ZPPX">#REF!</definedName>
    <definedName name="ZPPY">#REF!</definedName>
    <definedName name="ZQ">'[55]#REF'!#REF!</definedName>
    <definedName name="zsb">#REF!</definedName>
    <definedName name="zsd">#REF!</definedName>
    <definedName name="zser"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ser"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s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v" hidden="1">{#N/A,#N/A,FALSE,"속도"}</definedName>
    <definedName name="zwer"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wer"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WZW">[58]도!#REF!</definedName>
    <definedName name="ZX" localSheetId="31">#REF!</definedName>
    <definedName name="Zx">#REF!</definedName>
    <definedName name="ZXC" localSheetId="31">#REF!</definedName>
    <definedName name="ZXC">#REF!</definedName>
    <definedName name="zxcf">#REF!</definedName>
    <definedName name="zxd">#REF!</definedName>
    <definedName name="ZXDF">'[50]BEND LOSS'!#REF!</definedName>
    <definedName name="ZXDSADVASDFA">'[50]BEND LOSS'!#REF!</definedName>
    <definedName name="Zy">#REF!</definedName>
    <definedName name="ZZ" localSheetId="31">#REF!</definedName>
    <definedName name="ZZ">#REF!</definedName>
    <definedName name="ZZZ" localSheetId="26" hidden="1">{#N/A,#N/A,FALSE,"양식(을)"}</definedName>
    <definedName name="ZZZ" localSheetId="31" hidden="1">{#N/A,#N/A,FALSE,"양식(을)"}</definedName>
    <definedName name="ZZZ" localSheetId="30" hidden="1">{#N/A,#N/A,FALSE,"양식(을)"}</definedName>
    <definedName name="ZZZ" localSheetId="25" hidden="1">{#N/A,#N/A,FALSE,"양식(을)"}</definedName>
    <definedName name="ZZZ" localSheetId="23" hidden="1">{#N/A,#N/A,FALSE,"양식(을)"}</definedName>
    <definedName name="ZZZ" localSheetId="21" hidden="1">{#N/A,#N/A,FALSE,"양식(을)"}</definedName>
    <definedName name="ZZZ" hidden="1">{#N/A,#N/A,FALSE,"양식(을)"}</definedName>
    <definedName name="ZZZZZ" localSheetId="31">#REF!</definedName>
    <definedName name="ZZZZZ">#REF!</definedName>
    <definedName name="ZZZZZZZZ" localSheetId="31">#REF!</definedName>
    <definedName name="ZZZZZZZZ">#REF!</definedName>
    <definedName name="ZZZZZZZZZZZZZZZZZ" localSheetId="31">#REF!</definedName>
    <definedName name="ZZZZZZZZZZZZZZZZZ">#REF!</definedName>
    <definedName name="ZZZZZZZZZZZZZZZZZZZZZZZZZZZ" localSheetId="31">#REF!</definedName>
    <definedName name="ZZZZZZZZZZZZZZZZZZZZZZZZZZZ">#REF!</definedName>
    <definedName name="γc">#REF!</definedName>
    <definedName name="γs">#REF!</definedName>
    <definedName name="ρ">#REF!</definedName>
    <definedName name="ρmin">#REF!</definedName>
    <definedName name="τv">#REF!</definedName>
    <definedName name="ㄱ"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#REF!</definedName>
    <definedName name="ㄱ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 localSheetId="26" hidden="1">{#N/A,#N/A,FALSE,"명세표"}</definedName>
    <definedName name="ㄱㄱ" localSheetId="31">BlankMacro1</definedName>
    <definedName name="ㄱㄱ" localSheetId="30" hidden="1">{#N/A,#N/A,FALSE,"명세표"}</definedName>
    <definedName name="ㄱㄱ" localSheetId="25" hidden="1">{#N/A,#N/A,FALSE,"명세표"}</definedName>
    <definedName name="ㄱㄱ" localSheetId="23" hidden="1">{#N/A,#N/A,FALSE,"명세표"}</definedName>
    <definedName name="ㄱㄱ" localSheetId="21" hidden="1">{#N/A,#N/A,FALSE,"명세표"}</definedName>
    <definedName name="ㄱㄱ" hidden="1">{#N/A,#N/A,FALSE,"명세표"}</definedName>
    <definedName name="ㄱㄱㄱ" localSheetId="26" hidden="1">{#N/A,#N/A,FALSE,"단축1";#N/A,#N/A,FALSE,"단축2";#N/A,#N/A,FALSE,"단축3";#N/A,#N/A,FALSE,"장축";#N/A,#N/A,FALSE,"4WD"}</definedName>
    <definedName name="ㄱㄱㄱ" localSheetId="31" hidden="1">{#N/A,#N/A,FALSE,"단축1";#N/A,#N/A,FALSE,"단축2";#N/A,#N/A,FALSE,"단축3";#N/A,#N/A,FALSE,"장축";#N/A,#N/A,FALSE,"4WD"}</definedName>
    <definedName name="ㄱㄱㄱ" localSheetId="30" hidden="1">{#N/A,#N/A,FALSE,"단축1";#N/A,#N/A,FALSE,"단축2";#N/A,#N/A,FALSE,"단축3";#N/A,#N/A,FALSE,"장축";#N/A,#N/A,FALSE,"4WD"}</definedName>
    <definedName name="ㄱㄱㄱ" localSheetId="25" hidden="1">{#N/A,#N/A,FALSE,"단축1";#N/A,#N/A,FALSE,"단축2";#N/A,#N/A,FALSE,"단축3";#N/A,#N/A,FALSE,"장축";#N/A,#N/A,FALSE,"4WD"}</definedName>
    <definedName name="ㄱㄱㄱ" localSheetId="23" hidden="1">{#N/A,#N/A,FALSE,"단축1";#N/A,#N/A,FALSE,"단축2";#N/A,#N/A,FALSE,"단축3";#N/A,#N/A,FALSE,"장축";#N/A,#N/A,FALSE,"4WD"}</definedName>
    <definedName name="ㄱㄱㄱ" localSheetId="21" hidden="1">{#N/A,#N/A,FALSE,"단축1";#N/A,#N/A,FALSE,"단축2";#N/A,#N/A,FALSE,"단축3";#N/A,#N/A,FALSE,"장축";#N/A,#N/A,FALSE,"4WD"}</definedName>
    <definedName name="ㄱㄱㄱ" hidden="1">{#N/A,#N/A,FALSE,"단축1";#N/A,#N/A,FALSE,"단축2";#N/A,#N/A,FALSE,"단축3";#N/A,#N/A,FALSE,"장축";#N/A,#N/A,FALSE,"4WD"}</definedName>
    <definedName name="ㄱㄱㄱ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 localSheetId="31">#REF!</definedName>
    <definedName name="ㄱㄱㄱㄱㄱㄱ">#REF!</definedName>
    <definedName name="ㄱㄱㅎ" hidden="1">{#N/A,#N/A,FALSE,"골재소요량";#N/A,#N/A,FALSE,"골재소요량"}</definedName>
    <definedName name="ㄱㄷ">#REF!</definedName>
    <definedName name="ㄱㄷㄱ" hidden="1">{#N/A,#N/A,FALSE,"구조1"}</definedName>
    <definedName name="ㄱㄷㅂㄱㅈ" localSheetId="23" hidden="1">{#N/A,#N/A,FALSE,"2~8번"}</definedName>
    <definedName name="ㄱㄷㅂㄱㅈ" localSheetId="21" hidden="1">{#N/A,#N/A,FALSE,"2~8번"}</definedName>
    <definedName name="ㄱㄷㅂㄱㅈ" hidden="1">{#N/A,#N/A,FALSE,"2~8번"}</definedName>
    <definedName name="ㄱㄷㅂㅈ4ㄱㅂ" hidden="1">{#N/A,#N/A,FALSE,"ENG'G(보호계전기)"}</definedName>
    <definedName name="ㄱㄷㅅㄷ" localSheetId="31">#REF!</definedName>
    <definedName name="ㄱㄷㅅㄷ">#REF!</definedName>
    <definedName name="ㄱㄷㅅㄷㄱ" localSheetId="31">#REF!</definedName>
    <definedName name="ㄱㄷㅅㄷㄱ">#REF!</definedName>
    <definedName name="ㄱㄷㅈ" hidden="1">{#N/A,#N/A,FALSE,"ENG'G(보호계전기)"}</definedName>
    <definedName name="ㄱㄹㄹ" hidden="1">{#N/A,#N/A,TRUE,"일정"}</definedName>
    <definedName name="ㄱㅀ">{"Book1","부대-(표지판,데리,가드).xls","부대-(낙,차,중분대).xls"}</definedName>
    <definedName name="ㄱㅀㅍㅇ">#REF!</definedName>
    <definedName name="ㄱㅁ"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미" hidden="1">{#N/A,#N/A,TRUE,"Basic";#N/A,#N/A,TRUE,"EXT-TABLE";#N/A,#N/A,TRUE,"STEEL";#N/A,#N/A,TRUE,"INT-Table";#N/A,#N/A,TRUE,"STEEL";#N/A,#N/A,TRUE,"Door"}</definedName>
    <definedName name="ㄱ쇼교" hidden="1">{#N/A,#N/A,TRUE,"일정"}</definedName>
    <definedName name="ㄱㅇ" localSheetId="26" hidden="1">{#N/A,#N/A,FALSE,"단축1";#N/A,#N/A,FALSE,"단축2";#N/A,#N/A,FALSE,"단축3";#N/A,#N/A,FALSE,"장축";#N/A,#N/A,FALSE,"4WD"}</definedName>
    <definedName name="ㄱㅇ" localSheetId="31" hidden="1">{#N/A,#N/A,FALSE,"단축1";#N/A,#N/A,FALSE,"단축2";#N/A,#N/A,FALSE,"단축3";#N/A,#N/A,FALSE,"장축";#N/A,#N/A,FALSE,"4WD"}</definedName>
    <definedName name="ㄱㅇ" localSheetId="30" hidden="1">{#N/A,#N/A,FALSE,"단축1";#N/A,#N/A,FALSE,"단축2";#N/A,#N/A,FALSE,"단축3";#N/A,#N/A,FALSE,"장축";#N/A,#N/A,FALSE,"4WD"}</definedName>
    <definedName name="ㄱㅇ" localSheetId="25" hidden="1">{#N/A,#N/A,FALSE,"단축1";#N/A,#N/A,FALSE,"단축2";#N/A,#N/A,FALSE,"단축3";#N/A,#N/A,FALSE,"장축";#N/A,#N/A,FALSE,"4WD"}</definedName>
    <definedName name="ㄱㅇ" localSheetId="23" hidden="1">{#N/A,#N/A,FALSE,"단축1";#N/A,#N/A,FALSE,"단축2";#N/A,#N/A,FALSE,"단축3";#N/A,#N/A,FALSE,"장축";#N/A,#N/A,FALSE,"4WD"}</definedName>
    <definedName name="ㄱㅇ" localSheetId="21" hidden="1">{#N/A,#N/A,FALSE,"단축1";#N/A,#N/A,FALSE,"단축2";#N/A,#N/A,FALSE,"단축3";#N/A,#N/A,FALSE,"장축";#N/A,#N/A,FALSE,"4WD"}</definedName>
    <definedName name="ㄱㅇ" hidden="1">{#N/A,#N/A,FALSE,"단축1";#N/A,#N/A,FALSE,"단축2";#N/A,#N/A,FALSE,"단축3";#N/A,#N/A,FALSE,"장축";#N/A,#N/A,FALSE,"4WD"}</definedName>
    <definedName name="ㄱㅇㅅㅎㄷㄳ">#REF!</definedName>
    <definedName name="ㄱㅈㅈㅈ">#REF!</definedName>
    <definedName name="ㄱㅈㅎ" hidden="1">#REF!</definedName>
    <definedName name="가" localSheetId="26" hidden="1">{#N/A,#N/A,TRUE,"일정"}</definedName>
    <definedName name="가" localSheetId="31">#REF!</definedName>
    <definedName name="가" localSheetId="30" hidden="1">{#N/A,#N/A,TRUE,"일정"}</definedName>
    <definedName name="가" localSheetId="25" hidden="1">{#N/A,#N/A,TRUE,"일정"}</definedName>
    <definedName name="가" localSheetId="23" hidden="1">{#N/A,#N/A,TRUE,"일정"}</definedName>
    <definedName name="가" localSheetId="21" hidden="1">{#N/A,#N/A,TRUE,"일정"}</definedName>
    <definedName name="가">#REF!</definedName>
    <definedName name="가1" localSheetId="26" hidden="1">{#N/A,#N/A,TRUE,"Y생산";#N/A,#N/A,TRUE,"Y판매";#N/A,#N/A,TRUE,"Y총물량";#N/A,#N/A,TRUE,"Y능력";#N/A,#N/A,TRUE,"YKD"}</definedName>
    <definedName name="가1" localSheetId="31" hidden="1">{#N/A,#N/A,TRUE,"Y생산";#N/A,#N/A,TRUE,"Y판매";#N/A,#N/A,TRUE,"Y총물량";#N/A,#N/A,TRUE,"Y능력";#N/A,#N/A,TRUE,"YKD"}</definedName>
    <definedName name="가1" localSheetId="30" hidden="1">{#N/A,#N/A,TRUE,"Y생산";#N/A,#N/A,TRUE,"Y판매";#N/A,#N/A,TRUE,"Y총물량";#N/A,#N/A,TRUE,"Y능력";#N/A,#N/A,TRUE,"YKD"}</definedName>
    <definedName name="가1" localSheetId="25" hidden="1">{#N/A,#N/A,TRUE,"Y생산";#N/A,#N/A,TRUE,"Y판매";#N/A,#N/A,TRUE,"Y총물량";#N/A,#N/A,TRUE,"Y능력";#N/A,#N/A,TRUE,"YKD"}</definedName>
    <definedName name="가1" localSheetId="23" hidden="1">{#N/A,#N/A,TRUE,"Y생산";#N/A,#N/A,TRUE,"Y판매";#N/A,#N/A,TRUE,"Y총물량";#N/A,#N/A,TRUE,"Y능력";#N/A,#N/A,TRUE,"YKD"}</definedName>
    <definedName name="가1" localSheetId="21" hidden="1">{#N/A,#N/A,TRUE,"Y생산";#N/A,#N/A,TRUE,"Y판매";#N/A,#N/A,TRUE,"Y총물량";#N/A,#N/A,TRUE,"Y능력";#N/A,#N/A,TRUE,"YKD"}</definedName>
    <definedName name="가1" hidden="1">{#N/A,#N/A,TRUE,"Y생산";#N/A,#N/A,TRUE,"Y판매";#N/A,#N/A,TRUE,"Y총물량";#N/A,#N/A,TRUE,"Y능력";#N/A,#N/A,TRUE,"YKD"}</definedName>
    <definedName name="가가" localSheetId="26" hidden="1">{#N/A,#N/A,FALSE,"단축1";#N/A,#N/A,FALSE,"단축2";#N/A,#N/A,FALSE,"단축3";#N/A,#N/A,FALSE,"장축";#N/A,#N/A,FALSE,"4WD"}</definedName>
    <definedName name="가가" localSheetId="31" hidden="1">{#N/A,#N/A,FALSE,"단축1";#N/A,#N/A,FALSE,"단축2";#N/A,#N/A,FALSE,"단축3";#N/A,#N/A,FALSE,"장축";#N/A,#N/A,FALSE,"4WD"}</definedName>
    <definedName name="가가" localSheetId="30" hidden="1">{#N/A,#N/A,FALSE,"단축1";#N/A,#N/A,FALSE,"단축2";#N/A,#N/A,FALSE,"단축3";#N/A,#N/A,FALSE,"장축";#N/A,#N/A,FALSE,"4WD"}</definedName>
    <definedName name="가가" localSheetId="25" hidden="1">{#N/A,#N/A,FALSE,"단축1";#N/A,#N/A,FALSE,"단축2";#N/A,#N/A,FALSE,"단축3";#N/A,#N/A,FALSE,"장축";#N/A,#N/A,FALSE,"4WD"}</definedName>
    <definedName name="가가" localSheetId="23" hidden="1">{#N/A,#N/A,FALSE,"단축1";#N/A,#N/A,FALSE,"단축2";#N/A,#N/A,FALSE,"단축3";#N/A,#N/A,FALSE,"장축";#N/A,#N/A,FALSE,"4WD"}</definedName>
    <definedName name="가가" localSheetId="21" hidden="1">{#N/A,#N/A,FALSE,"단축1";#N/A,#N/A,FALSE,"단축2";#N/A,#N/A,FALSE,"단축3";#N/A,#N/A,FALSE,"장축";#N/A,#N/A,FALSE,"4WD"}</definedName>
    <definedName name="가가" hidden="1">{#N/A,#N/A,FALSE,"단축1";#N/A,#N/A,FALSE,"단축2";#N/A,#N/A,FALSE,"단축3";#N/A,#N/A,FALSE,"장축";#N/A,#N/A,FALSE,"4WD"}</definedName>
    <definedName name="가가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가감">#REF!</definedName>
    <definedName name="가감1">#REF!</definedName>
    <definedName name="가건물손료">#REF!</definedName>
    <definedName name="가격" localSheetId="31">#REF!</definedName>
    <definedName name="가격">#REF!</definedName>
    <definedName name="가공제작설치">#REF!</definedName>
    <definedName name="가공조립보통인부공수" localSheetId="31">#REF!</definedName>
    <definedName name="가공조립보통인부공수">#REF!</definedName>
    <definedName name="가공조립용접공공수" localSheetId="31">#REF!</definedName>
    <definedName name="가공조립용접공공수">#REF!</definedName>
    <definedName name="가공조립철공공수" localSheetId="31">#REF!</definedName>
    <definedName name="가공조립철공공수">#REF!</definedName>
    <definedName name="가나">ROUND(#REF!*0.0254,3)</definedName>
    <definedName name="가나다" localSheetId="23" hidden="1">{#N/A,#N/A,FALSE,"3가";#N/A,#N/A,FALSE,"3나";#N/A,#N/A,FALSE,"3다"}</definedName>
    <definedName name="가나다" localSheetId="21" hidden="1">{#N/A,#N/A,FALSE,"3가";#N/A,#N/A,FALSE,"3나";#N/A,#N/A,FALSE,"3다"}</definedName>
    <definedName name="가나다" hidden="1">#REF!</definedName>
    <definedName name="가나다라">[9]!가나다라</definedName>
    <definedName name="가나다라마">#REF!,#REF!,#REF!,#REF!,#REF!</definedName>
    <definedName name="가나다라마바사">#REF!,#REF!,#REF!,#REF!,#REF!</definedName>
    <definedName name="가나다라마바사아">#REF!,#REF!,#REF!,#REF!,#REF!</definedName>
    <definedName name="가나다라마바사아자">#REF!,#REF!,#REF!,#REF!,#REF!</definedName>
    <definedName name="가나다라마바사자아아아">#REF!,#REF!,#REF!,#REF!,#REF!</definedName>
    <definedName name="가나다라미">[9]!가나다라미</definedName>
    <definedName name="가다">{"Book1","AP-37.xls"}</definedName>
    <definedName name="가도" hidden="1">#REF!</definedName>
    <definedName name="가드휀스현황">#REF!</definedName>
    <definedName name="가로등">#REF!</definedName>
    <definedName name="가로등부표1">#REF!</definedName>
    <definedName name="가로등부표2">#REF!,#REF!</definedName>
    <definedName name="가로등입력">#REF!</definedName>
    <definedName name="가설">#REF!</definedName>
    <definedName name="가설1" localSheetId="31">#REF!</definedName>
    <definedName name="가설1">#REF!</definedName>
    <definedName name="가설건물면적">#REF!</definedName>
    <definedName name="가설공" localSheetId="31">#REF!</definedName>
    <definedName name="가설공">#REF!</definedName>
    <definedName name="가설공사" localSheetId="31">#REF!</definedName>
    <definedName name="가설공사">#REF!</definedName>
    <definedName name="가설공사비" localSheetId="31">#REF!</definedName>
    <definedName name="가설공사비">#REF!</definedName>
    <definedName name="가설방우판넬">#REF!,#REF!,#REF!,#REF!,#REF!</definedName>
    <definedName name="가설비" localSheetId="31">#REF!</definedName>
    <definedName name="가설비">#REF!</definedName>
    <definedName name="가설사무소경">[59]시설물일위!#REF!</definedName>
    <definedName name="가설사무소경비">[60]수목일위!#REF!</definedName>
    <definedName name="가설사무소노">[59]가설공사!#REF!</definedName>
    <definedName name="가설사무소노무">[60]수목일위!#REF!</definedName>
    <definedName name="가설사무소재">[59]시설물일위!#REF!</definedName>
    <definedName name="가설사무소재료">[60]수목일위!#REF!</definedName>
    <definedName name="가설전기공사내역">#REF!</definedName>
    <definedName name="가설전기비">[61]상세내역서!#REF!</definedName>
    <definedName name="가설창고경">[59]시설물일위!#REF!</definedName>
    <definedName name="가설창고경비">[60]수목일위!#REF!</definedName>
    <definedName name="가설창고노">[59]시설물일위!#REF!</definedName>
    <definedName name="가설창고노무">[60]수목일위!#REF!</definedName>
    <definedName name="가설창고재">[59]시설물일위!#REF!</definedName>
    <definedName name="가설창고재료">[60]수목일위!#REF!</definedName>
    <definedName name="가설하품">#N/A</definedName>
    <definedName name="가스창고">#REF!</definedName>
    <definedName name="가시나무R4">#REF!</definedName>
    <definedName name="가시나무R5">#REF!</definedName>
    <definedName name="가시나무R6">#REF!</definedName>
    <definedName name="가시나무R8">#REF!</definedName>
    <definedName name="가식장">#REF!</definedName>
    <definedName name="가실행" hidden="1">{#N/A,#N/A,FALSE,"지침";#N/A,#N/A,FALSE,"환경분석";#N/A,#N/A,FALSE,"Sheet16"}</definedName>
    <definedName name="가이즈까">[44]단가!$A$94</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자">{"Book1","AP-37.xls"}</definedName>
    <definedName name="가중CC">#REF!</definedName>
    <definedName name="가중나무B10">#REF!</definedName>
    <definedName name="가중나무B4">#REF!</definedName>
    <definedName name="가중나무B5">#REF!</definedName>
    <definedName name="가중나무B6">#REF!</definedName>
    <definedName name="가중나무B8">#REF!</definedName>
    <definedName name="각">#REF!</definedName>
    <definedName name="간공">#REF!</definedName>
    <definedName name="간노" localSheetId="31">#REF!</definedName>
    <definedName name="간노">#REF!</definedName>
    <definedName name="간노1" localSheetId="31">#REF!</definedName>
    <definedName name="간노1">#REF!</definedName>
    <definedName name="간노비">#REF!</definedName>
    <definedName name="간노비2">#REF!</definedName>
    <definedName name="간선" localSheetId="31">#REF!</definedName>
    <definedName name="간선">#REF!</definedName>
    <definedName name="간선변경" localSheetId="1">BlankMacro1</definedName>
    <definedName name="간선변경" localSheetId="4">BlankMacro1</definedName>
    <definedName name="간선변경">BlankMacro1</definedName>
    <definedName name="간접경비" hidden="1">#REF!</definedName>
    <definedName name="간접노무비" localSheetId="31">#REF!</definedName>
    <definedName name="간접노무비">#REF!</definedName>
    <definedName name="간접노무비1">#REF!</definedName>
    <definedName name="간접노무비계">#REF!</definedName>
    <definedName name="간접노무비요율" localSheetId="31">#REF!</definedName>
    <definedName name="간접노무비요율" localSheetId="23">#REF!</definedName>
    <definedName name="간접노무비요율" localSheetId="21">#REF!</definedName>
    <definedName name="간접노무비요율">#REF!</definedName>
    <definedName name="간접노무비율">#REF!</definedName>
    <definedName name="간접노무비표" localSheetId="31">#REF!</definedName>
    <definedName name="간접노무비표" localSheetId="23">#REF!</definedName>
    <definedName name="간접노무비표" localSheetId="21">#REF!</definedName>
    <definedName name="간접노무비표">#REF!</definedName>
    <definedName name="간접비">[61]상세내역서!#REF!</definedName>
    <definedName name="간접비1" localSheetId="26" hidden="1">{#N/A,#N/A,FALSE,"ENG'G(보호계전기)"}</definedName>
    <definedName name="간접비1" localSheetId="31" hidden="1">{#N/A,#N/A,FALSE,"ENG'G(보호계전기)"}</definedName>
    <definedName name="간접비1" localSheetId="30" hidden="1">{#N/A,#N/A,FALSE,"ENG'G(보호계전기)"}</definedName>
    <definedName name="간접비1" localSheetId="25" hidden="1">{#N/A,#N/A,FALSE,"ENG'G(보호계전기)"}</definedName>
    <definedName name="간접비1" localSheetId="23" hidden="1">{#N/A,#N/A,FALSE,"ENG'G(보호계전기)"}</definedName>
    <definedName name="간접비1" localSheetId="21" hidden="1">{#N/A,#N/A,FALSE,"ENG'G(보호계전기)"}</definedName>
    <definedName name="간접비1" hidden="1">{#N/A,#N/A,FALSE,"ENG'G(보호계전기)"}</definedName>
    <definedName name="간접재료비" localSheetId="31">#REF!</definedName>
    <definedName name="간접재료비">#REF!</definedName>
    <definedName name="간지" localSheetId="31">#N/A</definedName>
    <definedName name="간지" hidden="1">{#N/A,#N/A,FALSE,"CCTV"}</definedName>
    <definedName name="갈15">[53]계수시트!#REF!</definedName>
    <definedName name="갈대">[44]단가!$A$149</definedName>
    <definedName name="갈대3">[62]단가조사!#REF!</definedName>
    <definedName name="갈대노">[63]식재!$H$209</definedName>
    <definedName name="갈대재">[63]식재!$F$209</definedName>
    <definedName name="감">[44]단가!$A$102</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감독자직성명" localSheetId="31">#REF!</definedName>
    <definedName name="감독자직성명">#REF!</definedName>
    <definedName name="감리" localSheetId="31">#REF!</definedName>
    <definedName name="감리">#REF!</definedName>
    <definedName name="감리단" hidden="1">{#N/A,#N/A,FALSE,"현장 NCR 분석";#N/A,#N/A,FALSE,"현장품질감사";#N/A,#N/A,FALSE,"현장품질감사"}</definedName>
    <definedName name="감리비" localSheetId="31">#REF!</definedName>
    <definedName name="감리비" localSheetId="23">#REF!</definedName>
    <definedName name="감리비" localSheetId="21">#REF!</definedName>
    <definedName name="감리비">#REF!</definedName>
    <definedName name="감리비1">#REF!</definedName>
    <definedName name="감리비용" localSheetId="31">#REF!</definedName>
    <definedName name="감리비용" localSheetId="23">#REF!</definedName>
    <definedName name="감리비용" localSheetId="21">#REF!</definedName>
    <definedName name="감리비용">#REF!</definedName>
    <definedName name="감리비적용" localSheetId="31">#REF!</definedName>
    <definedName name="감리비적용" localSheetId="23">#REF!</definedName>
    <definedName name="감리비적용" localSheetId="21">#REF!</definedName>
    <definedName name="감리비적용">#REF!</definedName>
    <definedName name="감리상주" hidden="1">{#N/A,#N/A,FALSE,"지침";#N/A,#N/A,FALSE,"환경분석";#N/A,#N/A,FALSE,"Sheet16"}</definedName>
    <definedName name="감리적용" localSheetId="31">#REF!</definedName>
    <definedName name="감리적용">#REF!</definedName>
    <definedName name="감리적용1" localSheetId="31">#REF!</definedName>
    <definedName name="감리적용1">#REF!</definedName>
    <definedName name="감리적용비" localSheetId="31">#REF!</definedName>
    <definedName name="감리적용비">#REF!</definedName>
    <definedName name="감리적용요금1" localSheetId="31">#REF!</definedName>
    <definedName name="감리적용요금1">#REF!</definedName>
    <definedName name="감리적용요금2" localSheetId="31">#REF!</definedName>
    <definedName name="감리적용요금2">#REF!</definedName>
    <definedName name="감리적용요금3" localSheetId="31">#REF!</definedName>
    <definedName name="감리적용요금3">#REF!</definedName>
    <definedName name="감리적용요금4" localSheetId="31">#REF!</definedName>
    <definedName name="감리적용요금4">#REF!</definedName>
    <definedName name="감리적용요금5" localSheetId="31">#REF!</definedName>
    <definedName name="감리적용요금5">#REF!</definedName>
    <definedName name="감리적용요금6" localSheetId="31">#REF!</definedName>
    <definedName name="감리적용요금6">#REF!</definedName>
    <definedName name="감리적용요금7" localSheetId="31">#REF!</definedName>
    <definedName name="감리적용요금7">#REF!</definedName>
    <definedName name="감리적용요율" localSheetId="31">#REF!</definedName>
    <definedName name="감리적용요율">#REF!</definedName>
    <definedName name="감리최고1" localSheetId="31">#REF!</definedName>
    <definedName name="감리최고1">#REF!</definedName>
    <definedName name="감리최고2" localSheetId="31">#REF!</definedName>
    <definedName name="감리최고2">#REF!</definedName>
    <definedName name="감리최고3" localSheetId="31">#REF!</definedName>
    <definedName name="감리최고3">#REF!</definedName>
    <definedName name="감리최고4" localSheetId="31">#REF!</definedName>
    <definedName name="감리최고4">#REF!</definedName>
    <definedName name="감리최고5" localSheetId="31">#REF!</definedName>
    <definedName name="감리최고5">#REF!</definedName>
    <definedName name="감리최고6" localSheetId="31">#REF!</definedName>
    <definedName name="감리최고6">#REF!</definedName>
    <definedName name="감리최고7" localSheetId="31">#REF!</definedName>
    <definedName name="감리최고7">#REF!</definedName>
    <definedName name="감리최고요율" localSheetId="31">#REF!</definedName>
    <definedName name="감리최고요율">#REF!</definedName>
    <definedName name="감리최저1" localSheetId="31">#REF!</definedName>
    <definedName name="감리최저1">#REF!</definedName>
    <definedName name="감리최저2" localSheetId="31">#REF!</definedName>
    <definedName name="감리최저2">#REF!</definedName>
    <definedName name="감리최저3" localSheetId="31">#REF!</definedName>
    <definedName name="감리최저3">#REF!</definedName>
    <definedName name="감리최저4" localSheetId="31">#REF!</definedName>
    <definedName name="감리최저4">#REF!</definedName>
    <definedName name="감리최저5" localSheetId="31">#REF!</definedName>
    <definedName name="감리최저5">#REF!</definedName>
    <definedName name="감리최저6" localSheetId="31">#REF!</definedName>
    <definedName name="감리최저6">#REF!</definedName>
    <definedName name="감리최저7" localSheetId="31">#REF!</definedName>
    <definedName name="감리최저7">#REF!</definedName>
    <definedName name="감리최저요율" localSheetId="31">#REF!</definedName>
    <definedName name="감리최저요율">#REF!</definedName>
    <definedName name="감사">#REF!</definedName>
    <definedName name="감속턱수량">#REF!</definedName>
    <definedName name="갑">#REF!</definedName>
    <definedName name="갑부" hidden="1">{#N/A,#N/A,FALSE,"인원";#N/A,#N/A,FALSE,"비용2";#N/A,#N/A,FALSE,"비용1";#N/A,#N/A,FALSE,"비용";#N/A,#N/A,FALSE,"보증2";#N/A,#N/A,FALSE,"보증1";#N/A,#N/A,FALSE,"보증";#N/A,#N/A,FALSE,"손익1";#N/A,#N/A,FALSE,"손익";#N/A,#N/A,FALSE,"부서별매출";#N/A,#N/A,FALSE,"매출"}</definedName>
    <definedName name="갑지" localSheetId="26" hidden="1">{#N/A,#N/A,FALSE,"현장 NCR 분석";#N/A,#N/A,FALSE,"현장품질감사";#N/A,#N/A,FALSE,"현장품질감사"}</definedName>
    <definedName name="갑지" localSheetId="31" hidden="1">{#N/A,#N/A,FALSE,"현장 NCR 분석";#N/A,#N/A,FALSE,"현장품질감사";#N/A,#N/A,FALSE,"현장품질감사"}</definedName>
    <definedName name="갑지" localSheetId="30" hidden="1">{#N/A,#N/A,FALSE,"현장 NCR 분석";#N/A,#N/A,FALSE,"현장품질감사";#N/A,#N/A,FALSE,"현장품질감사"}</definedName>
    <definedName name="갑지" localSheetId="25" hidden="1">{#N/A,#N/A,FALSE,"현장 NCR 분석";#N/A,#N/A,FALSE,"현장품질감사";#N/A,#N/A,FALSE,"현장품질감사"}</definedName>
    <definedName name="갑지" localSheetId="23" hidden="1">{#N/A,#N/A,FALSE,"현장 NCR 분석";#N/A,#N/A,FALSE,"현장품질감사";#N/A,#N/A,FALSE,"현장품질감사"}</definedName>
    <definedName name="갑지" localSheetId="21" hidden="1">{#N/A,#N/A,FALSE,"현장 NCR 분석";#N/A,#N/A,FALSE,"현장품질감사";#N/A,#N/A,FALSE,"현장품질감사"}</definedName>
    <definedName name="갑지">#REF!</definedName>
    <definedName name="갑지2">#REF!</definedName>
    <definedName name="갑지3">#REF!</definedName>
    <definedName name="갑지다">#REF!</definedName>
    <definedName name="강" localSheetId="31">#REF!</definedName>
    <definedName name="강">#REF!</definedName>
    <definedName name="강강">#REF!</definedName>
    <definedName name="강강농" localSheetId="26" hidden="1">{#N/A,#N/A,FALSE,"단축1";#N/A,#N/A,FALSE,"단축2";#N/A,#N/A,FALSE,"단축3";#N/A,#N/A,FALSE,"장축";#N/A,#N/A,FALSE,"4WD"}</definedName>
    <definedName name="강강농" localSheetId="31" hidden="1">{#N/A,#N/A,FALSE,"단축1";#N/A,#N/A,FALSE,"단축2";#N/A,#N/A,FALSE,"단축3";#N/A,#N/A,FALSE,"장축";#N/A,#N/A,FALSE,"4WD"}</definedName>
    <definedName name="강강농" localSheetId="30" hidden="1">{#N/A,#N/A,FALSE,"단축1";#N/A,#N/A,FALSE,"단축2";#N/A,#N/A,FALSE,"단축3";#N/A,#N/A,FALSE,"장축";#N/A,#N/A,FALSE,"4WD"}</definedName>
    <definedName name="강강농" localSheetId="25" hidden="1">{#N/A,#N/A,FALSE,"단축1";#N/A,#N/A,FALSE,"단축2";#N/A,#N/A,FALSE,"단축3";#N/A,#N/A,FALSE,"장축";#N/A,#N/A,FALSE,"4WD"}</definedName>
    <definedName name="강강농" localSheetId="23" hidden="1">{#N/A,#N/A,FALSE,"단축1";#N/A,#N/A,FALSE,"단축2";#N/A,#N/A,FALSE,"단축3";#N/A,#N/A,FALSE,"장축";#N/A,#N/A,FALSE,"4WD"}</definedName>
    <definedName name="강강농" localSheetId="21" hidden="1">{#N/A,#N/A,FALSE,"단축1";#N/A,#N/A,FALSE,"단축2";#N/A,#N/A,FALSE,"단축3";#N/A,#N/A,FALSE,"장축";#N/A,#N/A,FALSE,"4WD"}</definedName>
    <definedName name="강강농" hidden="1">{#N/A,#N/A,FALSE,"단축1";#N/A,#N/A,FALSE,"단축2";#N/A,#N/A,FALSE,"단축3";#N/A,#N/A,FALSE,"장축";#N/A,#N/A,FALSE,"4WD"}</definedName>
    <definedName name="강경욱" hidden="1">{#N/A,#N/A,FALSE,"골재소요량";#N/A,#N/A,FALSE,"골재소요량"}</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아지" hidden="1">#REF!</definedName>
    <definedName name="강재량">INDIRECT("$k$11:$l$13")</definedName>
    <definedName name="강재수량" localSheetId="31" hidden="1">#REF!</definedName>
    <definedName name="강재수량" hidden="1">#REF!</definedName>
    <definedName name="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개_보_수_증_축_공_사_비">#REF!</definedName>
    <definedName name="개나리">[64]단가!$A$140</definedName>
    <definedName name="개나리12">#REF!</definedName>
    <definedName name="개나리3">#REF!</definedName>
    <definedName name="개나리5">#REF!</definedName>
    <definedName name="개나리5노무">[60]수목일위!#REF!</definedName>
    <definedName name="개나리5재료">[60]수목일위!#REF!</definedName>
    <definedName name="개나리7">#REF!</definedName>
    <definedName name="개나리7노무">[60]수목일위!#REF!</definedName>
    <definedName name="개나리7재료">[60]수목일위!#REF!</definedName>
    <definedName name="개나리9">#REF!</definedName>
    <definedName name="개발비">#REF!</definedName>
    <definedName name="개발시험종합" hidden="1">#REF!</definedName>
    <definedName name="개발일정수정" localSheetId="26" hidden="1">{#N/A,#N/A,FALSE,"단축1";#N/A,#N/A,FALSE,"단축2";#N/A,#N/A,FALSE,"단축3";#N/A,#N/A,FALSE,"장축";#N/A,#N/A,FALSE,"4WD"}</definedName>
    <definedName name="개발일정수정" localSheetId="31" hidden="1">{#N/A,#N/A,FALSE,"단축1";#N/A,#N/A,FALSE,"단축2";#N/A,#N/A,FALSE,"단축3";#N/A,#N/A,FALSE,"장축";#N/A,#N/A,FALSE,"4WD"}</definedName>
    <definedName name="개발일정수정" localSheetId="30" hidden="1">{#N/A,#N/A,FALSE,"단축1";#N/A,#N/A,FALSE,"단축2";#N/A,#N/A,FALSE,"단축3";#N/A,#N/A,FALSE,"장축";#N/A,#N/A,FALSE,"4WD"}</definedName>
    <definedName name="개발일정수정" localSheetId="25" hidden="1">{#N/A,#N/A,FALSE,"단축1";#N/A,#N/A,FALSE,"단축2";#N/A,#N/A,FALSE,"단축3";#N/A,#N/A,FALSE,"장축";#N/A,#N/A,FALSE,"4WD"}</definedName>
    <definedName name="개발일정수정" localSheetId="23" hidden="1">{#N/A,#N/A,FALSE,"단축1";#N/A,#N/A,FALSE,"단축2";#N/A,#N/A,FALSE,"단축3";#N/A,#N/A,FALSE,"장축";#N/A,#N/A,FALSE,"4WD"}</definedName>
    <definedName name="개발일정수정" localSheetId="21" hidden="1">{#N/A,#N/A,FALSE,"단축1";#N/A,#N/A,FALSE,"단축2";#N/A,#N/A,FALSE,"단축3";#N/A,#N/A,FALSE,"장축";#N/A,#N/A,FALSE,"4WD"}</definedName>
    <definedName name="개발일정수정" hidden="1">{#N/A,#N/A,FALSE,"단축1";#N/A,#N/A,FALSE,"단축2";#N/A,#N/A,FALSE,"단축3";#N/A,#N/A,FALSE,"장축";#N/A,#N/A,FALSE,"4WD"}</definedName>
    <definedName name="개발추진">#REF!</definedName>
    <definedName name="개선과장1" localSheetId="26" hidden="1">{#N/A,#N/A,FALSE,"단축1";#N/A,#N/A,FALSE,"단축2";#N/A,#N/A,FALSE,"단축3";#N/A,#N/A,FALSE,"장축";#N/A,#N/A,FALSE,"4WD"}</definedName>
    <definedName name="개선과장1" localSheetId="31" hidden="1">{#N/A,#N/A,FALSE,"단축1";#N/A,#N/A,FALSE,"단축2";#N/A,#N/A,FALSE,"단축3";#N/A,#N/A,FALSE,"장축";#N/A,#N/A,FALSE,"4WD"}</definedName>
    <definedName name="개선과장1" localSheetId="30" hidden="1">{#N/A,#N/A,FALSE,"단축1";#N/A,#N/A,FALSE,"단축2";#N/A,#N/A,FALSE,"단축3";#N/A,#N/A,FALSE,"장축";#N/A,#N/A,FALSE,"4WD"}</definedName>
    <definedName name="개선과장1" localSheetId="25" hidden="1">{#N/A,#N/A,FALSE,"단축1";#N/A,#N/A,FALSE,"단축2";#N/A,#N/A,FALSE,"단축3";#N/A,#N/A,FALSE,"장축";#N/A,#N/A,FALSE,"4WD"}</definedName>
    <definedName name="개선과장1" localSheetId="23" hidden="1">{#N/A,#N/A,FALSE,"단축1";#N/A,#N/A,FALSE,"단축2";#N/A,#N/A,FALSE,"단축3";#N/A,#N/A,FALSE,"장축";#N/A,#N/A,FALSE,"4WD"}</definedName>
    <definedName name="개선과장1" localSheetId="21" hidden="1">{#N/A,#N/A,FALSE,"단축1";#N/A,#N/A,FALSE,"단축2";#N/A,#N/A,FALSE,"단축3";#N/A,#N/A,FALSE,"장축";#N/A,#N/A,FALSE,"4WD"}</definedName>
    <definedName name="개선과장1" hidden="1">{#N/A,#N/A,FALSE,"단축1";#N/A,#N/A,FALSE,"단축2";#N/A,#N/A,FALSE,"단축3";#N/A,#N/A,FALSE,"장축";#N/A,#N/A,FALSE,"4WD"}</definedName>
    <definedName name="개선과정" localSheetId="26" hidden="1">{#N/A,#N/A,FALSE,"단축1";#N/A,#N/A,FALSE,"단축2";#N/A,#N/A,FALSE,"단축3";#N/A,#N/A,FALSE,"장축";#N/A,#N/A,FALSE,"4WD"}</definedName>
    <definedName name="개선과정" localSheetId="31" hidden="1">{#N/A,#N/A,FALSE,"단축1";#N/A,#N/A,FALSE,"단축2";#N/A,#N/A,FALSE,"단축3";#N/A,#N/A,FALSE,"장축";#N/A,#N/A,FALSE,"4WD"}</definedName>
    <definedName name="개선과정" localSheetId="30" hidden="1">{#N/A,#N/A,FALSE,"단축1";#N/A,#N/A,FALSE,"단축2";#N/A,#N/A,FALSE,"단축3";#N/A,#N/A,FALSE,"장축";#N/A,#N/A,FALSE,"4WD"}</definedName>
    <definedName name="개선과정" localSheetId="25" hidden="1">{#N/A,#N/A,FALSE,"단축1";#N/A,#N/A,FALSE,"단축2";#N/A,#N/A,FALSE,"단축3";#N/A,#N/A,FALSE,"장축";#N/A,#N/A,FALSE,"4WD"}</definedName>
    <definedName name="개선과정" localSheetId="23" hidden="1">{#N/A,#N/A,FALSE,"단축1";#N/A,#N/A,FALSE,"단축2";#N/A,#N/A,FALSE,"단축3";#N/A,#N/A,FALSE,"장축";#N/A,#N/A,FALSE,"4WD"}</definedName>
    <definedName name="개선과정" localSheetId="21" hidden="1">{#N/A,#N/A,FALSE,"단축1";#N/A,#N/A,FALSE,"단축2";#N/A,#N/A,FALSE,"단축3";#N/A,#N/A,FALSE,"장축";#N/A,#N/A,FALSE,"4WD"}</definedName>
    <definedName name="개선과정" hidden="1">{#N/A,#N/A,FALSE,"단축1";#N/A,#N/A,FALSE,"단축2";#N/A,#N/A,FALSE,"단축3";#N/A,#N/A,FALSE,"장축";#N/A,#N/A,FALSE,"4WD"}</definedName>
    <definedName name="개선과제1" localSheetId="26" hidden="1">{#N/A,#N/A,FALSE,"단축1";#N/A,#N/A,FALSE,"단축2";#N/A,#N/A,FALSE,"단축3";#N/A,#N/A,FALSE,"장축";#N/A,#N/A,FALSE,"4WD"}</definedName>
    <definedName name="개선과제1" localSheetId="31" hidden="1">{#N/A,#N/A,FALSE,"단축1";#N/A,#N/A,FALSE,"단축2";#N/A,#N/A,FALSE,"단축3";#N/A,#N/A,FALSE,"장축";#N/A,#N/A,FALSE,"4WD"}</definedName>
    <definedName name="개선과제1" localSheetId="30" hidden="1">{#N/A,#N/A,FALSE,"단축1";#N/A,#N/A,FALSE,"단축2";#N/A,#N/A,FALSE,"단축3";#N/A,#N/A,FALSE,"장축";#N/A,#N/A,FALSE,"4WD"}</definedName>
    <definedName name="개선과제1" localSheetId="25" hidden="1">{#N/A,#N/A,FALSE,"단축1";#N/A,#N/A,FALSE,"단축2";#N/A,#N/A,FALSE,"단축3";#N/A,#N/A,FALSE,"장축";#N/A,#N/A,FALSE,"4WD"}</definedName>
    <definedName name="개선과제1" localSheetId="23" hidden="1">{#N/A,#N/A,FALSE,"단축1";#N/A,#N/A,FALSE,"단축2";#N/A,#N/A,FALSE,"단축3";#N/A,#N/A,FALSE,"장축";#N/A,#N/A,FALSE,"4WD"}</definedName>
    <definedName name="개선과제1" localSheetId="21" hidden="1">{#N/A,#N/A,FALSE,"단축1";#N/A,#N/A,FALSE,"단축2";#N/A,#N/A,FALSE,"단축3";#N/A,#N/A,FALSE,"장축";#N/A,#N/A,FALSE,"4WD"}</definedName>
    <definedName name="개선과제1" hidden="1">{#N/A,#N/A,FALSE,"단축1";#N/A,#N/A,FALSE,"단축2";#N/A,#N/A,FALSE,"단축3";#N/A,#N/A,FALSE,"장축";#N/A,#N/A,FALSE,"4WD"}</definedName>
    <definedName name="개수">#REF!</definedName>
    <definedName name="개쉬땅1204">#REF!</definedName>
    <definedName name="개쉬땅1506">#REF!</definedName>
    <definedName name="개쉬땅4노무">[60]수목일위!#REF!</definedName>
    <definedName name="개쉬땅4재료">[60]수목일위!#REF!</definedName>
    <definedName name="개쉬땅6노무">[60]수목일위!#REF!</definedName>
    <definedName name="개쉬땅6재료">[60]수목일위!#REF!</definedName>
    <definedName name="開始時刻">[65]時刻リスト!$B$3:$O$3</definedName>
    <definedName name="개요">#REF!</definedName>
    <definedName name="개요2">#REF!</definedName>
    <definedName name="개정번호">#REF!</definedName>
    <definedName name="개정일자">#REF!</definedName>
    <definedName name="개조">#REF!</definedName>
    <definedName name="개조내화실" localSheetId="31">#REF!</definedName>
    <definedName name="개조내화실">#REF!</definedName>
    <definedName name="개조락울" localSheetId="31">#REF!</definedName>
    <definedName name="개조락울">#REF!</definedName>
    <definedName name="개조방화도료" localSheetId="31">#REF!</definedName>
    <definedName name="개조방화도료">#REF!</definedName>
    <definedName name="개조방화판" localSheetId="31">#REF!</definedName>
    <definedName name="개조방화판">#REF!</definedName>
    <definedName name="개조볼트" localSheetId="31">#REF!</definedName>
    <definedName name="개조볼트">#REF!</definedName>
    <definedName name="갯버들">[62]단가조사!#REF!</definedName>
    <definedName name="갯버들노">[63]식재!$H$156</definedName>
    <definedName name="갯버들재">[63]식재!$F$156</definedName>
    <definedName name="갱부" localSheetId="31">#REF!</definedName>
    <definedName name="갱부">#REF!</definedName>
    <definedName name="거">#REF!</definedName>
    <definedName name="거계">#REF!</definedName>
    <definedName name="거두꺼움">#REF!</definedName>
    <definedName name="거래처" hidden="1">#REF!</definedName>
    <definedName name="거리">#REF!</definedName>
    <definedName name="거리1">#REF!</definedName>
    <definedName name="거리2">#REF!</definedName>
    <definedName name="거리3">#REF!</definedName>
    <definedName name="거리4">#REF!</definedName>
    <definedName name="거얄음">#REF!</definedName>
    <definedName name="거푸집">#REF!</definedName>
    <definedName name="건강" localSheetId="31">#REF!</definedName>
    <definedName name="건강">#REF!</definedName>
    <definedName name="건강1" localSheetId="31">#REF!</definedName>
    <definedName name="건강1">#REF!</definedName>
    <definedName name="건강보험율">#REF!</definedName>
    <definedName name="건강연금보험료">#REF!</definedName>
    <definedName name="건기본작은요율">#REF!</definedName>
    <definedName name="건기본큰요율">#REF!</definedName>
    <definedName name="건명" localSheetId="31">#REF!</definedName>
    <definedName name="건명" localSheetId="23">#REF!</definedName>
    <definedName name="건명" localSheetId="21">#REF!</definedName>
    <definedName name="건명">#REF!</definedName>
    <definedName name="건물별집계" localSheetId="31">#REF!:OFFSET(#REF!,COUNTA(#REF!:OFFSET(#REF!,65536-ROW(#REF!),0))-1,0)</definedName>
    <definedName name="건물별집계">#REF!:OFFSET(#REF!,COUNTA(#REF!:OFFSET(#REF!,65536-ROW(#REF!),0))-1,0)</definedName>
    <definedName name="건설"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건설"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건설">#REF!</definedName>
    <definedName name="건설계금액">#REF!</definedName>
    <definedName name="건설기계운전기사" localSheetId="31">#REF!</definedName>
    <definedName name="건설기계운전기사">#REF!</definedName>
    <definedName name="건설기계운전사">[66]단가집!#REF!</definedName>
    <definedName name="건설기계운전조수" localSheetId="31">#REF!</definedName>
    <definedName name="건설기계운전조수">#REF!</definedName>
    <definedName name="건설기계조장" localSheetId="31">#REF!</definedName>
    <definedName name="건설기계조장">#REF!</definedName>
    <definedName name="건신설금액">#REF!</definedName>
    <definedName name="건신설기본설계">#REF!</definedName>
    <definedName name="건신설용역비">#REF!</definedName>
    <definedName name="건실시작은요율">#REF!</definedName>
    <definedName name="건실시큰요율">#REF!</definedName>
    <definedName name="건작은금액">#REF!</definedName>
    <definedName name="건철거금액">#REF!</definedName>
    <definedName name="건철거기본설계">#REF!</definedName>
    <definedName name="건철거용역비">#REF!</definedName>
    <definedName name="건축">#REF!</definedName>
    <definedName name="건축감리">#REF!</definedName>
    <definedName name="건축공사" localSheetId="31">BlankMacro1</definedName>
    <definedName name="건축공사" localSheetId="23">BlankMacro1</definedName>
    <definedName name="건축공사" localSheetId="21">BlankMacro1</definedName>
    <definedName name="건축공사" localSheetId="1">BlankMacro1</definedName>
    <definedName name="건축공사" localSheetId="4">BlankMacro1</definedName>
    <definedName name="건축공사">BlankMacro1</definedName>
    <definedName name="건축목공" localSheetId="31">#REF!</definedName>
    <definedName name="건축목공" localSheetId="23">#REF!</definedName>
    <definedName name="건축목공" localSheetId="21">#REF!</definedName>
    <definedName name="건축목공">#REF!</definedName>
    <definedName name="건축목공노임" localSheetId="31">#REF!</definedName>
    <definedName name="건축목공노임" localSheetId="23">#REF!</definedName>
    <definedName name="건축목공노임" localSheetId="21">#REF!</definedName>
    <definedName name="건축목공노임">#REF!</definedName>
    <definedName name="건축원가" hidden="1">#REF!</definedName>
    <definedName name="건축직접노무비">[67]품셈표!#REF!</definedName>
    <definedName name="건축토공" hidden="1">{#N/A,#N/A,FALSE,"기안지";#N/A,#N/A,FALSE,"통신지"}</definedName>
    <definedName name="건축표지" localSheetId="23" hidden="1">{#N/A,#N/A,TRUE,"Sheet4";"ww","시나리오1",TRUE,"Sheet4"}</definedName>
    <definedName name="건축표지" localSheetId="21" hidden="1">{#N/A,#N/A,TRUE,"Sheet4";"ww","시나리오1",TRUE,"Sheet4"}</definedName>
    <definedName name="건축표지" hidden="1">{#N/A,#N/A,TRUE,"Sheet4";"ww","시나리오1",TRUE,"Sheet4"}</definedName>
    <definedName name="건큰금액">#REF!</definedName>
    <definedName name="걸" localSheetId="26" hidden="1">{#N/A,#N/A,FALSE,"단축1";#N/A,#N/A,FALSE,"단축2";#N/A,#N/A,FALSE,"단축3";#N/A,#N/A,FALSE,"장축";#N/A,#N/A,FALSE,"4WD"}</definedName>
    <definedName name="걸" localSheetId="31" hidden="1">{#N/A,#N/A,FALSE,"단축1";#N/A,#N/A,FALSE,"단축2";#N/A,#N/A,FALSE,"단축3";#N/A,#N/A,FALSE,"장축";#N/A,#N/A,FALSE,"4WD"}</definedName>
    <definedName name="걸" localSheetId="30" hidden="1">{#N/A,#N/A,FALSE,"단축1";#N/A,#N/A,FALSE,"단축2";#N/A,#N/A,FALSE,"단축3";#N/A,#N/A,FALSE,"장축";#N/A,#N/A,FALSE,"4WD"}</definedName>
    <definedName name="걸" localSheetId="25" hidden="1">{#N/A,#N/A,FALSE,"단축1";#N/A,#N/A,FALSE,"단축2";#N/A,#N/A,FALSE,"단축3";#N/A,#N/A,FALSE,"장축";#N/A,#N/A,FALSE,"4WD"}</definedName>
    <definedName name="걸" localSheetId="23" hidden="1">{#N/A,#N/A,FALSE,"단축1";#N/A,#N/A,FALSE,"단축2";#N/A,#N/A,FALSE,"단축3";#N/A,#N/A,FALSE,"장축";#N/A,#N/A,FALSE,"4WD"}</definedName>
    <definedName name="걸" localSheetId="21" hidden="1">{#N/A,#N/A,FALSE,"단축1";#N/A,#N/A,FALSE,"단축2";#N/A,#N/A,FALSE,"단축3";#N/A,#N/A,FALSE,"장축";#N/A,#N/A,FALSE,"4WD"}</definedName>
    <definedName name="걸" hidden="1">{#N/A,#N/A,FALSE,"단축1";#N/A,#N/A,FALSE,"단축2";#N/A,#N/A,FALSE,"단축3";#N/A,#N/A,FALSE,"장축";#N/A,#N/A,FALSE,"4WD"}</definedName>
    <definedName name="검">#REF!</definedName>
    <definedName name="검사내역" localSheetId="26" hidden="1">{"'Sheet1'!$A$1:$H$49"}</definedName>
    <definedName name="검사내역" localSheetId="31" hidden="1">{"'Sheet1'!$A$1:$H$49"}</definedName>
    <definedName name="검사내역" localSheetId="30" hidden="1">{"'Sheet1'!$A$1:$H$49"}</definedName>
    <definedName name="검사내역" localSheetId="25" hidden="1">{"'Sheet1'!$A$1:$H$49"}</definedName>
    <definedName name="검사내역" localSheetId="23" hidden="1">{"'Sheet1'!$A$1:$H$49"}</definedName>
    <definedName name="검사내역" localSheetId="21" hidden="1">{"'Sheet1'!$A$1:$H$49"}</definedName>
    <definedName name="검사내역" hidden="1">{"'Sheet1'!$A$1:$H$49"}</definedName>
    <definedName name="검사비">#REF!</definedName>
    <definedName name="검증"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측수량산출서">#REF!</definedName>
    <definedName name="검츨수량산출서">#REF!</definedName>
    <definedName name="검토" hidden="1">{#N/A,#N/A,TRUE,"일정"}</definedName>
    <definedName name="검토배경" localSheetId="26" hidden="1">{#N/A,#N/A,FALSE,"ENG'G(보호계전기)"}</definedName>
    <definedName name="검토배경" localSheetId="31" hidden="1">{#N/A,#N/A,FALSE,"ENG'G(보호계전기)"}</definedName>
    <definedName name="검토배경" localSheetId="30" hidden="1">{#N/A,#N/A,FALSE,"ENG'G(보호계전기)"}</definedName>
    <definedName name="검토배경" localSheetId="25" hidden="1">{#N/A,#N/A,FALSE,"ENG'G(보호계전기)"}</definedName>
    <definedName name="검토배경" localSheetId="23" hidden="1">{#N/A,#N/A,FALSE,"ENG'G(보호계전기)"}</definedName>
    <definedName name="검토배경" localSheetId="21" hidden="1">{#N/A,#N/A,FALSE,"ENG'G(보호계전기)"}</definedName>
    <definedName name="검토배경" hidden="1">{#N/A,#N/A,FALSE,"ENG'G(보호계전기)"}</definedName>
    <definedName name="검토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토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토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토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겅">[38]Sheet5!#REF!</definedName>
    <definedName name="게">#REF!</definedName>
    <definedName name="게이트">[68]단가!$B$35</definedName>
    <definedName name="게터스">#REF!</definedName>
    <definedName name="겨">#REF!</definedName>
    <definedName name="겨산" localSheetId="31">#REF!</definedName>
    <definedName name="겨산">#REF!</definedName>
    <definedName name="견">#REF!</definedName>
    <definedName name="견저조건" hidden="1">{#N/A,#N/A,FALSE,"CCTV"}</definedName>
    <definedName name="견적">#REF!</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#REF!</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LIST">Dlog_Show</definedName>
    <definedName name="견적SHEET" localSheetId="26" hidden="1">{#N/A,#N/A,FALSE,"CCTV"}</definedName>
    <definedName name="견적SHEET" localSheetId="31" hidden="1">{#N/A,#N/A,FALSE,"CCTV"}</definedName>
    <definedName name="견적SHEET" localSheetId="30" hidden="1">{#N/A,#N/A,FALSE,"CCTV"}</definedName>
    <definedName name="견적SHEET" localSheetId="25" hidden="1">{#N/A,#N/A,FALSE,"CCTV"}</definedName>
    <definedName name="견적SHEET" localSheetId="23" hidden="1">{#N/A,#N/A,FALSE,"CCTV"}</definedName>
    <definedName name="견적SHEET" localSheetId="21" hidden="1">{#N/A,#N/A,FALSE,"CCTV"}</definedName>
    <definedName name="견적SHEET" hidden="1">{#N/A,#N/A,FALSE,"CCTV"}</definedName>
    <definedName name="견적가"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갑">#REF!</definedName>
    <definedName name="견적갑지">#REF!</definedName>
    <definedName name="견적갑지1" hidden="1">{#N/A,#N/A,FALSE,"부대1"}</definedName>
    <definedName name="견적금액"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기준">#REF!</definedName>
    <definedName name="견적내역">#REF!</definedName>
    <definedName name="견적단가">#REF!</definedName>
    <definedName name="견적대비" hidden="1">{#N/A,#N/A,FALSE,"포장2"}</definedName>
    <definedName name="견적대비표">#REF!</definedName>
    <definedName name="견적비교">#REF!</definedName>
    <definedName name="견적서" localSheetId="26" hidden="1">{#N/A,#N/A,FALSE,"구조2"}</definedName>
    <definedName name="견적서" localSheetId="31" hidden="1">{#N/A,#N/A,FALSE,"구조2"}</definedName>
    <definedName name="견적서" localSheetId="30" hidden="1">{#N/A,#N/A,FALSE,"구조2"}</definedName>
    <definedName name="견적서" localSheetId="25" hidden="1">{#N/A,#N/A,FALSE,"구조2"}</definedName>
    <definedName name="견적서" localSheetId="23" hidden="1">{#N/A,#N/A,FALSE,"구조2"}</definedName>
    <definedName name="견적서" localSheetId="21" hidden="1">{#N/A,#N/A,FALSE,"구조2"}</definedName>
    <definedName name="견적서" hidden="1">{#N/A,#N/A,FALSE,"구조2"}</definedName>
    <definedName name="견적서_1" localSheetId="23" hidden="1">{#N/A,#N/A,TRUE,"손익보고"}</definedName>
    <definedName name="견적서_1" localSheetId="21" hidden="1">{#N/A,#N/A,TRUE,"손익보고"}</definedName>
    <definedName name="견적서_1" hidden="1">{#N/A,#N/A,TRUE,"손익보고"}</definedName>
    <definedName name="견적서_2" localSheetId="23" hidden="1">{#N/A,#N/A,TRUE,"손익보고"}</definedName>
    <definedName name="견적서_2" localSheetId="21" hidden="1">{#N/A,#N/A,TRUE,"손익보고"}</definedName>
    <definedName name="견적서_2" hidden="1">{#N/A,#N/A,TRUE,"손익보고"}</definedName>
    <definedName name="견적서_3" localSheetId="23" hidden="1">{#N/A,#N/A,TRUE,"손익보고"}</definedName>
    <definedName name="견적서_3" localSheetId="21" hidden="1">{#N/A,#N/A,TRUE,"손익보고"}</definedName>
    <definedName name="견적서_3" hidden="1">{#N/A,#N/A,TRUE,"손익보고"}</definedName>
    <definedName name="견적서_4" localSheetId="23" hidden="1">{#N/A,#N/A,TRUE,"손익보고"}</definedName>
    <definedName name="견적서_4" localSheetId="21" hidden="1">{#N/A,#N/A,TRUE,"손익보고"}</definedName>
    <definedName name="견적서_4" hidden="1">{#N/A,#N/A,TRUE,"손익보고"}</definedName>
    <definedName name="견적서1" localSheetId="23" hidden="1">{#N/A,#N/A,FALSE,"ENG'G(보호계전기)"}</definedName>
    <definedName name="견적서1" localSheetId="21" hidden="1">{#N/A,#N/A,FALSE,"ENG'G(보호계전기)"}</definedName>
    <definedName name="견적서1" hidden="1">{#N/A,#N/A,FALSE,"ENG'G(보호계전기)"}</definedName>
    <definedName name="견적서2" localSheetId="23" hidden="1">{#N/A,#N/A,FALSE,"ENG'G(보호계전기)"}</definedName>
    <definedName name="견적서2" localSheetId="21" hidden="1">{#N/A,#N/A,FALSE,"ENG'G(보호계전기)"}</definedName>
    <definedName name="견적서2" hidden="1">{#N/A,#N/A,FALSE,"ENG'G(보호계전기)"}</definedName>
    <definedName name="견적서22">#REF!</definedName>
    <definedName name="견적서5" localSheetId="23" hidden="1">{#N/A,#N/A,FALSE,"ENG'G(보호계전기)"}</definedName>
    <definedName name="견적서5" localSheetId="21" hidden="1">{#N/A,#N/A,FALSE,"ENG'G(보호계전기)"}</definedName>
    <definedName name="견적서5" hidden="1">{#N/A,#N/A,FALSE,"ENG'G(보호계전기)"}</definedName>
    <definedName name="견적서달성">#REF!</definedName>
    <definedName name="견적서표지">#REF!</definedName>
    <definedName name="견적손익"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손익"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손익"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손익"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손익"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손익"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손익"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용" localSheetId="31" hidden="1">{#N/A,#N/A,FALSE,"CCTV"}</definedName>
    <definedName name="견적용" localSheetId="23" hidden="1">{#N/A,#N/A,FALSE,"CCTV"}</definedName>
    <definedName name="견적용" localSheetId="21" hidden="1">{#N/A,#N/A,FALSE,"CCTV"}</definedName>
    <definedName name="견적용" hidden="1">{#N/A,#N/A,FALSE,"CCTV"}</definedName>
    <definedName name="견적의뢰_no">#REF!</definedName>
    <definedName name="견적의뢰번호">#REF!</definedName>
    <definedName name="견적의뢰서_no">#REF!</definedName>
    <definedName name="견적제출">#REF!</definedName>
    <definedName name="견적조건" localSheetId="23" hidden="1">{#N/A,#N/A,FALSE,"CCTV"}</definedName>
    <definedName name="견적조건" localSheetId="21" hidden="1">{#N/A,#N/A,FALSE,"CCTV"}</definedName>
    <definedName name="견적조건" hidden="1">#REF!</definedName>
    <definedName name="견적조건1">#REF!</definedName>
    <definedName name="견적조건2">#N/A</definedName>
    <definedName name="견적조건3">{"Book1","도곡1실행.xls"}</definedName>
    <definedName name="견적조건8" localSheetId="23" hidden="1">{#N/A,#N/A,FALSE,"CCTV"}</definedName>
    <definedName name="견적조건8" localSheetId="21" hidden="1">{#N/A,#N/A,FALSE,"CCTV"}</definedName>
    <definedName name="견적조건8" hidden="1">{#N/A,#N/A,FALSE,"CCTV"}</definedName>
    <definedName name="견적조건보고서">#REF!</definedName>
    <definedName name="견적창고" localSheetId="23" hidden="1">{#N/A,#N/A,FALSE,"ENG'G(보호계전기)"}</definedName>
    <definedName name="견적창고" localSheetId="21" hidden="1">{#N/A,#N/A,FALSE,"ENG'G(보호계전기)"}</definedName>
    <definedName name="견적창고" hidden="1">{#N/A,#N/A,FALSE,"ENG'G(보호계전기)"}</definedName>
    <definedName name="견출공" localSheetId="31">#REF!</definedName>
    <definedName name="견출공">#REF!</definedName>
    <definedName name="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결과" hidden="1">{#N/A,#N/A,FALSE,"포장2"}</definedName>
    <definedName name="결속선">[64]단가!$A$18</definedName>
    <definedName name="결의" hidden="1">{#N/A,#N/A,FALSE,"결의서";#N/A,#N/A,FALSE,"내역서";#N/A,#N/A,FALSE,"도급예상";#N/A,#N/A,FALSE,"시방서"}</definedName>
    <definedName name="결재">#REF!</definedName>
    <definedName name="결정치">#REF!</definedName>
    <definedName name="결표지" localSheetId="26" hidden="1">{#N/A,#N/A,FALSE,"표지"}</definedName>
    <definedName name="결표지" localSheetId="31" hidden="1">{#N/A,#N/A,FALSE,"표지"}</definedName>
    <definedName name="결표지" localSheetId="30" hidden="1">{#N/A,#N/A,FALSE,"표지"}</definedName>
    <definedName name="결표지" localSheetId="25" hidden="1">{#N/A,#N/A,FALSE,"표지"}</definedName>
    <definedName name="결표지" localSheetId="23" hidden="1">{#N/A,#N/A,FALSE,"표지"}</definedName>
    <definedName name="결표지" localSheetId="21" hidden="1">{#N/A,#N/A,FALSE,"표지"}</definedName>
    <definedName name="결표지" hidden="1">{#N/A,#N/A,FALSE,"표지"}</definedName>
    <definedName name="결표지1" localSheetId="26" hidden="1">{#N/A,#N/A,FALSE,"표지"}</definedName>
    <definedName name="결표지1" localSheetId="31" hidden="1">{#N/A,#N/A,FALSE,"표지"}</definedName>
    <definedName name="결표지1" localSheetId="30" hidden="1">{#N/A,#N/A,FALSE,"표지"}</definedName>
    <definedName name="결표지1" localSheetId="25" hidden="1">{#N/A,#N/A,FALSE,"표지"}</definedName>
    <definedName name="결표지1" localSheetId="23" hidden="1">{#N/A,#N/A,FALSE,"표지"}</definedName>
    <definedName name="결표지1" localSheetId="21" hidden="1">{#N/A,#N/A,FALSE,"표지"}</definedName>
    <definedName name="결표지1" hidden="1">{#N/A,#N/A,FALSE,"표지"}</definedName>
    <definedName name="겹동백1002">#REF!</definedName>
    <definedName name="겹동백1204">#REF!</definedName>
    <definedName name="겹동백1506">#REF!</definedName>
    <definedName name="겹벗R6">#REF!</definedName>
    <definedName name="겹벗R8">#REF!</definedName>
    <definedName name="겹철쭉">[44]단가!$A$143</definedName>
    <definedName name="겹철쭉0304">#REF!</definedName>
    <definedName name="겹철쭉0506">#REF!</definedName>
    <definedName name="겹철쭉0608">#REF!</definedName>
    <definedName name="겹철쭉0810">#REF!</definedName>
    <definedName name="겹철쭉0812">#REF!</definedName>
    <definedName name="겹철쭉6노무">[60]수목일위!#REF!</definedName>
    <definedName name="겹철쭉6재료">[60]수목일위!#REF!</definedName>
    <definedName name="겹철쭉8노무">[60]수목일위!#REF!</definedName>
    <definedName name="겹철쭉8재료">[60]수목일위!#REF!</definedName>
    <definedName name="경"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31">#REF!</definedName>
    <definedName name="경"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#REF!</definedName>
    <definedName name="경3" localSheetId="31">#REF!</definedName>
    <definedName name="경3">#REF!</definedName>
    <definedName name="경HBD">#REF!</definedName>
    <definedName name="경HBY">#REF!</definedName>
    <definedName name="경HCY">#REF!</definedName>
    <definedName name="경HYY">#REF!</definedName>
    <definedName name="경JIY">#REF!</definedName>
    <definedName name="경계석">#REF!</definedName>
    <definedName name="경계석노무">[60]수목일위!#REF!</definedName>
    <definedName name="경계석재료">[60]수목일위!#REF!</definedName>
    <definedName name="경기">#REF!</definedName>
    <definedName name="경기도">[69]Sheet2!$B$3:$D$5</definedName>
    <definedName name="경도급" localSheetId="31">#REF!</definedName>
    <definedName name="경도급" localSheetId="23">#REF!</definedName>
    <definedName name="경도급" localSheetId="21">#REF!</definedName>
    <definedName name="경도급">#REF!</definedName>
    <definedName name="경물" localSheetId="31">#REF!</definedName>
    <definedName name="경물" localSheetId="23">#REF!</definedName>
    <definedName name="경물" localSheetId="21">#REF!</definedName>
    <definedName name="경물">#REF!</definedName>
    <definedName name="경비" localSheetId="31">#REF!</definedName>
    <definedName name="경비">#REF!</definedName>
    <definedName name="경비_접수"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경비_접수"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경비_접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경비1">#REF!</definedName>
    <definedName name="경비2">#REF!</definedName>
    <definedName name="경비fac">#REF!</definedName>
    <definedName name="경비계">#REF!</definedName>
    <definedName name="경비대비율">#REF!</definedName>
    <definedName name="경비소계">#REF!</definedName>
    <definedName name="경비율">#REF!</definedName>
    <definedName name="경비합" localSheetId="31">#REF!</definedName>
    <definedName name="경비합">#REF!</definedName>
    <definedName name="경상비1">#REF!</definedName>
    <definedName name="경상비2" hidden="1">{#N/A,#N/A,FALSE,"기안지";#N/A,#N/A,FALSE,"통신지"}</definedName>
    <definedName name="경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용">#REF!</definedName>
    <definedName name="경유">#REF!</definedName>
    <definedName name="경합금2과운연계획" localSheetId="26" hidden="1">{#N/A,#N/A,TRUE,"Y생산";#N/A,#N/A,TRUE,"Y판매";#N/A,#N/A,TRUE,"Y총물량";#N/A,#N/A,TRUE,"Y능력";#N/A,#N/A,TRUE,"YKD"}</definedName>
    <definedName name="경합금2과운연계획" localSheetId="31" hidden="1">{#N/A,#N/A,TRUE,"Y생산";#N/A,#N/A,TRUE,"Y판매";#N/A,#N/A,TRUE,"Y총물량";#N/A,#N/A,TRUE,"Y능력";#N/A,#N/A,TRUE,"YKD"}</definedName>
    <definedName name="경합금2과운연계획" localSheetId="30" hidden="1">{#N/A,#N/A,TRUE,"Y생산";#N/A,#N/A,TRUE,"Y판매";#N/A,#N/A,TRUE,"Y총물량";#N/A,#N/A,TRUE,"Y능력";#N/A,#N/A,TRUE,"YKD"}</definedName>
    <definedName name="경합금2과운연계획" localSheetId="25" hidden="1">{#N/A,#N/A,TRUE,"Y생산";#N/A,#N/A,TRUE,"Y판매";#N/A,#N/A,TRUE,"Y총물량";#N/A,#N/A,TRUE,"Y능력";#N/A,#N/A,TRUE,"YKD"}</definedName>
    <definedName name="경합금2과운연계획" localSheetId="23" hidden="1">{#N/A,#N/A,TRUE,"Y생산";#N/A,#N/A,TRUE,"Y판매";#N/A,#N/A,TRUE,"Y총물량";#N/A,#N/A,TRUE,"Y능력";#N/A,#N/A,TRUE,"YKD"}</definedName>
    <definedName name="경합금2과운연계획" localSheetId="21" hidden="1">{#N/A,#N/A,TRUE,"Y생산";#N/A,#N/A,TRUE,"Y판매";#N/A,#N/A,TRUE,"Y총물량";#N/A,#N/A,TRUE,"Y능력";#N/A,#N/A,TRUE,"YKD"}</definedName>
    <definedName name="경합금2과운연계획" hidden="1">{#N/A,#N/A,TRUE,"Y생산";#N/A,#N/A,TRUE,"Y판매";#N/A,#N/A,TRUE,"Y총물량";#N/A,#N/A,TRUE,"Y능력";#N/A,#N/A,TRUE,"YKD"}</definedName>
    <definedName name="경회사" localSheetId="31">#REF!</definedName>
    <definedName name="경회사">#REF!</definedName>
    <definedName name="계" localSheetId="31">#REF!</definedName>
    <definedName name="계">#REF!</definedName>
    <definedName name="계곡부침사지">#N/A</definedName>
    <definedName name="계국">#REF!</definedName>
    <definedName name="계기소계" localSheetId="31">#REF!</definedName>
    <definedName name="계기소계">#REF!</definedName>
    <definedName name="계대">#REF!</definedName>
    <definedName name="계령공노임" localSheetId="31">#REF!</definedName>
    <definedName name="계령공노임" localSheetId="23">#REF!</definedName>
    <definedName name="계령공노임" localSheetId="21">#REF!</definedName>
    <definedName name="계령공노임">#REF!</definedName>
    <definedName name="계산" localSheetId="26" hidden="1">{#N/A,#N/A,FALSE,"ENG'G(보호계전기)"}</definedName>
    <definedName name="계산" localSheetId="31" hidden="1">{#N/A,#N/A,FALSE,"ENG'G(보호계전기)"}</definedName>
    <definedName name="계산" localSheetId="30" hidden="1">{#N/A,#N/A,FALSE,"ENG'G(보호계전기)"}</definedName>
    <definedName name="계산" localSheetId="25" hidden="1">{#N/A,#N/A,FALSE,"ENG'G(보호계전기)"}</definedName>
    <definedName name="계산" localSheetId="23" hidden="1">{#N/A,#N/A,FALSE,"ENG'G(보호계전기)"}</definedName>
    <definedName name="계산" localSheetId="21" hidden="1">{#N/A,#N/A,FALSE,"ENG'G(보호계전기)"}</definedName>
    <definedName name="계산" hidden="1">{#N/A,#N/A,FALSE,"ENG'G(보호계전기)"}</definedName>
    <definedName name="계설치공노임" localSheetId="31">#REF!</definedName>
    <definedName name="계설치공노임">#REF!</definedName>
    <definedName name="계수" localSheetId="31">#REF!:OFFSET(#REF!,COUNTA(#REF!:OFFSET(#REF!,65536-ROW(#REF!),0))-1,0)</definedName>
    <definedName name="계수">#REF!:OFFSET(#REF!,COUNTA(#REF!:OFFSET(#REF!,65536-ROW(#REF!),0))-1,0)</definedName>
    <definedName name="계수B5">#REF!</definedName>
    <definedName name="계수B6">#REF!</definedName>
    <definedName name="계수B8">#REF!</definedName>
    <definedName name="계약">ROUND(#REF!*0.0254,3)</definedName>
    <definedName name="계약기간" localSheetId="31">#REF!</definedName>
    <definedName name="계약기간">#REF!</definedName>
    <definedName name="계약의뢰" hidden="1">#REF!</definedName>
    <definedName name="계약일">#REF!</definedName>
    <definedName name="계약총괄">ROUND(#REF!*0.0254,3)</definedName>
    <definedName name="계장" localSheetId="31">56122</definedName>
    <definedName name="계장" hidden="1">#REF!</definedName>
    <definedName name="계장공" localSheetId="31">#REF!</definedName>
    <definedName name="계장공">#REF!</definedName>
    <definedName name="계장공노임" localSheetId="31">#REF!</definedName>
    <definedName name="계장공노임">#REF!</definedName>
    <definedName name="계장공단가" localSheetId="31">#REF!</definedName>
    <definedName name="계장공단가">#REF!</definedName>
    <definedName name="계장공사" localSheetId="31" hidden="1">{#N/A,#N/A,FALSE,"CCTV"}</definedName>
    <definedName name="계장공사" localSheetId="23" hidden="1">{#N/A,#N/A,FALSE,"CCTV"}</definedName>
    <definedName name="계장공사" localSheetId="21" hidden="1">{#N/A,#N/A,FALSE,"CCTV"}</definedName>
    <definedName name="계장공사" hidden="1">{#N/A,#N/A,FALSE,"CCTV"}</definedName>
    <definedName name="계장배관">BlankMacro1</definedName>
    <definedName name="계장집계표" hidden="1">#REF!</definedName>
    <definedName name="계전2" hidden="1">#REF!</definedName>
    <definedName name="계전기" localSheetId="23" hidden="1">{#N/A,#N/A,FALSE,"ENG'G(보호계전기)"}</definedName>
    <definedName name="계전기" localSheetId="21" hidden="1">{#N/A,#N/A,FALSE,"ENG'G(보호계전기)"}</definedName>
    <definedName name="계전기" hidden="1">{#N/A,#N/A,FALSE,"ENG'G(보호계전기)"}</definedName>
    <definedName name="계정">#REF!</definedName>
    <definedName name="계측">#REF!</definedName>
    <definedName name="계측기기"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경비">[70]계측제어설비!#REF!</definedName>
    <definedName name="계측기기노무비">[70]계측제어설비!#REF!</definedName>
    <definedName name="계측기기재료비">[70]계측제어설비!#REF!</definedName>
    <definedName name="계현">#REF!</definedName>
    <definedName name="계획.1" localSheetId="26" hidden="1">{#N/A,#N/A,FALSE,"단축1";#N/A,#N/A,FALSE,"단축2";#N/A,#N/A,FALSE,"단축3";#N/A,#N/A,FALSE,"장축";#N/A,#N/A,FALSE,"4WD"}</definedName>
    <definedName name="계획.1" localSheetId="31" hidden="1">{#N/A,#N/A,FALSE,"단축1";#N/A,#N/A,FALSE,"단축2";#N/A,#N/A,FALSE,"단축3";#N/A,#N/A,FALSE,"장축";#N/A,#N/A,FALSE,"4WD"}</definedName>
    <definedName name="계획.1" localSheetId="30" hidden="1">{#N/A,#N/A,FALSE,"단축1";#N/A,#N/A,FALSE,"단축2";#N/A,#N/A,FALSE,"단축3";#N/A,#N/A,FALSE,"장축";#N/A,#N/A,FALSE,"4WD"}</definedName>
    <definedName name="계획.1" localSheetId="25" hidden="1">{#N/A,#N/A,FALSE,"단축1";#N/A,#N/A,FALSE,"단축2";#N/A,#N/A,FALSE,"단축3";#N/A,#N/A,FALSE,"장축";#N/A,#N/A,FALSE,"4WD"}</definedName>
    <definedName name="계획.1" localSheetId="23" hidden="1">{#N/A,#N/A,FALSE,"단축1";#N/A,#N/A,FALSE,"단축2";#N/A,#N/A,FALSE,"단축3";#N/A,#N/A,FALSE,"장축";#N/A,#N/A,FALSE,"4WD"}</definedName>
    <definedName name="계획.1" localSheetId="21" hidden="1">{#N/A,#N/A,FALSE,"단축1";#N/A,#N/A,FALSE,"단축2";#N/A,#N/A,FALSE,"단축3";#N/A,#N/A,FALSE,"장축";#N/A,#N/A,FALSE,"4WD"}</definedName>
    <definedName name="계획.1" hidden="1">{#N/A,#N/A,FALSE,"단축1";#N/A,#N/A,FALSE,"단축2";#N/A,#N/A,FALSE,"단축3";#N/A,#N/A,FALSE,"장축";#N/A,#N/A,FALSE,"4WD"}</definedName>
    <definedName name="계획1" localSheetId="26" hidden="1">{#N/A,#N/A,FALSE,"단축1";#N/A,#N/A,FALSE,"단축2";#N/A,#N/A,FALSE,"단축3";#N/A,#N/A,FALSE,"장축";#N/A,#N/A,FALSE,"4WD"}</definedName>
    <definedName name="계획1" localSheetId="31" hidden="1">{#N/A,#N/A,FALSE,"단축1";#N/A,#N/A,FALSE,"단축2";#N/A,#N/A,FALSE,"단축3";#N/A,#N/A,FALSE,"장축";#N/A,#N/A,FALSE,"4WD"}</definedName>
    <definedName name="계획1" localSheetId="30" hidden="1">{#N/A,#N/A,FALSE,"단축1";#N/A,#N/A,FALSE,"단축2";#N/A,#N/A,FALSE,"단축3";#N/A,#N/A,FALSE,"장축";#N/A,#N/A,FALSE,"4WD"}</definedName>
    <definedName name="계획1" localSheetId="25" hidden="1">{#N/A,#N/A,FALSE,"단축1";#N/A,#N/A,FALSE,"단축2";#N/A,#N/A,FALSE,"단축3";#N/A,#N/A,FALSE,"장축";#N/A,#N/A,FALSE,"4WD"}</definedName>
    <definedName name="계획1" localSheetId="23" hidden="1">{#N/A,#N/A,FALSE,"단축1";#N/A,#N/A,FALSE,"단축2";#N/A,#N/A,FALSE,"단축3";#N/A,#N/A,FALSE,"장축";#N/A,#N/A,FALSE,"4WD"}</definedName>
    <definedName name="계획1" localSheetId="21" hidden="1">{#N/A,#N/A,FALSE,"단축1";#N/A,#N/A,FALSE,"단축2";#N/A,#N/A,FALSE,"단축3";#N/A,#N/A,FALSE,"장축";#N/A,#N/A,FALSE,"4WD"}</definedName>
    <definedName name="계획1" hidden="1">{#N/A,#N/A,FALSE,"단축1";#N/A,#N/A,FALSE,"단축2";#N/A,#N/A,FALSE,"단축3";#N/A,#N/A,FALSE,"장축";#N/A,#N/A,FALSE,"4WD"}</definedName>
    <definedName name="고">#REF!</definedName>
    <definedName name="고고" localSheetId="26" hidden="1">{#N/A,#N/A,FALSE,"양식(을)"}</definedName>
    <definedName name="고고" localSheetId="31" hidden="1">{#N/A,#N/A,FALSE,"양식(을)"}</definedName>
    <definedName name="고고" localSheetId="30" hidden="1">{#N/A,#N/A,FALSE,"양식(을)"}</definedName>
    <definedName name="고고" localSheetId="25" hidden="1">{#N/A,#N/A,FALSE,"양식(을)"}</definedName>
    <definedName name="고고" localSheetId="23" hidden="1">{#N/A,#N/A,FALSE,"양식(을)"}</definedName>
    <definedName name="고고" localSheetId="21" hidden="1">{#N/A,#N/A,FALSE,"양식(을)"}</definedName>
    <definedName name="고고" hidden="1">{#N/A,#N/A,FALSE,"양식(을)"}</definedName>
    <definedName name="고고고고"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고고고고"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고고고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고광3">#REF!</definedName>
    <definedName name="고광5">#REF!</definedName>
    <definedName name="고급">#REF!</definedName>
    <definedName name="고급감리인건비" localSheetId="31">#REF!</definedName>
    <definedName name="고급감리인건비">#REF!</definedName>
    <definedName name="고급기능사">[66]단가집!#REF!</definedName>
    <definedName name="고급기술자">[66]단가집!#REF!</definedName>
    <definedName name="고급기술자노무비">'[71]용역비내역-진짜'!#REF!</definedName>
    <definedName name="고급선원" localSheetId="31">#REF!</definedName>
    <definedName name="고급선원">#REF!</definedName>
    <definedName name="고급원자력비파괴시험공" localSheetId="31">#REF!</definedName>
    <definedName name="고급원자력비파괴시험공">#REF!</definedName>
    <definedName name="고려화학견적">{"Book1","수시.XLS"}</definedName>
    <definedName name="고문">#REF!</definedName>
    <definedName name="고배" localSheetId="31">#REF!</definedName>
    <definedName name="고배">#REF!</definedName>
    <definedName name="고배단가2" localSheetId="31">#REF!</definedName>
    <definedName name="고배단가2">#REF!</definedName>
    <definedName name="고사설계" localSheetId="31">#REF!</definedName>
    <definedName name="고사설계">#REF!</definedName>
    <definedName name="고압PANEL" localSheetId="31">#REF!</definedName>
    <definedName name="고압PANEL">#REF!</definedName>
    <definedName name="고압공">#REF!</definedName>
    <definedName name="고압블럭노무">[60]수목일위!#REF!</definedName>
    <definedName name="고압블럭수량">#REF!</definedName>
    <definedName name="고압블럭재료">[60]수목일위!#REF!</definedName>
    <definedName name="고압케이블공">#REF!</definedName>
    <definedName name="고압케이블공노임" localSheetId="31">#REF!</definedName>
    <definedName name="고압케이블공노임">#REF!</definedName>
    <definedName name="고압케이블전공" localSheetId="31">#REF!</definedName>
    <definedName name="고압케이블전공">#REF!</definedName>
    <definedName name="고양시성라공원">Dlog_Show</definedName>
    <definedName name="고용" localSheetId="31">#REF!</definedName>
    <definedName name="고용">#REF!</definedName>
    <definedName name="고용1" localSheetId="31">#REF!</definedName>
    <definedName name="고용1">#REF!</definedName>
    <definedName name="고용보험료">#REF!</definedName>
    <definedName name="고용보험율">#REF!</definedName>
    <definedName name="고재">#REF!</definedName>
    <definedName name="고케">74140</definedName>
    <definedName name="곡동" hidden="1">{"'Firr(선)'!$AS$1:$AY$62","'Firr(사)'!$AS$1:$AY$62","'Firr(회)'!$AS$1:$AY$62","'Firr(선)'!$L$1:$V$62","'Firr(사)'!$L$1:$V$62","'Firr(회)'!$L$1:$V$62"}</definedName>
    <definedName name="곡동1" hidden="1">{"'Firr(선)'!$AS$1:$AY$62","'Firr(사)'!$AS$1:$AY$62","'Firr(회)'!$AS$1:$AY$62","'Firr(선)'!$L$1:$V$62","'Firr(사)'!$L$1:$V$62","'Firr(회)'!$L$1:$V$62"}</definedName>
    <definedName name="골" localSheetId="26" hidden="1">{#N/A,#N/A,FALSE,"단축1";#N/A,#N/A,FALSE,"단축2";#N/A,#N/A,FALSE,"단축3";#N/A,#N/A,FALSE,"장축";#N/A,#N/A,FALSE,"4WD"}</definedName>
    <definedName name="골" localSheetId="31" hidden="1">{#N/A,#N/A,FALSE,"단축1";#N/A,#N/A,FALSE,"단축2";#N/A,#N/A,FALSE,"단축3";#N/A,#N/A,FALSE,"장축";#N/A,#N/A,FALSE,"4WD"}</definedName>
    <definedName name="골" localSheetId="30" hidden="1">{#N/A,#N/A,FALSE,"단축1";#N/A,#N/A,FALSE,"단축2";#N/A,#N/A,FALSE,"단축3";#N/A,#N/A,FALSE,"장축";#N/A,#N/A,FALSE,"4WD"}</definedName>
    <definedName name="골" localSheetId="25" hidden="1">{#N/A,#N/A,FALSE,"단축1";#N/A,#N/A,FALSE,"단축2";#N/A,#N/A,FALSE,"단축3";#N/A,#N/A,FALSE,"장축";#N/A,#N/A,FALSE,"4WD"}</definedName>
    <definedName name="골" localSheetId="23" hidden="1">{#N/A,#N/A,FALSE,"단축1";#N/A,#N/A,FALSE,"단축2";#N/A,#N/A,FALSE,"단축3";#N/A,#N/A,FALSE,"장축";#N/A,#N/A,FALSE,"4WD"}</definedName>
    <definedName name="골" localSheetId="21" hidden="1">{#N/A,#N/A,FALSE,"단축1";#N/A,#N/A,FALSE,"단축2";#N/A,#N/A,FALSE,"단축3";#N/A,#N/A,FALSE,"장축";#N/A,#N/A,FALSE,"4WD"}</definedName>
    <definedName name="골" hidden="1">{#N/A,#N/A,FALSE,"단축1";#N/A,#N/A,FALSE,"단축2";#N/A,#N/A,FALSE,"단축3";#N/A,#N/A,FALSE,"장축";#N/A,#N/A,FALSE,"4WD"}</definedName>
    <definedName name="골재" hidden="1">{#N/A,#N/A,FALSE,"혼합골재"}</definedName>
    <definedName name="골조단가" hidden="1">#REF!</definedName>
    <definedName name="곰솔2508">#REF!</definedName>
    <definedName name="곰솔3010">#REF!</definedName>
    <definedName name="곰솔R10">#REF!</definedName>
    <definedName name="곰솔R12">#REF!</definedName>
    <definedName name="곰솔R15">#REF!</definedName>
    <definedName name="곱">#REF!</definedName>
    <definedName name="곱곱">#REF!</definedName>
    <definedName name="공"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#REF!</definedName>
    <definedName name="공______사______명">#REF!</definedName>
    <definedName name="공___사____원____가">#REF!</definedName>
    <definedName name="공1" localSheetId="31">#REF!</definedName>
    <definedName name="공1">#REF!</definedName>
    <definedName name="공강">#REF!</definedName>
    <definedName name="공공" localSheetId="26" hidden="1">{#N/A,#N/A,FALSE,"단축1";#N/A,#N/A,FALSE,"단축2";#N/A,#N/A,FALSE,"단축3";#N/A,#N/A,FALSE,"장축";#N/A,#N/A,FALSE,"4WD"}</definedName>
    <definedName name="공공" localSheetId="31" hidden="1">{#N/A,#N/A,FALSE,"단축1";#N/A,#N/A,FALSE,"단축2";#N/A,#N/A,FALSE,"단축3";#N/A,#N/A,FALSE,"장축";#N/A,#N/A,FALSE,"4WD"}</definedName>
    <definedName name="공공" localSheetId="30" hidden="1">{#N/A,#N/A,FALSE,"단축1";#N/A,#N/A,FALSE,"단축2";#N/A,#N/A,FALSE,"단축3";#N/A,#N/A,FALSE,"장축";#N/A,#N/A,FALSE,"4WD"}</definedName>
    <definedName name="공공" localSheetId="25" hidden="1">{#N/A,#N/A,FALSE,"단축1";#N/A,#N/A,FALSE,"단축2";#N/A,#N/A,FALSE,"단축3";#N/A,#N/A,FALSE,"장축";#N/A,#N/A,FALSE,"4WD"}</definedName>
    <definedName name="공공" localSheetId="23" hidden="1">{#N/A,#N/A,FALSE,"단축1";#N/A,#N/A,FALSE,"단축2";#N/A,#N/A,FALSE,"단축3";#N/A,#N/A,FALSE,"장축";#N/A,#N/A,FALSE,"4WD"}</definedName>
    <definedName name="공공" localSheetId="21" hidden="1">{#N/A,#N/A,FALSE,"단축1";#N/A,#N/A,FALSE,"단축2";#N/A,#N/A,FALSE,"단축3";#N/A,#N/A,FALSE,"장축";#N/A,#N/A,FALSE,"4WD"}</definedName>
    <definedName name="공공" hidden="1">{#N/A,#N/A,FALSE,"단축1";#N/A,#N/A,FALSE,"단축2";#N/A,#N/A,FALSE,"단축3";#N/A,#N/A,FALSE,"장축";#N/A,#N/A,FALSE,"4WD"}</definedName>
    <definedName name="공공공">BlankMacro1</definedName>
    <definedName name="공공공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1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1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1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1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1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1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22"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22"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22"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22"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22"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2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과">#REF!</definedName>
    <definedName name="공구" localSheetId="31">#REF!</definedName>
    <definedName name="공구">#REF!</definedName>
    <definedName name="공구손료" localSheetId="31">#REF!</definedName>
    <definedName name="공구손료">#REF!</definedName>
    <definedName name="공구손료1">[67]품셈표!#REF!</definedName>
    <definedName name="공구손료2">[67]품셈표!#REF!</definedName>
    <definedName name="공구손료3">[67]품셈표!#REF!</definedName>
    <definedName name="공구손료4">[67]품셈표!#REF!</definedName>
    <definedName name="공구손료5">[67]품셈표!#REF!</definedName>
    <definedName name="공급"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#REF!,#REF!</definedName>
    <definedName name="공급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구분표_수정" localSheetId="23" hidden="1">{#N/A,#N/A,FALSE,"ENG'G(보호계전기)"}</definedName>
    <definedName name="공급구분표_수정" localSheetId="21" hidden="1">{#N/A,#N/A,FALSE,"ENG'G(보호계전기)"}</definedName>
    <definedName name="공급구분표_수정" hidden="1">{#N/A,#N/A,FALSE,"ENG'G(보호계전기)"}</definedName>
    <definedName name="공급표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 localSheetId="31">#REF!</definedName>
    <definedName name="공기">#REF!</definedName>
    <definedName name="공기1" hidden="1">#REF!</definedName>
    <definedName name="공내역">[72]청천내!#REF!</definedName>
    <definedName name="공동구공">#REF!</definedName>
    <definedName name="공동구공집계표">#REF!</definedName>
    <definedName name="공동구토공" hidden="1">{#N/A,#N/A,FALSE,"기안지";#N/A,#N/A,FALSE,"통신지"}</definedName>
    <definedName name="공량">#REF!</definedName>
    <definedName name="공명" localSheetId="31">#REF!</definedName>
    <definedName name="공명" localSheetId="23">#REF!</definedName>
    <definedName name="공명" localSheetId="21">#REF!</definedName>
    <definedName name="공명">#REF!</definedName>
    <definedName name="공무">#REF!</definedName>
    <definedName name="공비" localSheetId="31">#REF!</definedName>
    <definedName name="공비" localSheetId="23">#REF!</definedName>
    <definedName name="공비" localSheetId="21">#REF!</definedName>
    <definedName name="공비">#REF!</definedName>
    <definedName name="공비산출서" localSheetId="31">#REF!</definedName>
    <definedName name="공비산출서" localSheetId="23">#REF!</definedName>
    <definedName name="공비산출서" localSheetId="21">#REF!</definedName>
    <definedName name="공비산출서">#REF!</definedName>
    <definedName name="공사" localSheetId="31">BlankMacro1</definedName>
    <definedName name="공사" localSheetId="23" hidden="1">{#N/A,#N/A,TRUE,"Sheet4";"ww","시나리오1",TRUE,"Sheet4"}</definedName>
    <definedName name="공사" localSheetId="21" hidden="1">{#N/A,#N/A,TRUE,"Sheet4";"ww","시나리오1",TRUE,"Sheet4"}</definedName>
    <definedName name="공사">#N/A</definedName>
    <definedName name="공사2">{"Book1","AP-37.xls"}</definedName>
    <definedName name="공사감독자" localSheetId="31">#REF!</definedName>
    <definedName name="공사감독자">#REF!</definedName>
    <definedName name="공사개요">#REF!</definedName>
    <definedName name="공사견적조건">#REF!</definedName>
    <definedName name="공사구분">#REF!</definedName>
    <definedName name="공사금액">#REF!</definedName>
    <definedName name="공사금액계">#REF!</definedName>
    <definedName name="공사기간_개월">#REF!</definedName>
    <definedName name="공사내역">#REF!</definedName>
    <definedName name="공사내역서">#REF!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 localSheetId="31">#REF!</definedName>
    <definedName name="공사명" localSheetId="23">#REF!</definedName>
    <definedName name="공사명" localSheetId="21">#REF!</definedName>
    <definedName name="공사명">#REF!</definedName>
    <definedName name="공사비" localSheetId="31">#REF!</definedName>
    <definedName name="공사비">#REF!</definedName>
    <definedName name="공사비1">#REF!</definedName>
    <definedName name="공사비계">#REF!</definedName>
    <definedName name="공사비내역서" localSheetId="31" hidden="1">#REF!</definedName>
    <definedName name="공사비내역서" hidden="1">#REF!</definedName>
    <definedName name="공사설계" localSheetId="31">#REF!</definedName>
    <definedName name="공사설계">#REF!</definedName>
    <definedName name="공사수량11">#REF!</definedName>
    <definedName name="공사용" localSheetId="23" hidden="1">{#N/A,#N/A,TRUE,"Sheet4";"ww","시나리오1",TRUE,"Sheet4"}</definedName>
    <definedName name="공사용" localSheetId="21" hidden="1">{#N/A,#N/A,TRUE,"Sheet4";"ww","시나리오1",TRUE,"Sheet4"}</definedName>
    <definedName name="공사용" hidden="1">{#N/A,#N/A,TRUE,"Sheet4";"ww","시나리오1",TRUE,"Sheet4"}</definedName>
    <definedName name="공사용1117" localSheetId="23" hidden="1">{#N/A,#N/A,TRUE,"Sheet4";"ww","시나리오1",TRUE,"Sheet4"}</definedName>
    <definedName name="공사용1117" localSheetId="21" hidden="1">{#N/A,#N/A,TRUE,"Sheet4";"ww","시나리오1",TRUE,"Sheet4"}</definedName>
    <definedName name="공사용1117" hidden="1">{#N/A,#N/A,TRUE,"Sheet4";"ww","시나리오1",TRUE,"Sheet4"}</definedName>
    <definedName name="공사용도면LIST" localSheetId="23" hidden="1">{#N/A,#N/A,TRUE,"Sheet4";"ww","시나리오1",TRUE,"Sheet4"}</definedName>
    <definedName name="공사용도면LIST" localSheetId="21" hidden="1">{#N/A,#N/A,TRUE,"Sheet4";"ww","시나리오1",TRUE,"Sheet4"}</definedName>
    <definedName name="공사용도면LIST" hidden="1">{#N/A,#N/A,TRUE,"Sheet4";"ww","시나리오1",TRUE,"Sheet4"}</definedName>
    <definedName name="공사원가계산서" hidden="1">{#N/A,#N/A,TRUE,"토적및재료집계";#N/A,#N/A,TRUE,"토적및재료집계";#N/A,#N/A,TRUE,"단위량"}</definedName>
    <definedName name="공사원가계산서경비소계" localSheetId="31">#REF!</definedName>
    <definedName name="공사원가계산서경비소계">#REF!</definedName>
    <definedName name="공사원가계산서노무비" localSheetId="31">#REF!</definedName>
    <definedName name="공사원가계산서노무비">#REF!</definedName>
    <definedName name="공사원가계산서재료비" localSheetId="31">#REF!</definedName>
    <definedName name="공사원가계산서재료비">#REF!</definedName>
    <definedName name="공사위치">#REF!</definedName>
    <definedName name="공사진도" localSheetId="23" hidden="1">{#N/A,#N/A,FALSE,"3가";#N/A,#N/A,FALSE,"3나";#N/A,#N/A,FALSE,"3다"}</definedName>
    <definedName name="공사진도" localSheetId="21" hidden="1">{#N/A,#N/A,FALSE,"3가";#N/A,#N/A,FALSE,"3나";#N/A,#N/A,FALSE,"3다"}</definedName>
    <definedName name="공사진도" hidden="1">{#N/A,#N/A,FALSE,"3가";#N/A,#N/A,FALSE,"3나";#N/A,#N/A,FALSE,"3다"}</definedName>
    <definedName name="공사집">#REF!</definedName>
    <definedName name="공사책임자" localSheetId="31">#REF!</definedName>
    <definedName name="공사책임자">#REF!</definedName>
    <definedName name="공사총액">#REF!</definedName>
    <definedName name="공성환" localSheetId="26" hidden="1">{#N/A,#N/A,FALSE,"단축1";#N/A,#N/A,FALSE,"단축2";#N/A,#N/A,FALSE,"단축3";#N/A,#N/A,FALSE,"장축";#N/A,#N/A,FALSE,"4WD"}</definedName>
    <definedName name="공성환" localSheetId="31" hidden="1">{#N/A,#N/A,FALSE,"단축1";#N/A,#N/A,FALSE,"단축2";#N/A,#N/A,FALSE,"단축3";#N/A,#N/A,FALSE,"장축";#N/A,#N/A,FALSE,"4WD"}</definedName>
    <definedName name="공성환" localSheetId="30" hidden="1">{#N/A,#N/A,FALSE,"단축1";#N/A,#N/A,FALSE,"단축2";#N/A,#N/A,FALSE,"단축3";#N/A,#N/A,FALSE,"장축";#N/A,#N/A,FALSE,"4WD"}</definedName>
    <definedName name="공성환" localSheetId="25" hidden="1">{#N/A,#N/A,FALSE,"단축1";#N/A,#N/A,FALSE,"단축2";#N/A,#N/A,FALSE,"단축3";#N/A,#N/A,FALSE,"장축";#N/A,#N/A,FALSE,"4WD"}</definedName>
    <definedName name="공성환" localSheetId="23" hidden="1">{#N/A,#N/A,FALSE,"단축1";#N/A,#N/A,FALSE,"단축2";#N/A,#N/A,FALSE,"단축3";#N/A,#N/A,FALSE,"장축";#N/A,#N/A,FALSE,"4WD"}</definedName>
    <definedName name="공성환" localSheetId="21" hidden="1">{#N/A,#N/A,FALSE,"단축1";#N/A,#N/A,FALSE,"단축2";#N/A,#N/A,FALSE,"단축3";#N/A,#N/A,FALSE,"장축";#N/A,#N/A,FALSE,"4WD"}</definedName>
    <definedName name="공성환" hidden="1">{#N/A,#N/A,FALSE,"단축1";#N/A,#N/A,FALSE,"단축2";#N/A,#N/A,FALSE,"단축3";#N/A,#N/A,FALSE,"장축";#N/A,#N/A,FALSE,"4WD"}</definedName>
    <definedName name="공압축3.5간재" localSheetId="31">#REF!</definedName>
    <definedName name="공압축3.5간재">#REF!</definedName>
    <definedName name="공압축3.5노무" localSheetId="31">#REF!</definedName>
    <definedName name="공압축3.5노무">#REF!</definedName>
    <definedName name="공압축3.5노무야간" localSheetId="31">#REF!</definedName>
    <definedName name="공압축3.5노무야간">#REF!</definedName>
    <definedName name="공압축3.5손료" localSheetId="31">#REF!</definedName>
    <definedName name="공압축3.5손료">#REF!</definedName>
    <definedName name="공압축7.1간재" localSheetId="31">#REF!</definedName>
    <definedName name="공압축7.1간재">#REF!</definedName>
    <definedName name="공압축7.1노무" localSheetId="31">#REF!</definedName>
    <definedName name="공압축7.1노무">#REF!</definedName>
    <definedName name="공압축7.1노무야간" localSheetId="31">#REF!</definedName>
    <definedName name="공압축7.1노무야간">#REF!</definedName>
    <definedName name="공압축7.1손료" localSheetId="31">#REF!</definedName>
    <definedName name="공압축7.1손료">#REF!</definedName>
    <definedName name="공일">#REF!</definedName>
    <definedName name="공장"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#REF!</definedName>
    <definedName name="공장동" hidden="1">#REF!</definedName>
    <definedName name="공장별계획" localSheetId="31">BlankMacro1</definedName>
    <definedName name="공장별계획" localSheetId="23">BlankMacro1</definedName>
    <definedName name="공장별계획" localSheetId="21">BlankMacro1</definedName>
    <definedName name="공장별계획" localSheetId="1">BlankMacro1</definedName>
    <definedName name="공장별계획" localSheetId="4">BlankMacro1</definedName>
    <definedName name="공장별계획">BlankMacro1</definedName>
    <definedName name="공장별계획1" localSheetId="31">BlankMacro1</definedName>
    <definedName name="공장별계획1" localSheetId="23">BlankMacro1</definedName>
    <definedName name="공장별계획1" localSheetId="21">BlankMacro1</definedName>
    <definedName name="공장별계획1" localSheetId="1">BlankMacro1</definedName>
    <definedName name="공장별계획1" localSheetId="4">BlankMacro1</definedName>
    <definedName name="공장별계획1">BlankMacro1</definedName>
    <definedName name="공장제작" localSheetId="31">#REF!</definedName>
    <definedName name="공장제작" localSheetId="23">#REF!</definedName>
    <definedName name="공장제작" localSheetId="21">#REF!</definedName>
    <definedName name="공장제작">#REF!</definedName>
    <definedName name="공저">[9]!공저</definedName>
    <definedName name="공정" localSheetId="31">[9]!BlankMacro1</definedName>
    <definedName name="공정" localSheetId="23">[9]!BlankMacro1</definedName>
    <definedName name="공정" localSheetId="21">[9]!BlankMacro1</definedName>
    <definedName name="공정" hidden="1">#REF!</definedName>
    <definedName name="공정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5매" localSheetId="31">BlankMacro1</definedName>
    <definedName name="공정5매" localSheetId="23">BlankMacro1</definedName>
    <definedName name="공정5매" localSheetId="21">BlankMacro1</definedName>
    <definedName name="공정5매" localSheetId="1">BlankMacro1</definedName>
    <definedName name="공정5매" localSheetId="4">BlankMacro1</definedName>
    <definedName name="공정5매">BlankMacro1</definedName>
    <definedName name="공정량" localSheetId="31">#REF!</definedName>
    <definedName name="공정량" localSheetId="23">#REF!</definedName>
    <definedName name="공정량" localSheetId="21">#REF!</definedName>
    <definedName name="공정량">#REF!</definedName>
    <definedName name="공정진도율적용"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26" hidden="1">{#N/A,#N/A,FALSE,"현장 NCR 분석";#N/A,#N/A,FALSE,"현장품질감사";#N/A,#N/A,FALSE,"현장품질감사"}</definedName>
    <definedName name="공정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30" hidden="1">{#N/A,#N/A,FALSE,"현장 NCR 분석";#N/A,#N/A,FALSE,"현장품질감사";#N/A,#N/A,FALSE,"현장품질감사"}</definedName>
    <definedName name="공정표" localSheetId="25" hidden="1">{#N/A,#N/A,FALSE,"현장 NCR 분석";#N/A,#N/A,FALSE,"현장품질감사";#N/A,#N/A,FALSE,"현장품질감사"}</definedName>
    <definedName name="공정표" localSheetId="23" hidden="1">{#N/A,#N/A,FALSE,"현장 NCR 분석";#N/A,#N/A,FALSE,"현장품질감사";#N/A,#N/A,FALSE,"현장품질감사"}</definedName>
    <definedName name="공정표" localSheetId="21" hidden="1">{#N/A,#N/A,FALSE,"현장 NCR 분석";#N/A,#N/A,FALSE,"현장품질감사";#N/A,#N/A,FALSE,"현장품질감사"}</definedName>
    <definedName name="공정표">#REF!</definedName>
    <definedName name="공정표5매" localSheetId="31">BlankMacro1</definedName>
    <definedName name="공정표5매" localSheetId="23">BlankMacro1</definedName>
    <definedName name="공정표5매" localSheetId="21">BlankMacro1</definedName>
    <definedName name="공정표5매" localSheetId="1">BlankMacro1</definedName>
    <definedName name="공정표5매" localSheetId="4">BlankMacro1</definedName>
    <definedName name="공정표5매">BlankMacro1</definedName>
    <definedName name="공조경">#REF!</definedName>
    <definedName name="공조노">#REF!</definedName>
    <definedName name="공조닥트">#REF!</definedName>
    <definedName name="공조닥트보온">#REF!</definedName>
    <definedName name="공조재">#REF!</definedName>
    <definedName name="공종" localSheetId="31">#REF!</definedName>
    <definedName name="공종" localSheetId="23">#REF!</definedName>
    <definedName name="공종" localSheetId="21">#REF!</definedName>
    <definedName name="공종">#REF!</definedName>
    <definedName name="공종갯수" localSheetId="31">#REF!</definedName>
    <definedName name="공종갯수" localSheetId="23">#REF!</definedName>
    <definedName name="공종갯수" localSheetId="21">#REF!</definedName>
    <definedName name="공종갯수">#REF!</definedName>
    <definedName name="공종명" localSheetId="31">#REF!</definedName>
    <definedName name="공종명" localSheetId="23">#REF!</definedName>
    <definedName name="공종명" localSheetId="21">#REF!</definedName>
    <definedName name="공종명">#REF!</definedName>
    <definedName name="공종별예산조서" localSheetId="31">#REF!</definedName>
    <definedName name="공종별예산조서">#REF!</definedName>
    <definedName name="공종표양식">[0]!BlankMacro1</definedName>
    <definedName name="공통가설" hidden="1">#REF!</definedName>
    <definedName name="공통부대">#REF!</definedName>
    <definedName name="공통비">#REF!</definedName>
    <definedName name="공통일위">#REF!</definedName>
    <definedName name="과">#REF!</definedName>
    <definedName name="과장">#REF!</definedName>
    <definedName name="곽동준" hidden="1">{"'Firr(선)'!$AS$1:$AY$62","'Firr(사)'!$AS$1:$AY$62","'Firr(회)'!$AS$1:$AY$62","'Firr(선)'!$L$1:$V$62","'Firr(사)'!$L$1:$V$62","'Firr(회)'!$L$1:$V$62"}</definedName>
    <definedName name="곽동중" hidden="1">{"'Firr(선)'!$AS$1:$AY$62","'Firr(사)'!$AS$1:$AY$62","'Firr(회)'!$AS$1:$AY$62","'Firr(선)'!$L$1:$V$62","'Firr(사)'!$L$1:$V$62","'Firr(회)'!$L$1:$V$62"}</definedName>
    <definedName name="관">#REF!,#REF!,#REF!</definedName>
    <definedName name="관_급">#REF!,#REF!,#REF!</definedName>
    <definedName name="관1">#REF!,#REF!,#REF!</definedName>
    <definedName name="관경03">[73]계수시트!$B$67</definedName>
    <definedName name="관경06">[73]계수시트!$B$70</definedName>
    <definedName name="관경08">[73]계수시트!$B$71</definedName>
    <definedName name="관경10">[73]계수시트!$B$63</definedName>
    <definedName name="관경15">[73]계수시트!$B$65</definedName>
    <definedName name="관경5">[73]계수시트!$B$59</definedName>
    <definedName name="관경6">[73]계수시트!$B$60</definedName>
    <definedName name="관경7">[73]계수시트!$B$61</definedName>
    <definedName name="관경8">[73]계수시트!$B$62</definedName>
    <definedName name="관계단노">[63]시설물!$H$294</definedName>
    <definedName name="관계단재">[63]시설물!$F$294</definedName>
    <definedName name="관급" localSheetId="31">#REF!</definedName>
    <definedName name="관급">#REF!,#REF!,#REF!</definedName>
    <definedName name="관급1">#REF!,#REF!,#REF!</definedName>
    <definedName name="관급액" localSheetId="31">#REF!</definedName>
    <definedName name="관급액">#REF!</definedName>
    <definedName name="관급이">#REF!,#REF!,#REF!</definedName>
    <definedName name="관급자재" localSheetId="31">#REF!</definedName>
    <definedName name="관급자재">#REF!</definedName>
    <definedName name="관급자재대">#REF!</definedName>
    <definedName name="관급자재비" localSheetId="31">#REF!</definedName>
    <definedName name="관급자재비">#REF!</definedName>
    <definedName name="관급자재집계표">#N/A</definedName>
    <definedName name="관급집계" localSheetId="1">BlankMacro1</definedName>
    <definedName name="관급집계" localSheetId="4">BlankMacro1</definedName>
    <definedName name="관급집계">BlankMacro1</definedName>
    <definedName name="관노" hidden="1">{#N/A,#N/A,FALSE,"포장2"}</definedName>
    <definedName name="관노03">[73]계수시트!$B$39</definedName>
    <definedName name="관노06">[73]계수시트!$B$42</definedName>
    <definedName name="관노08">[73]계수시트!$B$43</definedName>
    <definedName name="관노10">[73]계수시트!$B$35</definedName>
    <definedName name="관노15">[73]계수시트!$B$37</definedName>
    <definedName name="관노5">[73]계수시트!$B$31</definedName>
    <definedName name="관노6">[73]계수시트!$B$32</definedName>
    <definedName name="관노7">[73]계수시트!$B$33</definedName>
    <definedName name="관노8">[73]계수시트!$B$34</definedName>
    <definedName name="관두께">'[74]1호인버트수량'!$T$3:$V$21</definedName>
    <definedName name="관로" localSheetId="31">#REF!</definedName>
    <definedName name="관로">#REF!</definedName>
    <definedName name="관리">#REF!</definedName>
    <definedName name="관리비" localSheetId="31">#REF!</definedName>
    <definedName name="관리비">#REF!</definedName>
    <definedName name="관리비1">#REF!</definedName>
    <definedName name="관리비2" localSheetId="31">#REF!</definedName>
    <definedName name="관리비2">#REF!</definedName>
    <definedName name="관리비율" localSheetId="23">#REF!</definedName>
    <definedName name="관리비율" localSheetId="21">#REF!</definedName>
    <definedName name="관리비율">#REF!</definedName>
    <definedName name="관리직">#REF!</definedName>
    <definedName name="관세">#REF!</definedName>
    <definedName name="관재03">[73]계수시트!$B$53</definedName>
    <definedName name="관재06">[73]계수시트!$B$56</definedName>
    <definedName name="관재08">[73]계수시트!$B$57</definedName>
    <definedName name="관재10">[73]계수시트!$B$49</definedName>
    <definedName name="관재15">[73]계수시트!$B$51</definedName>
    <definedName name="관재5">[73]계수시트!$B$45</definedName>
    <definedName name="관재6">[73]계수시트!$B$46</definedName>
    <definedName name="관재7">[73]계수시트!$B$47</definedName>
    <definedName name="관재8">[73]계수시트!$B$48</definedName>
    <definedName name="관찰4경">[63]시설물!$J$357</definedName>
    <definedName name="관찰4노">[63]시설물!$H$357</definedName>
    <definedName name="관찰4재">[63]시설물!$F$357</definedName>
    <definedName name="관찰다리노">[63]시설물!$H$383</definedName>
    <definedName name="관찰다리재">[63]시설물!$F$383</definedName>
    <definedName name="관찰로경">[63]시설물!$J$370</definedName>
    <definedName name="관찰로노">[63]시설물!$H$370</definedName>
    <definedName name="관찰로재">[63]시설물!$F$370</definedName>
    <definedName name="광CABLE">#REF!</definedName>
    <definedName name="광나무1003">#REF!</definedName>
    <definedName name="광나무1203">#REF!</definedName>
    <definedName name="광나무1506">#REF!</definedName>
    <definedName name="광나무3노무">[60]수목일위!#REF!</definedName>
    <definedName name="광나무3재료">[60]수목일위!#REF!</definedName>
    <definedName name="광나무6노무">[60]수목일위!#REF!</definedName>
    <definedName name="광나무6재료">[60]수목일위!#REF!</definedName>
    <definedName name="광덕기업" hidden="1">{#N/A,#N/A,FALSE,"물량산출"}</definedName>
    <definedName name="광분산" localSheetId="23" hidden="1">{#N/A,#N/A,FALSE,"3가";#N/A,#N/A,FALSE,"3나";#N/A,#N/A,FALSE,"3다"}</definedName>
    <definedName name="광분산" localSheetId="21" hidden="1">{#N/A,#N/A,FALSE,"3가";#N/A,#N/A,FALSE,"3나";#N/A,#N/A,FALSE,"3다"}</definedName>
    <definedName name="광분산" hidden="1">{#N/A,#N/A,FALSE,"3가";#N/A,#N/A,FALSE,"3나";#N/A,#N/A,FALSE,"3다"}</definedName>
    <definedName name="광속" localSheetId="31">#REF!</definedName>
    <definedName name="광속">#REF!</definedName>
    <definedName name="광양1소결합리화"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영">#REF!</definedName>
    <definedName name="광중계기" localSheetId="23" hidden="1">{#N/A,#N/A,FALSE,"3가";#N/A,#N/A,FALSE,"3나";#N/A,#N/A,FALSE,"3다"}</definedName>
    <definedName name="광중계기" localSheetId="21" hidden="1">{#N/A,#N/A,FALSE,"3가";#N/A,#N/A,FALSE,"3나";#N/A,#N/A,FALSE,"3다"}</definedName>
    <definedName name="광중계기" hidden="1">{#N/A,#N/A,FALSE,"3가";#N/A,#N/A,FALSE,"3나";#N/A,#N/A,FALSE,"3다"}</definedName>
    <definedName name="광케이블설치사" localSheetId="31">#REF!</definedName>
    <definedName name="광케이블설치사">#REF!</definedName>
    <definedName name="광통신설치사" localSheetId="31">#REF!</definedName>
    <definedName name="광통신설치사">#REF!</definedName>
    <definedName name="광편백0405">#REF!</definedName>
    <definedName name="광편백0507">#REF!</definedName>
    <definedName name="광편백0509">#REF!</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localSheetId="23" hidden="1">{#N/A,#N/A,FALSE,"배수1"}</definedName>
    <definedName name="교대펄근집계" localSheetId="21" hidden="1">{#N/A,#N/A,FALSE,"배수1"}</definedName>
    <definedName name="교대펄근집계" hidden="1">{#N/A,#N/A,FALSE,"배수1"}</definedName>
    <definedName name="교동토" hidden="1">#REF!</definedName>
    <definedName name="교동토목공사" hidden="1">{#N/A,#N/A,FALSE,"이태원철근"}</definedName>
    <definedName name="교량별실행">[9]!교량별실행</definedName>
    <definedName name="교육">BlankMacro1</definedName>
    <definedName name="교육내용">[75]연결임시!#REF!</definedName>
    <definedName name="교좌" hidden="1">{#N/A,#N/A,FALSE,"포장2"}</definedName>
    <definedName name="교좌장치">{"Book1","수시.XLS"}</definedName>
    <definedName name="교차로산출근거">{"Book1","부대-(표지판,데리,가드).xls","부대-(낙,차,중분대).xls"}</definedName>
    <definedName name="교체" localSheetId="31">[9]!BlankMacro1</definedName>
    <definedName name="교체" localSheetId="23">[9]!BlankMacro1</definedName>
    <definedName name="교체" localSheetId="21">[9]!BlankMacro1</definedName>
    <definedName name="교체" localSheetId="1">[9]!BlankMacro1</definedName>
    <definedName name="교체" localSheetId="4">[9]!BlankMacro1</definedName>
    <definedName name="교체">[9]!BlankMacro1</definedName>
    <definedName name="구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간표">INDIRECT("단중표!$AZ$4:$BB$474")</definedName>
    <definedName name="구구"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매계획">'[76]BEND LOSS'!#REF!</definedName>
    <definedName name="구분">#REF!</definedName>
    <definedName name="구분1">#REF!</definedName>
    <definedName name="구분10">#REF!</definedName>
    <definedName name="구분11">#REF!</definedName>
    <definedName name="구분12">#REF!</definedName>
    <definedName name="구분13">#REF!</definedName>
    <definedName name="구분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4">#REF!</definedName>
    <definedName name="구분5">#REF!</definedName>
    <definedName name="구분6">#REF!</definedName>
    <definedName name="구분7">#REF!</definedName>
    <definedName name="구분8">#REF!</definedName>
    <definedName name="구분9">#REF!</definedName>
    <definedName name="구산갑지" localSheetId="31" hidden="1">#REF!</definedName>
    <definedName name="구산갑지" hidden="1">#REF!</definedName>
    <definedName name="구산갑지11" hidden="1">#REF!</definedName>
    <definedName name="구상나무1505">#REF!</definedName>
    <definedName name="구상나무2008">#REF!</definedName>
    <definedName name="구상나무2510">#REF!</definedName>
    <definedName name="구상나무3012">#REF!</definedName>
    <definedName name="구성도" localSheetId="23" hidden="1">{#N/A,#N/A,FALSE,"ENG'G(보호계전기)"}</definedName>
    <definedName name="구성도" localSheetId="21" hidden="1">{#N/A,#N/A,FALSE,"ENG'G(보호계전기)"}</definedName>
    <definedName name="구성도" hidden="1">{#N/A,#N/A,FALSE,"ENG'G(보호계전기)"}</definedName>
    <definedName name="구입"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사양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사양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사양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사양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사양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사양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절2노무">[60]수목일위!#REF!</definedName>
    <definedName name="구절2재료">[60]수목일위!#REF!</definedName>
    <definedName name="구조1" hidden="1">{#N/A,#N/A,FALSE,"부대1"}</definedName>
    <definedName name="구조물공">[77]내역!#REF!</definedName>
    <definedName name="구조물공사" localSheetId="23" hidden="1">{#N/A,#N/A,TRUE,"토적및재료집계";#N/A,#N/A,TRUE,"토적및재료집계";#N/A,#N/A,TRUE,"단위량"}</definedName>
    <definedName name="구조물공사" localSheetId="21" hidden="1">{#N/A,#N/A,TRUE,"토적및재료집계";#N/A,#N/A,TRUE,"토적및재료집계";#N/A,#N/A,TRUE,"단위량"}</definedName>
    <definedName name="구조물공사" hidden="1">{#N/A,#N/A,TRUE,"토적및재료집계";#N/A,#N/A,TRUE,"토적및재료집계";#N/A,#N/A,TRUE,"단위량"}</definedName>
    <definedName name="구조물공수">[78]부대tu!#REF!</definedName>
    <definedName name="구조물공하">[78]부대tu!#REF!</definedName>
    <definedName name="구조물집계">#REF!</definedName>
    <definedName name="국내설비비">#REF!</definedName>
    <definedName name="국물">'[79]BEND LOSS'!#REF!</definedName>
    <definedName name="국민" localSheetId="31">#REF!</definedName>
    <definedName name="국민" localSheetId="23">#REF!</definedName>
    <definedName name="국민" localSheetId="21">#REF!</definedName>
    <definedName name="국민">#REF!</definedName>
    <definedName name="국민1" localSheetId="31">#REF!</definedName>
    <definedName name="국민1" localSheetId="23">#REF!</definedName>
    <definedName name="국민1" localSheetId="21">#REF!</definedName>
    <definedName name="국민1">#REF!</definedName>
    <definedName name="국어">#REF!</definedName>
    <definedName name="국외설비비">#REF!</definedName>
    <definedName name="권">#REF!</definedName>
    <definedName name="권권">#REF!</definedName>
    <definedName name="권대협" hidden="1">{#N/A,#N/A,FALSE,"CCTV"}</definedName>
    <definedName name="궤도공" localSheetId="31">#REF!</definedName>
    <definedName name="궤도공" localSheetId="23">#REF!</definedName>
    <definedName name="궤도공" localSheetId="21">#REF!</definedName>
    <definedName name="궤도공">#REF!</definedName>
    <definedName name="궤도공노임" localSheetId="31">#REF!</definedName>
    <definedName name="궤도공노임" localSheetId="23">#REF!</definedName>
    <definedName name="궤도공노임">#REF!</definedName>
    <definedName name="귀중">#REF!</definedName>
    <definedName name="규격">#REF!</definedName>
    <definedName name="규모별보정" localSheetId="31">#REF!</definedName>
    <definedName name="규모별보정" localSheetId="23">#REF!</definedName>
    <definedName name="규모별보정" localSheetId="21">#REF!</definedName>
    <definedName name="규모별보정">#REF!</definedName>
    <definedName name="규준노">[63]시설물!#REF!</definedName>
    <definedName name="규준재">[63]시설물!#REF!</definedName>
    <definedName name="균">#REF!</definedName>
    <definedName name="귤" localSheetId="31">[9]!BlankMacro1</definedName>
    <definedName name="귤" localSheetId="23">[9]!BlankMacro1</definedName>
    <definedName name="귤" localSheetId="21">[9]!BlankMacro1</definedName>
    <definedName name="귤" localSheetId="1">[9]!BlankMacro1</definedName>
    <definedName name="귤" localSheetId="4">[9]!BlankMacro1</definedName>
    <definedName name="귤">[9]!BlankMacro1</definedName>
    <definedName name="그냥">#REF!</definedName>
    <definedName name="그래" localSheetId="31">[9]!BlankMacro1</definedName>
    <definedName name="그래" localSheetId="23">[9]!BlankMacro1</definedName>
    <definedName name="그래" localSheetId="21">[9]!BlankMacro1</definedName>
    <definedName name="그래" localSheetId="1">[9]!BlankMacro1</definedName>
    <definedName name="그래" localSheetId="4">[9]!BlankMacro1</definedName>
    <definedName name="그래">[9]!BlankMacro1</definedName>
    <definedName name="그래픽">#REF!</definedName>
    <definedName name="그린경">#REF!</definedName>
    <definedName name="그린노">#REF!</definedName>
    <definedName name="그린재">#REF!</definedName>
    <definedName name="그림">#N/A</definedName>
    <definedName name="그만">#REF!</definedName>
    <definedName name="근거"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localSheetId="26" hidden="1">{#N/A,#N/A,FALSE,"단축1";#N/A,#N/A,FALSE,"단축2";#N/A,#N/A,FALSE,"단축3";#N/A,#N/A,FALSE,"장축";#N/A,#N/A,FALSE,"4WD"}</definedName>
    <definedName name="근거2" localSheetId="31" hidden="1">{#N/A,#N/A,FALSE,"단축1";#N/A,#N/A,FALSE,"단축2";#N/A,#N/A,FALSE,"단축3";#N/A,#N/A,FALSE,"장축";#N/A,#N/A,FALSE,"4WD"}</definedName>
    <definedName name="근거2" localSheetId="30" hidden="1">{#N/A,#N/A,FALSE,"단축1";#N/A,#N/A,FALSE,"단축2";#N/A,#N/A,FALSE,"단축3";#N/A,#N/A,FALSE,"장축";#N/A,#N/A,FALSE,"4WD"}</definedName>
    <definedName name="근거2" localSheetId="25" hidden="1">{#N/A,#N/A,FALSE,"단축1";#N/A,#N/A,FALSE,"단축2";#N/A,#N/A,FALSE,"단축3";#N/A,#N/A,FALSE,"장축";#N/A,#N/A,FALSE,"4WD"}</definedName>
    <definedName name="근거2" localSheetId="23" hidden="1">{#N/A,#N/A,FALSE,"단축1";#N/A,#N/A,FALSE,"단축2";#N/A,#N/A,FALSE,"단축3";#N/A,#N/A,FALSE,"장축";#N/A,#N/A,FALSE,"4WD"}</definedName>
    <definedName name="근거2" localSheetId="21" hidden="1">{#N/A,#N/A,FALSE,"단축1";#N/A,#N/A,FALSE,"단축2";#N/A,#N/A,FALSE,"단축3";#N/A,#N/A,FALSE,"장축";#N/A,#N/A,FALSE,"4WD"}</definedName>
    <definedName name="근거2" hidden="1">{#N/A,#N/A,FALSE,"단축1";#N/A,#N/A,FALSE,"단축2";#N/A,#N/A,FALSE,"단축3";#N/A,#N/A,FALSE,"장축";#N/A,#N/A,FALSE,"4WD"}</definedName>
    <definedName name="근린생활">#REF!</definedName>
    <definedName name="근재보험">[80]기준액!#REF!</definedName>
    <definedName name="금강" hidden="1">{#N/A,#N/A,FALSE,"물량산출"}</definedName>
    <definedName name="금강고려" hidden="1">{#N/A,#N/A,FALSE,"물량산출"}</definedName>
    <definedName name="금광추정" hidden="1">{#N/A,#N/A,FALSE,"포장2"}</definedName>
    <definedName name="금송1006">#REF!</definedName>
    <definedName name="금송1208">#REF!</definedName>
    <definedName name="금송1510">#REF!</definedName>
    <definedName name="금액">#REF!</definedName>
    <definedName name="금액1">#REF!</definedName>
    <definedName name="금액2">#REF!</definedName>
    <definedName name="금액3">#REF!</definedName>
    <definedName name="금액4">#REF!</definedName>
    <definedName name="금액5">#REF!</definedName>
    <definedName name="금액6">#REF!</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localSheetId="26" hidden="1">{#N/A,#N/A,TRUE,"Y생산";#N/A,#N/A,TRUE,"Y판매";#N/A,#N/A,TRUE,"Y총물량";#N/A,#N/A,TRUE,"Y능력";#N/A,#N/A,TRUE,"YKD"}</definedName>
    <definedName name="금월" localSheetId="31" hidden="1">{#N/A,#N/A,TRUE,"Y생산";#N/A,#N/A,TRUE,"Y판매";#N/A,#N/A,TRUE,"Y총물량";#N/A,#N/A,TRUE,"Y능력";#N/A,#N/A,TRUE,"YKD"}</definedName>
    <definedName name="금월" localSheetId="30" hidden="1">{#N/A,#N/A,TRUE,"Y생산";#N/A,#N/A,TRUE,"Y판매";#N/A,#N/A,TRUE,"Y총물량";#N/A,#N/A,TRUE,"Y능력";#N/A,#N/A,TRUE,"YKD"}</definedName>
    <definedName name="금월" localSheetId="25" hidden="1">{#N/A,#N/A,TRUE,"Y생산";#N/A,#N/A,TRUE,"Y판매";#N/A,#N/A,TRUE,"Y총물량";#N/A,#N/A,TRUE,"Y능력";#N/A,#N/A,TRUE,"YKD"}</definedName>
    <definedName name="금월" localSheetId="23" hidden="1">{#N/A,#N/A,TRUE,"Y생산";#N/A,#N/A,TRUE,"Y판매";#N/A,#N/A,TRUE,"Y총물량";#N/A,#N/A,TRUE,"Y능력";#N/A,#N/A,TRUE,"YKD"}</definedName>
    <definedName name="금월" localSheetId="21" hidden="1">{#N/A,#N/A,TRUE,"Y생산";#N/A,#N/A,TRUE,"Y판매";#N/A,#N/A,TRUE,"Y총물량";#N/A,#N/A,TRUE,"Y능력";#N/A,#N/A,TRUE,"YKD"}</definedName>
    <definedName name="금월" hidden="1">{#N/A,#N/A,TRUE,"Y생산";#N/A,#N/A,TRUE,"Y판매";#N/A,#N/A,TRUE,"Y총물량";#N/A,#N/A,TRUE,"Y능력";#N/A,#N/A,TRUE,"YKD"}</definedName>
    <definedName name="금융비">#REF!</definedName>
    <definedName name="금지역구내">#N/A</definedName>
    <definedName name="급속여과지">'[81]내역서(토목)'!#REF!</definedName>
    <definedName name="급수관로공" localSheetId="31">#REF!</definedName>
    <definedName name="급수관로공">#REF!</definedName>
    <definedName name="급수급탕">#REF!</definedName>
    <definedName name="기"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#REF!</definedName>
    <definedName name="기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간">#REF!</definedName>
    <definedName name="기강" hidden="1">{#N/A,#N/A,FALSE,"인원";#N/A,#N/A,FALSE,"비용2";#N/A,#N/A,FALSE,"비용1";#N/A,#N/A,FALSE,"비용";#N/A,#N/A,FALSE,"보증2";#N/A,#N/A,FALSE,"보증1";#N/A,#N/A,FALSE,"보증";#N/A,#N/A,FALSE,"손익1";#N/A,#N/A,FALSE,"손익";#N/A,#N/A,FALSE,"부서별매출";#N/A,#N/A,FALSE,"매출"}</definedName>
    <definedName name="기경">#REF!</definedName>
    <definedName name="기경3" localSheetId="31">#REF!</definedName>
    <definedName name="기경3">#REF!</definedName>
    <definedName name="기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#REF!</definedName>
    <definedName name="기계1">#REF!</definedName>
    <definedName name="기계견적">[9]!기계견적</definedName>
    <definedName name="기계경비" localSheetId="31">#REF!</definedName>
    <definedName name="기계경비">#REF!</definedName>
    <definedName name="기계경비2">#REF!</definedName>
    <definedName name="기계경비3" localSheetId="31">#REF!</definedName>
    <definedName name="기계경비3">#REF!</definedName>
    <definedName name="기계공" localSheetId="31">#REF!</definedName>
    <definedName name="기계공" localSheetId="23">#REF!</definedName>
    <definedName name="기계공" localSheetId="21">#REF!</definedName>
    <definedName name="기계공">#REF!</definedName>
    <definedName name="기계공노임" localSheetId="31">#REF!</definedName>
    <definedName name="기계공노임" localSheetId="23">#REF!</definedName>
    <definedName name="기계공노임" localSheetId="21">#REF!</definedName>
    <definedName name="기계공노임">#REF!</definedName>
    <definedName name="기계설치공" localSheetId="31">#REF!</definedName>
    <definedName name="기계설치공" localSheetId="23">#REF!</definedName>
    <definedName name="기계설치공" localSheetId="21">#REF!</definedName>
    <definedName name="기계설치공">#REF!</definedName>
    <definedName name="기계설치공노임" localSheetId="31">#REF!</definedName>
    <definedName name="기계설치공노임">#REF!</definedName>
    <definedName name="기계시방서" localSheetId="31">#REF!</definedName>
    <definedName name="기계시방서">#REF!</definedName>
    <definedName name="기계실5K미만" localSheetId="31">#REF!</definedName>
    <definedName name="기계실5K미만" localSheetId="23">#REF!</definedName>
    <definedName name="기계실5K미만" localSheetId="21">#REF!</definedName>
    <definedName name="기계실5K미만">#REF!</definedName>
    <definedName name="기계실5K이상" localSheetId="31">#REF!</definedName>
    <definedName name="기계실5K이상" localSheetId="23">#REF!</definedName>
    <definedName name="기계실5K이상" localSheetId="21">#REF!</definedName>
    <definedName name="기계실5K이상">#REF!</definedName>
    <definedName name="기계실5K이상재료비" localSheetId="31">#REF!</definedName>
    <definedName name="기계실5K이상재료비" localSheetId="23">#REF!</definedName>
    <definedName name="기계실5K이상재료비" localSheetId="21">#REF!</definedName>
    <definedName name="기계실5K이상재료비">#REF!</definedName>
    <definedName name="기계실5K이상지급임차료" localSheetId="31">#REF!</definedName>
    <definedName name="기계실5K이상지급임차료">#REF!</definedName>
    <definedName name="기계실5K이상직접노무비" localSheetId="31">#REF!</definedName>
    <definedName name="기계실5K이상직접노무비">#REF!</definedName>
    <definedName name="기계운전사">'[82]중기조종사 단위단가'!$B$4</definedName>
    <definedName name="기계직접노무비" hidden="1">#REF!</definedName>
    <definedName name="기공" hidden="1">#REF!</definedName>
    <definedName name="기기" localSheetId="31">#REF!</definedName>
    <definedName name="기기">#REF!</definedName>
    <definedName name="기기기" hidden="1">#REF!</definedName>
    <definedName name="기기기긱">BlankMacro1</definedName>
    <definedName name="기기단가" localSheetId="31">#REF!</definedName>
    <definedName name="기기단가">#REF!</definedName>
    <definedName name="기기도장" localSheetId="31">#REF!</definedName>
    <definedName name="기기도장">#REF!</definedName>
    <definedName name="기기수량" localSheetId="31">#REF!</definedName>
    <definedName name="기기수량" localSheetId="23">#REF!</definedName>
    <definedName name="기기수량" localSheetId="21">#REF!</definedName>
    <definedName name="기기수량">#REF!</definedName>
    <definedName name="기기신설" localSheetId="31">#REF!</definedName>
    <definedName name="기기신설" localSheetId="23">#REF!</definedName>
    <definedName name="기기신설" localSheetId="21">#REF!</definedName>
    <definedName name="기기신설">#REF!</definedName>
    <definedName name="기기점검" localSheetId="31">#REF!</definedName>
    <definedName name="기기점검" localSheetId="23">#REF!</definedName>
    <definedName name="기기점검" localSheetId="21">#REF!</definedName>
    <definedName name="기기점검">#REF!</definedName>
    <definedName name="기기철거" localSheetId="31">#REF!</definedName>
    <definedName name="기기철거" localSheetId="23">#REF!</definedName>
    <definedName name="기기철거" localSheetId="21">#REF!</definedName>
    <definedName name="기기철거">#REF!</definedName>
    <definedName name="기능직">#REF!</definedName>
    <definedName name="기단위">#REF!</definedName>
    <definedName name="기름">[0]!BlankMacro1</definedName>
    <definedName name="기미" localSheetId="26" hidden="1">{#N/A,#N/A,FALSE,"인원";#N/A,#N/A,FALSE,"비용2";#N/A,#N/A,FALSE,"비용1";#N/A,#N/A,FALSE,"비용";#N/A,#N/A,FALSE,"보증2";#N/A,#N/A,FALSE,"보증1";#N/A,#N/A,FALSE,"보증";#N/A,#N/A,FALSE,"손익1";#N/A,#N/A,FALSE,"손익";#N/A,#N/A,FALSE,"부서별매출";#N/A,#N/A,FALSE,"매출"}</definedName>
    <definedName name="기미" localSheetId="31" hidden="1">{#N/A,#N/A,FALSE,"인원";#N/A,#N/A,FALSE,"비용2";#N/A,#N/A,FALSE,"비용1";#N/A,#N/A,FALSE,"비용";#N/A,#N/A,FALSE,"보증2";#N/A,#N/A,FALSE,"보증1";#N/A,#N/A,FALSE,"보증";#N/A,#N/A,FALSE,"손익1";#N/A,#N/A,FALSE,"손익";#N/A,#N/A,FALSE,"부서별매출";#N/A,#N/A,FALSE,"매출"}</definedName>
    <definedName name="기미" localSheetId="30" hidden="1">{#N/A,#N/A,FALSE,"인원";#N/A,#N/A,FALSE,"비용2";#N/A,#N/A,FALSE,"비용1";#N/A,#N/A,FALSE,"비용";#N/A,#N/A,FALSE,"보증2";#N/A,#N/A,FALSE,"보증1";#N/A,#N/A,FALSE,"보증";#N/A,#N/A,FALSE,"손익1";#N/A,#N/A,FALSE,"손익";#N/A,#N/A,FALSE,"부서별매출";#N/A,#N/A,FALSE,"매출"}</definedName>
    <definedName name="기미" localSheetId="25" hidden="1">{#N/A,#N/A,FALSE,"인원";#N/A,#N/A,FALSE,"비용2";#N/A,#N/A,FALSE,"비용1";#N/A,#N/A,FALSE,"비용";#N/A,#N/A,FALSE,"보증2";#N/A,#N/A,FALSE,"보증1";#N/A,#N/A,FALSE,"보증";#N/A,#N/A,FALSE,"손익1";#N/A,#N/A,FALSE,"손익";#N/A,#N/A,FALSE,"부서별매출";#N/A,#N/A,FALSE,"매출"}</definedName>
    <definedName name="기미" localSheetId="23" hidden="1">{#N/A,#N/A,FALSE,"인원";#N/A,#N/A,FALSE,"비용2";#N/A,#N/A,FALSE,"비용1";#N/A,#N/A,FALSE,"비용";#N/A,#N/A,FALSE,"보증2";#N/A,#N/A,FALSE,"보증1";#N/A,#N/A,FALSE,"보증";#N/A,#N/A,FALSE,"손익1";#N/A,#N/A,FALSE,"손익";#N/A,#N/A,FALSE,"부서별매출";#N/A,#N/A,FALSE,"매출"}</definedName>
    <definedName name="기미" localSheetId="21"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1">#REF!,#REF!,#REF!,#REF!,#REF!</definedName>
    <definedName name="기본공정">[83]도!#REF!</definedName>
    <definedName name="기본공정2">[0]!BlankMacro1</definedName>
    <definedName name="기본공정표수정">[84]도면자료제출일정!#REF!</definedName>
    <definedName name="기본서류">#N/A</definedName>
    <definedName name="기본철골공수">INDIRECT("단중표!$P$39:$Q$54")</definedName>
    <definedName name="기본철골공수n">INDIRECT("단중표!$P$57:$Q$62")</definedName>
    <definedName name="기본출구형광조도기여">#REF!</definedName>
    <definedName name="기본출구형광휘도기여">#REF!</definedName>
    <definedName name="기본형광휘도기여">#REF!</definedName>
    <definedName name="기사">#REF!</definedName>
    <definedName name="기사1">#REF!</definedName>
    <definedName name="기사2">#REF!</definedName>
    <definedName name="기사야" localSheetId="31">#REF!</definedName>
    <definedName name="기사야">#REF!</definedName>
    <definedName name="기사주" localSheetId="31">#REF!</definedName>
    <definedName name="기사주">#REF!</definedName>
    <definedName name="기설" localSheetId="31">#REF!</definedName>
    <definedName name="기설">#REF!</definedName>
    <definedName name="기성_배관" localSheetId="1">BlankMacro1</definedName>
    <definedName name="기성_배관" localSheetId="4">BlankMacro1</definedName>
    <definedName name="기성_배관">BlankMacro1</definedName>
    <definedName name="기성3" localSheetId="23" hidden="1">{#N/A,#N/A,FALSE,"CCTV"}</definedName>
    <definedName name="기성3" localSheetId="21" hidden="1">{#N/A,#N/A,FALSE,"CCTV"}</definedName>
    <definedName name="기성3" hidden="1">{#N/A,#N/A,FALSE,"CCTV"}</definedName>
    <definedName name="기성갑" hidden="1">#REF!</definedName>
    <definedName name="기성검사비">[80]기준액!#REF!</definedName>
    <definedName name="기성집계">{"Book1","예술의전당.xls"}</definedName>
    <definedName name="기술">#REF!</definedName>
    <definedName name="기술3" localSheetId="23" hidden="1">{#N/A,#N/A,TRUE,"손익보고"}</definedName>
    <definedName name="기술3" localSheetId="21" hidden="1">{#N/A,#N/A,TRUE,"손익보고"}</definedName>
    <definedName name="기술3" hidden="1">{#N/A,#N/A,TRUE,"손익보고"}</definedName>
    <definedName name="기술3_1" localSheetId="23" hidden="1">{#N/A,#N/A,TRUE,"손익보고"}</definedName>
    <definedName name="기술3_1" localSheetId="21" hidden="1">{#N/A,#N/A,TRUE,"손익보고"}</definedName>
    <definedName name="기술3_1" hidden="1">{#N/A,#N/A,TRUE,"손익보고"}</definedName>
    <definedName name="기술3_2" localSheetId="23" hidden="1">{#N/A,#N/A,TRUE,"손익보고"}</definedName>
    <definedName name="기술3_2" localSheetId="21" hidden="1">{#N/A,#N/A,TRUE,"손익보고"}</definedName>
    <definedName name="기술3_2" hidden="1">{#N/A,#N/A,TRUE,"손익보고"}</definedName>
    <definedName name="기술3_3" localSheetId="23" hidden="1">{#N/A,#N/A,TRUE,"손익보고"}</definedName>
    <definedName name="기술3_3" localSheetId="21" hidden="1">{#N/A,#N/A,TRUE,"손익보고"}</definedName>
    <definedName name="기술3_3" hidden="1">{#N/A,#N/A,TRUE,"손익보고"}</definedName>
    <definedName name="기술3_4" localSheetId="23" hidden="1">{#N/A,#N/A,TRUE,"손익보고"}</definedName>
    <definedName name="기술3_4" localSheetId="21" hidden="1">{#N/A,#N/A,TRUE,"손익보고"}</definedName>
    <definedName name="기술3_4" hidden="1">{#N/A,#N/A,TRUE,"손익보고"}</definedName>
    <definedName name="기술사">[66]단가집!#REF!</definedName>
    <definedName name="기아" localSheetId="26" hidden="1">{#N/A,#N/A,FALSE,"단축1";#N/A,#N/A,FALSE,"단축2";#N/A,#N/A,FALSE,"단축3";#N/A,#N/A,FALSE,"장축";#N/A,#N/A,FALSE,"4WD"}</definedName>
    <definedName name="기아" localSheetId="31" hidden="1">{#N/A,#N/A,FALSE,"단축1";#N/A,#N/A,FALSE,"단축2";#N/A,#N/A,FALSE,"단축3";#N/A,#N/A,FALSE,"장축";#N/A,#N/A,FALSE,"4WD"}</definedName>
    <definedName name="기아" localSheetId="30" hidden="1">{#N/A,#N/A,FALSE,"단축1";#N/A,#N/A,FALSE,"단축2";#N/A,#N/A,FALSE,"단축3";#N/A,#N/A,FALSE,"장축";#N/A,#N/A,FALSE,"4WD"}</definedName>
    <definedName name="기아" localSheetId="25" hidden="1">{#N/A,#N/A,FALSE,"단축1";#N/A,#N/A,FALSE,"단축2";#N/A,#N/A,FALSE,"단축3";#N/A,#N/A,FALSE,"장축";#N/A,#N/A,FALSE,"4WD"}</definedName>
    <definedName name="기아" localSheetId="23" hidden="1">{#N/A,#N/A,FALSE,"단축1";#N/A,#N/A,FALSE,"단축2";#N/A,#N/A,FALSE,"단축3";#N/A,#N/A,FALSE,"장축";#N/A,#N/A,FALSE,"4WD"}</definedName>
    <definedName name="기아" localSheetId="21" hidden="1">{#N/A,#N/A,FALSE,"단축1";#N/A,#N/A,FALSE,"단축2";#N/A,#N/A,FALSE,"단축3";#N/A,#N/A,FALSE,"장축";#N/A,#N/A,FALSE,"4WD"}</definedName>
    <definedName name="기아" hidden="1">{#N/A,#N/A,FALSE,"단축1";#N/A,#N/A,FALSE,"단축2";#N/A,#N/A,FALSE,"단축3";#N/A,#N/A,FALSE,"장축";#N/A,#N/A,FALSE,"4WD"}</definedName>
    <definedName name="기아매출" localSheetId="26" hidden="1">{#N/A,#N/A,FALSE,"ROW DATA"}</definedName>
    <definedName name="기아매출" localSheetId="31" hidden="1">{#N/A,#N/A,FALSE,"ROW DATA"}</definedName>
    <definedName name="기아매출" localSheetId="30" hidden="1">{#N/A,#N/A,FALSE,"ROW DATA"}</definedName>
    <definedName name="기아매출" localSheetId="25" hidden="1">{#N/A,#N/A,FALSE,"ROW DATA"}</definedName>
    <definedName name="기아매출" localSheetId="23" hidden="1">{#N/A,#N/A,FALSE,"ROW DATA"}</definedName>
    <definedName name="기아매출" localSheetId="21" hidden="1">{#N/A,#N/A,FALSE,"ROW DATA"}</definedName>
    <definedName name="기아매출" hidden="1">{#N/A,#N/A,FALSE,"ROW DATA"}</definedName>
    <definedName name="기안">#REF!</definedName>
    <definedName name="기안갑">#REF!</definedName>
    <definedName name="기안을">#REF!</definedName>
    <definedName name="기운">#REF!</definedName>
    <definedName name="기인할">#REF!</definedName>
    <definedName name="기자재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전">#REF!</definedName>
    <definedName name="기전2">#N/A</definedName>
    <definedName name="기전요율_억" localSheetId="31">#REF!</definedName>
    <definedName name="기전요율_억">#REF!</definedName>
    <definedName name="기존LAYOUT" localSheetId="26" hidden="1">{#N/A,#N/A,TRUE,"일정"}</definedName>
    <definedName name="기존LAYOUT" localSheetId="31" hidden="1">{#N/A,#N/A,TRUE,"일정"}</definedName>
    <definedName name="기존LAYOUT" localSheetId="30" hidden="1">{#N/A,#N/A,TRUE,"일정"}</definedName>
    <definedName name="기존LAYOUT" localSheetId="25" hidden="1">{#N/A,#N/A,TRUE,"일정"}</definedName>
    <definedName name="기존LAYOUT" localSheetId="23" hidden="1">{#N/A,#N/A,TRUE,"일정"}</definedName>
    <definedName name="기존LAYOUT" localSheetId="21" hidden="1">{#N/A,#N/A,TRUE,"일정"}</definedName>
    <definedName name="기존LAYOUT" hidden="1">{#N/A,#N/A,TRUE,"일정"}</definedName>
    <definedName name="기준">#REF!</definedName>
    <definedName name="기초" localSheetId="31">#REF!</definedName>
    <definedName name="기초">#REF!</definedName>
    <definedName name="기초공" localSheetId="31">#REF!</definedName>
    <definedName name="기초공">#REF!</definedName>
    <definedName name="기초말뚝">[63]시설물!#REF!</definedName>
    <definedName name="기초액" localSheetId="31">#REF!</definedName>
    <definedName name="기초액">#REF!</definedName>
    <definedName name="기타" localSheetId="31">#REF!</definedName>
    <definedName name="기타">#REF!</definedName>
    <definedName name="기타1" localSheetId="31">#REF!</definedName>
    <definedName name="기타1">#REF!</definedName>
    <definedName name="기타경3" localSheetId="31">#REF!</definedName>
    <definedName name="기타경3">#REF!</definedName>
    <definedName name="기타경비" localSheetId="31">#REF!</definedName>
    <definedName name="기타경비">#REF!</definedName>
    <definedName name="기타경비1" hidden="1">{#N/A,#N/A,TRUE,"토적및재료집계";#N/A,#N/A,TRUE,"토적및재료집계";#N/A,#N/A,TRUE,"단위량"}</definedName>
    <definedName name="기타경비2" localSheetId="23">#REF!</definedName>
    <definedName name="기타경비2" localSheetId="21">#REF!</definedName>
    <definedName name="기타경비2">#REF!</definedName>
    <definedName name="기타경비대">#REF!</definedName>
    <definedName name="기타경비요율" localSheetId="31">#REF!</definedName>
    <definedName name="기타경비요율" localSheetId="23">#REF!</definedName>
    <definedName name="기타경비요율" localSheetId="21">#REF!</definedName>
    <definedName name="기타경비요율">#REF!</definedName>
    <definedName name="기타경비율">#REF!</definedName>
    <definedName name="기타경비표" localSheetId="31">#REF!</definedName>
    <definedName name="기타경비표" localSheetId="23">#REF!</definedName>
    <definedName name="기타경비표" localSheetId="21">#REF!</definedName>
    <definedName name="기타경비표">#REF!</definedName>
    <definedName name="기타금액">#REF!</definedName>
    <definedName name="기타설비" localSheetId="31">#REF!</definedName>
    <definedName name="기타설비">#REF!</definedName>
    <definedName name="기타율">#REF!</definedName>
    <definedName name="기타자재">#REF!</definedName>
    <definedName name="기호" localSheetId="31">#REF!</definedName>
    <definedName name="기호">#REF!</definedName>
    <definedName name="긴급공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 localSheetId="31">[9]!BlankMacro1</definedName>
    <definedName name="길" localSheetId="23">[9]!BlankMacro1</definedName>
    <definedName name="길" localSheetId="21">[9]!BlankMacro1</definedName>
    <definedName name="길" localSheetId="1">[9]!BlankMacro1</definedName>
    <definedName name="길" localSheetId="4">[9]!BlankMacro1</definedName>
    <definedName name="길">[9]!BlankMacro1</definedName>
    <definedName name="길이">#REF!</definedName>
    <definedName name="길행이" localSheetId="31">#REF!</definedName>
    <definedName name="길행이" localSheetId="23">#REF!</definedName>
    <definedName name="길행이" localSheetId="21">#REF!</definedName>
    <definedName name="길행이">#REF!</definedName>
    <definedName name="김"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localSheetId="31">#REF!</definedName>
    <definedName name="김"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hidden="1">{#N/A,#N/A,FALSE,"명세표"}</definedName>
    <definedName name="김1" hidden="1">{#N/A,#N/A,TRUE,"Basic";#N/A,#N/A,TRUE,"EXT-TABLE";#N/A,#N/A,TRUE,"STEEL";#N/A,#N/A,TRUE,"INT-Table";#N/A,#N/A,TRUE,"STEEL";#N/A,#N/A,TRUE,"Door"}</definedName>
    <definedName name="김11" hidden="1">{"'Firr(선)'!$AS$1:$AY$62","'Firr(사)'!$AS$1:$AY$62","'Firr(회)'!$AS$1:$AY$62","'Firr(선)'!$L$1:$V$62","'Firr(사)'!$L$1:$V$62","'Firr(회)'!$L$1:$V$62"}</definedName>
    <definedName name="김3" hidden="1">{#N/A,#N/A,TRUE,"Basic";#N/A,#N/A,TRUE,"EXT-TABLE";#N/A,#N/A,TRUE,"STEEL";#N/A,#N/A,TRUE,"INT-Table";#N/A,#N/A,TRUE,"STEEL";#N/A,#N/A,TRUE,"Door"}</definedName>
    <definedName name="김경호"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경호"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경호"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경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김김" localSheetId="26" hidden="1">{#N/A,#N/A,FALSE,"속도"}</definedName>
    <definedName name="김김김" localSheetId="31" hidden="1">{#N/A,#N/A,FALSE,"속도"}</definedName>
    <definedName name="김김김" localSheetId="30" hidden="1">{#N/A,#N/A,FALSE,"속도"}</definedName>
    <definedName name="김김김" localSheetId="25" hidden="1">{#N/A,#N/A,FALSE,"속도"}</definedName>
    <definedName name="김김김" localSheetId="23" hidden="1">{#N/A,#N/A,FALSE,"속도"}</definedName>
    <definedName name="김김김" localSheetId="21" hidden="1">{#N/A,#N/A,FALSE,"속도"}</definedName>
    <definedName name="김김김" hidden="1">{#N/A,#N/A,FALSE,"속도"}</definedName>
    <definedName name="김김김111" localSheetId="26" hidden="1">{#N/A,#N/A,FALSE,"속도"}</definedName>
    <definedName name="김김김111" localSheetId="31" hidden="1">{#N/A,#N/A,FALSE,"속도"}</definedName>
    <definedName name="김김김111" localSheetId="30" hidden="1">{#N/A,#N/A,FALSE,"속도"}</definedName>
    <definedName name="김김김111" localSheetId="25" hidden="1">{#N/A,#N/A,FALSE,"속도"}</definedName>
    <definedName name="김김김111" localSheetId="23" hidden="1">{#N/A,#N/A,FALSE,"속도"}</definedName>
    <definedName name="김김김111" localSheetId="21" hidden="1">{#N/A,#N/A,FALSE,"속도"}</definedName>
    <definedName name="김김김111" hidden="1">{#N/A,#N/A,FALSE,"속도"}</definedName>
    <definedName name="김동" hidden="1">{"'Firr(선)'!$AS$1:$AY$62","'Firr(사)'!$AS$1:$AY$62","'Firr(회)'!$AS$1:$AY$62","'Firr(선)'!$L$1:$V$62","'Firr(사)'!$L$1:$V$62","'Firr(회)'!$L$1:$V$62"}</definedName>
    <definedName name="김동준" hidden="1">{"'Firr(선)'!$AS$1:$AY$62","'Firr(사)'!$AS$1:$AY$62","'Firr(회)'!$AS$1:$AY$62","'Firr(선)'!$L$1:$V$62","'Firr(사)'!$L$1:$V$62","'Firr(회)'!$L$1:$V$62"}</definedName>
    <definedName name="김두성"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미영">#N/A</definedName>
    <definedName name="김민정">#REF!</definedName>
    <definedName name="김상돈"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돈"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돈"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돈"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돈"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돈"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율" localSheetId="31">[9]!BlankMacro1</definedName>
    <definedName name="김상율" localSheetId="23">[9]!BlankMacro1</definedName>
    <definedName name="김상율" localSheetId="21">[9]!BlankMacro1</definedName>
    <definedName name="김상율" localSheetId="1">[9]!BlankMacro1</definedName>
    <definedName name="김상율" localSheetId="4">[9]!BlankMacro1</definedName>
    <definedName name="김상율">[9]!BlankMacro1</definedName>
    <definedName name="김선미" hidden="1">{"'Firr(선)'!$AS$1:$AY$62","'Firr(사)'!$AS$1:$AY$62","'Firr(회)'!$AS$1:$AY$62","'Firr(선)'!$L$1:$V$62","'Firr(사)'!$L$1:$V$62","'Firr(회)'!$L$1:$V$62"}</definedName>
    <definedName name="김선태">[85]가열로SW!$A$55:$K$82</definedName>
    <definedName name="김용식">#REF!</definedName>
    <definedName name="김정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춘모"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학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깅">[38]Sheet5!#REF!</definedName>
    <definedName name="깊이">#REF!</definedName>
    <definedName name="깍기경">[73]계수시트!$B$88</definedName>
    <definedName name="깍기노">[73]계수시트!$B$86</definedName>
    <definedName name="깍기재">[73]계수시트!$B$87</definedName>
    <definedName name="깨">#REF!</definedName>
    <definedName name="깨기수량">#REF!</definedName>
    <definedName name="꽃복숭아R3">#REF!</definedName>
    <definedName name="꽃복숭아R4">#REF!</definedName>
    <definedName name="꽃복숭아R5">#REF!</definedName>
    <definedName name="꽃사과">[44]단가!$A$130</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꽝꽝10노무">[60]수목일위!#REF!</definedName>
    <definedName name="꽝꽝10재료">[60]수목일위!#REF!</definedName>
    <definedName name="꽝꽝4노무">[60]수목일위!#REF!</definedName>
    <definedName name="꽝꽝4재료">[60]수목일위!#REF!</definedName>
    <definedName name="꽝꽝6노무">[60]수목일위!#REF!</definedName>
    <definedName name="꽝꽝6재료">[60]수목일위!#REF!</definedName>
    <definedName name="꽝꽝8노무">[60]수목일위!#REF!</definedName>
    <definedName name="꽝꽝8재료">[60]수목일위!#REF!</definedName>
    <definedName name="ㄳ"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ㄱ" hidden="1">{#N/A,#N/A,FALSE,"단가표지"}</definedName>
    <definedName name="ㄳㄳ" hidden="1">{#N/A,#N/A,FALSE,"포장2"}</definedName>
    <definedName name="ㄳㄳㄳㄳ" hidden="1">{"'용역비'!$A$4:$C$8"}</definedName>
    <definedName name="ㄳㄷㄳ" localSheetId="31">#REF!</definedName>
    <definedName name="ㄳㄷㄳ" hidden="1">{#N/A,#N/A,FALSE,"단축1";#N/A,#N/A,FALSE,"단축2";#N/A,#N/A,FALSE,"단축3";#N/A,#N/A,FALSE,"장축";#N/A,#N/A,FALSE,"4WD"}</definedName>
    <definedName name="ㄳㅅㄱ"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ㅅ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ㅅㄱ"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ㅅㄱ"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ㅅ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ㅅ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ㅅ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#REF!</definedName>
    <definedName name="ㄴ.ㅇ.ㄷ.ㄱ.ㅅ." localSheetId="31">#REF!</definedName>
    <definedName name="ㄴ.ㅇ.ㄷ.ㄱ.ㅅ.">#REF!</definedName>
    <definedName name="ㄴ1" localSheetId="31">#REF!</definedName>
    <definedName name="ㄴ1">#REF!</definedName>
    <definedName name="ㄴ300">#REF!</definedName>
    <definedName name="ㄴㄱㄹ" hidden="1">#REF!</definedName>
    <definedName name="ㄴㄱㅁㄱㄹ" localSheetId="31">#REF!</definedName>
    <definedName name="ㄴㄱㅁㄱㄹ" localSheetId="23">#REF!</definedName>
    <definedName name="ㄴㄱㅁㄱㄹ" localSheetId="21">#REF!</definedName>
    <definedName name="ㄴㄱㅁㄱㄹ">#REF!</definedName>
    <definedName name="ㄴ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 localSheetId="26" hidden="1">{#N/A,#N/A,FALSE,"명세표"}</definedName>
    <definedName name="ㄴㄴㄴ" localSheetId="31">#REF!</definedName>
    <definedName name="ㄴㄴㄴ" localSheetId="30" hidden="1">{#N/A,#N/A,FALSE,"명세표"}</definedName>
    <definedName name="ㄴㄴㄴ" localSheetId="25" hidden="1">{#N/A,#N/A,FALSE,"명세표"}</definedName>
    <definedName name="ㄴㄴㄴ" localSheetId="23" hidden="1">{#N/A,#N/A,FALSE,"명세표"}</definedName>
    <definedName name="ㄴㄴㄴ" localSheetId="21" hidden="1">{#N/A,#N/A,FALSE,"명세표"}</definedName>
    <definedName name="ㄴㄴㄴ" hidden="1">{#N/A,#N/A,FALSE,"명세표"}</definedName>
    <definedName name="ㄴㄴㄴㄴ" localSheetId="31" hidden="1">#REF!</definedName>
    <definedName name="ㄴㄴㄴㄴ" hidden="1">#REF!</definedName>
    <definedName name="ㄴㄴㄴㄴㄴ" localSheetId="23" hidden="1">#REF!</definedName>
    <definedName name="ㄴㄴㄴㄴㄴ" localSheetId="21" hidden="1">#REF!</definedName>
    <definedName name="ㄴㄴㄴㄴㄴ" hidden="1">#REF!</definedName>
    <definedName name="ㄴㄴㄴㄴㄴ_1" localSheetId="23" hidden="1">{#N/A,#N/A,TRUE,"손익보고"}</definedName>
    <definedName name="ㄴㄴㄴㄴㄴ_1" localSheetId="21" hidden="1">{#N/A,#N/A,TRUE,"손익보고"}</definedName>
    <definedName name="ㄴㄴㄴㄴㄴ_1" hidden="1">{#N/A,#N/A,TRUE,"손익보고"}</definedName>
    <definedName name="ㄴㄴㄴㄴㄴ_2" localSheetId="23" hidden="1">{#N/A,#N/A,TRUE,"손익보고"}</definedName>
    <definedName name="ㄴㄴㄴㄴㄴ_2" localSheetId="21" hidden="1">{#N/A,#N/A,TRUE,"손익보고"}</definedName>
    <definedName name="ㄴㄴㄴㄴㄴ_2" hidden="1">{#N/A,#N/A,TRUE,"손익보고"}</definedName>
    <definedName name="ㄴㄴㄴㄴㄴ_3" localSheetId="23" hidden="1">{#N/A,#N/A,TRUE,"손익보고"}</definedName>
    <definedName name="ㄴㄴㄴㄴㄴ_3" localSheetId="21" hidden="1">{#N/A,#N/A,TRUE,"손익보고"}</definedName>
    <definedName name="ㄴㄴㄴㄴㄴ_3" hidden="1">{#N/A,#N/A,TRUE,"손익보고"}</definedName>
    <definedName name="ㄴㄴㄴㄴㄴ_4" localSheetId="23" hidden="1">{#N/A,#N/A,TRUE,"손익보고"}</definedName>
    <definedName name="ㄴㄴㄴㄴㄴ_4" localSheetId="21" hidden="1">{#N/A,#N/A,TRUE,"손익보고"}</definedName>
    <definedName name="ㄴㄴㄴㄴㄴ_4" hidden="1">{#N/A,#N/A,TRUE,"손익보고"}</definedName>
    <definedName name="ㄴㄴㄴㄴㄴㄴ">#REF!</definedName>
    <definedName name="ㄴㄴㄴㄴㄴㄴㄴㄴ" hidden="1">{#N/A,#N/A,FALSE,"단가표지"}</definedName>
    <definedName name="ㄴㄴㄴㄴㄷㄴ">#REF!</definedName>
    <definedName name="ㄴㄴㄴㄴㅍㅋ">#REF!</definedName>
    <definedName name="ㄴㄴㅀㅇㅇㅀ" localSheetId="23" hidden="1">{#N/A,#N/A,FALSE,"부대1"}</definedName>
    <definedName name="ㄴㄴㅀㅇㅇㅀ" localSheetId="21" hidden="1">{#N/A,#N/A,FALSE,"부대1"}</definedName>
    <definedName name="ㄴㄴㅀㅇㅇㅀ" hidden="1">{#N/A,#N/A,FALSE,"부대1"}</definedName>
    <definedName name="ㄴㄴㅁㄴㅊ">#REF!</definedName>
    <definedName name="ㄴㄴ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ㄹ" hidden="1">{#N/A,#N/A,FALSE,"Sheet1"}</definedName>
    <definedName name="ㄴㄹㄴ" localSheetId="23" hidden="1">{#N/A,#N/A,FALSE,"단가표지"}</definedName>
    <definedName name="ㄴㄹㄴ" localSheetId="21" hidden="1">{#N/A,#N/A,FALSE,"단가표지"}</definedName>
    <definedName name="ㄴㄹㄴ" hidden="1">{#N/A,#N/A,FALSE,"단가표지"}</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ㅇ">#REF!</definedName>
    <definedName name="ㄴㄹㄴㅇㄹㄴ">#N/A</definedName>
    <definedName name="ㄴㄹㄹ" localSheetId="26" hidden="1">{#N/A,#N/A,FALSE,"인원";#N/A,#N/A,FALSE,"비용2";#N/A,#N/A,FALSE,"비용1";#N/A,#N/A,FALSE,"비용";#N/A,#N/A,FALSE,"보증2";#N/A,#N/A,FALSE,"보증1";#N/A,#N/A,FALSE,"보증";#N/A,#N/A,FALSE,"손익1";#N/A,#N/A,FALSE,"손익";#N/A,#N/A,FALSE,"부서별매출";#N/A,#N/A,FALSE,"매출"}</definedName>
    <definedName name="ㄴㄹㄹ" localSheetId="31" hidden="1">{#N/A,#N/A,FALSE,"인원";#N/A,#N/A,FALSE,"비용2";#N/A,#N/A,FALSE,"비용1";#N/A,#N/A,FALSE,"비용";#N/A,#N/A,FALSE,"보증2";#N/A,#N/A,FALSE,"보증1";#N/A,#N/A,FALSE,"보증";#N/A,#N/A,FALSE,"손익1";#N/A,#N/A,FALSE,"손익";#N/A,#N/A,FALSE,"부서별매출";#N/A,#N/A,FALSE,"매출"}</definedName>
    <definedName name="ㄴㄹㄹ" localSheetId="30" hidden="1">{#N/A,#N/A,FALSE,"인원";#N/A,#N/A,FALSE,"비용2";#N/A,#N/A,FALSE,"비용1";#N/A,#N/A,FALSE,"비용";#N/A,#N/A,FALSE,"보증2";#N/A,#N/A,FALSE,"보증1";#N/A,#N/A,FALSE,"보증";#N/A,#N/A,FALSE,"손익1";#N/A,#N/A,FALSE,"손익";#N/A,#N/A,FALSE,"부서별매출";#N/A,#N/A,FALSE,"매출"}</definedName>
    <definedName name="ㄴㄹㄹ" localSheetId="25" hidden="1">{#N/A,#N/A,FALSE,"인원";#N/A,#N/A,FALSE,"비용2";#N/A,#N/A,FALSE,"비용1";#N/A,#N/A,FALSE,"비용";#N/A,#N/A,FALSE,"보증2";#N/A,#N/A,FALSE,"보증1";#N/A,#N/A,FALSE,"보증";#N/A,#N/A,FALSE,"손익1";#N/A,#N/A,FALSE,"손익";#N/A,#N/A,FALSE,"부서별매출";#N/A,#N/A,FALSE,"매출"}</definedName>
    <definedName name="ㄴㄹㄹ" localSheetId="23" hidden="1">{#N/A,#N/A,FALSE,"인원";#N/A,#N/A,FALSE,"비용2";#N/A,#N/A,FALSE,"비용1";#N/A,#N/A,FALSE,"비용";#N/A,#N/A,FALSE,"보증2";#N/A,#N/A,FALSE,"보증1";#N/A,#N/A,FALSE,"보증";#N/A,#N/A,FALSE,"손익1";#N/A,#N/A,FALSE,"손익";#N/A,#N/A,FALSE,"부서별매출";#N/A,#N/A,FALSE,"매출"}</definedName>
    <definedName name="ㄴㄹㄹ" localSheetId="21"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ㄹㅇ" localSheetId="23" hidden="1">{#N/A,#N/A,FALSE,"포장2"}</definedName>
    <definedName name="ㄴㄹㅇ" localSheetId="21" hidden="1">{#N/A,#N/A,FALSE,"포장2"}</definedName>
    <definedName name="ㄴㄹㅇ" hidden="1">{#N/A,#N/A,FALSE,"포장2"}</definedName>
    <definedName name="ㄴㄹㅇㄴㅀ" localSheetId="31">#REF!</definedName>
    <definedName name="ㄴㄹㅇㄴㅀ">#REF!</definedName>
    <definedName name="ㄴㅀ" hidden="1">#REF!</definedName>
    <definedName name="ㄴㅁ" hidden="1">#REF!</definedName>
    <definedName name="ㄴㅁ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ㅁㄴㄴ" localSheetId="31">{"Book1","AP-37.xls"}</definedName>
    <definedName name="ㄴㅁㄴㄴ" localSheetId="23">{"Book1","AP-37.xls"}</definedName>
    <definedName name="ㄴㅁㄴㄴ" localSheetId="21">{"Book1","AP-37.xls"}</definedName>
    <definedName name="ㄴㅁㄴㄴ">{"Book1","AP-37.xls"}</definedName>
    <definedName name="ㄴㅁㄹㄴㅁㄻㄴㄹ" localSheetId="31">#REF!</definedName>
    <definedName name="ㄴㅁㄹㄴㅁㄻㄴㄹ">#REF!</definedName>
    <definedName name="ㄴㅁㄹㅈㄹ" hidden="1">#REF!</definedName>
    <definedName name="ㄴㅁㄻㄴ" localSheetId="31">#REF!</definedName>
    <definedName name="ㄴㅁㄻㄴ">#REF!</definedName>
    <definedName name="ㄴㅁㄻㄴㄹ">#REF!</definedName>
    <definedName name="ㄴㅁㅇㄴㅁㅇ" localSheetId="23" hidden="1">{#N/A,#N/A,FALSE,"배수1"}</definedName>
    <definedName name="ㄴㅁㅇㄴㅁㅇ" localSheetId="21" hidden="1">{#N/A,#N/A,FALSE,"배수1"}</definedName>
    <definedName name="ㄴㅁㅇㄴㅁㅇ" hidden="1">{#N/A,#N/A,FALSE,"배수1"}</definedName>
    <definedName name="ㄴㅁㅇㄹ">#REF!</definedName>
    <definedName name="ㄴㅁㅇㄹㅊㅇ">#REF!,#REF!</definedName>
    <definedName name="ㄴㅅㅎㅇㅎㄹㅇ" localSheetId="23" hidden="1">{#N/A,#N/A,FALSE,"배수2"}</definedName>
    <definedName name="ㄴㅅㅎㅇㅎㄹㅇ" localSheetId="21" hidden="1">{#N/A,#N/A,FALSE,"배수2"}</definedName>
    <definedName name="ㄴㅅㅎㅇㅎㄹㅇ" hidden="1">{#N/A,#N/A,FALSE,"배수2"}</definedName>
    <definedName name="ㄴㅇ" localSheetId="26" hidden="1">{#N/A,#N/A,FALSE,"단축1";#N/A,#N/A,FALSE,"단축2";#N/A,#N/A,FALSE,"단축3";#N/A,#N/A,FALSE,"장축";#N/A,#N/A,FALSE,"4WD"}</definedName>
    <definedName name="ㄴㅇ"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ㅇ" localSheetId="30" hidden="1">{#N/A,#N/A,FALSE,"단축1";#N/A,#N/A,FALSE,"단축2";#N/A,#N/A,FALSE,"단축3";#N/A,#N/A,FALSE,"장축";#N/A,#N/A,FALSE,"4WD"}</definedName>
    <definedName name="ㄴㅇ" localSheetId="25" hidden="1">{#N/A,#N/A,FALSE,"단축1";#N/A,#N/A,FALSE,"단축2";#N/A,#N/A,FALSE,"단축3";#N/A,#N/A,FALSE,"장축";#N/A,#N/A,FALSE,"4WD"}</definedName>
    <definedName name="ㄴㅇ" localSheetId="23" hidden="1">{#N/A,#N/A,FALSE,"단축1";#N/A,#N/A,FALSE,"단축2";#N/A,#N/A,FALSE,"단축3";#N/A,#N/A,FALSE,"장축";#N/A,#N/A,FALSE,"4WD"}</definedName>
    <definedName name="ㄴㅇ" localSheetId="21" hidden="1">{#N/A,#N/A,FALSE,"단축1";#N/A,#N/A,FALSE,"단축2";#N/A,#N/A,FALSE,"단축3";#N/A,#N/A,FALSE,"장축";#N/A,#N/A,FALSE,"4WD"}</definedName>
    <definedName name="ㄴㅇ" hidden="1">#REF!</definedName>
    <definedName name="ㄴㅇ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ㄴ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ㄴㅇㅀㄹㅇㅎㅇㅀㅎ" localSheetId="26" hidden="1">{#N/A,#N/A,FALSE,"단축1";#N/A,#N/A,FALSE,"단축2";#N/A,#N/A,FALSE,"단축3";#N/A,#N/A,FALSE,"장축";#N/A,#N/A,FALSE,"4WD"}</definedName>
    <definedName name="ㄴㅇㄴㅇㅀㄹㅇㅎㅇㅀㅎ" localSheetId="31" hidden="1">{#N/A,#N/A,FALSE,"단축1";#N/A,#N/A,FALSE,"단축2";#N/A,#N/A,FALSE,"단축3";#N/A,#N/A,FALSE,"장축";#N/A,#N/A,FALSE,"4WD"}</definedName>
    <definedName name="ㄴㅇㄴㅇㅀㄹㅇㅎㅇㅀㅎ" localSheetId="30" hidden="1">{#N/A,#N/A,FALSE,"단축1";#N/A,#N/A,FALSE,"단축2";#N/A,#N/A,FALSE,"단축3";#N/A,#N/A,FALSE,"장축";#N/A,#N/A,FALSE,"4WD"}</definedName>
    <definedName name="ㄴㅇㄴㅇㅀㄹㅇㅎㅇㅀㅎ" localSheetId="25" hidden="1">{#N/A,#N/A,FALSE,"단축1";#N/A,#N/A,FALSE,"단축2";#N/A,#N/A,FALSE,"단축3";#N/A,#N/A,FALSE,"장축";#N/A,#N/A,FALSE,"4WD"}</definedName>
    <definedName name="ㄴㅇㄴㅇㅀㄹㅇㅎㅇㅀㅎ" localSheetId="23" hidden="1">{#N/A,#N/A,FALSE,"단축1";#N/A,#N/A,FALSE,"단축2";#N/A,#N/A,FALSE,"단축3";#N/A,#N/A,FALSE,"장축";#N/A,#N/A,FALSE,"4WD"}</definedName>
    <definedName name="ㄴㅇㄴㅇㅀㄹㅇㅎㅇㅀㅎ" localSheetId="21" hidden="1">{#N/A,#N/A,FALSE,"단축1";#N/A,#N/A,FALSE,"단축2";#N/A,#N/A,FALSE,"단축3";#N/A,#N/A,FALSE,"장축";#N/A,#N/A,FALSE,"4WD"}</definedName>
    <definedName name="ㄴㅇㄴㅇㅀㄹㅇㅎㅇㅀㅎ" hidden="1">{#N/A,#N/A,FALSE,"단축1";#N/A,#N/A,FALSE,"단축2";#N/A,#N/A,FALSE,"단축3";#N/A,#N/A,FALSE,"장축";#N/A,#N/A,FALSE,"4WD"}</definedName>
    <definedName name="ㄴㅇㄹ" localSheetId="31">#REF!</definedName>
    <definedName name="ㄴㅇㄹ" hidden="1">{#N/A,#N/A,FALSE,"CCTV"}</definedName>
    <definedName name="ㄴㅇㄹㄴㅇㄹㄴㅇ" localSheetId="31">#REF!</definedName>
    <definedName name="ㄴㅇㄹㄴㅇㄹㄴㅇ" localSheetId="23">#REF!</definedName>
    <definedName name="ㄴㅇㄹㄴㅇㄹㄴㅇ" localSheetId="21">#REF!</definedName>
    <definedName name="ㄴㅇㄹㄴㅇㄹㄴㅇ">#REF!</definedName>
    <definedName name="ㄴㅇㄹㄴㅇㅁㄹ">[0]!BlankMacro1</definedName>
    <definedName name="ㄴㅇㄹㅁㄴㄹ" localSheetId="2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localSheetId="26" hidden="1">{#N/A,#N/A,FALSE,"단축1";#N/A,#N/A,FALSE,"단축2";#N/A,#N/A,FALSE,"단축3";#N/A,#N/A,FALSE,"장축";#N/A,#N/A,FALSE,"4WD"}</definedName>
    <definedName name="ㄴㅇㄹㅇㄴㄹ" localSheetId="31" hidden="1">{#N/A,#N/A,FALSE,"단축1";#N/A,#N/A,FALSE,"단축2";#N/A,#N/A,FALSE,"단축3";#N/A,#N/A,FALSE,"장축";#N/A,#N/A,FALSE,"4WD"}</definedName>
    <definedName name="ㄴㅇㄹㅇㄴㄹ" localSheetId="30" hidden="1">{#N/A,#N/A,FALSE,"단축1";#N/A,#N/A,FALSE,"단축2";#N/A,#N/A,FALSE,"단축3";#N/A,#N/A,FALSE,"장축";#N/A,#N/A,FALSE,"4WD"}</definedName>
    <definedName name="ㄴㅇㄹㅇㄴㄹ" localSheetId="25" hidden="1">{#N/A,#N/A,FALSE,"단축1";#N/A,#N/A,FALSE,"단축2";#N/A,#N/A,FALSE,"단축3";#N/A,#N/A,FALSE,"장축";#N/A,#N/A,FALSE,"4WD"}</definedName>
    <definedName name="ㄴㅇㄹㅇㄴㄹ" localSheetId="23" hidden="1">{#N/A,#N/A,FALSE,"단축1";#N/A,#N/A,FALSE,"단축2";#N/A,#N/A,FALSE,"단축3";#N/A,#N/A,FALSE,"장축";#N/A,#N/A,FALSE,"4WD"}</definedName>
    <definedName name="ㄴㅇㄹㅇㄴㄹ" localSheetId="21" hidden="1">{#N/A,#N/A,FALSE,"단축1";#N/A,#N/A,FALSE,"단축2";#N/A,#N/A,FALSE,"단축3";#N/A,#N/A,FALSE,"장축";#N/A,#N/A,FALSE,"4WD"}</definedName>
    <definedName name="ㄴㅇㄹㅇㄴㄹ" hidden="1">{#N/A,#N/A,FALSE,"단축1";#N/A,#N/A,FALSE,"단축2";#N/A,#N/A,FALSE,"단축3";#N/A,#N/A,FALSE,"장축";#N/A,#N/A,FALSE,"4WD"}</definedName>
    <definedName name="ㄴㅇㅀ">#N/A</definedName>
    <definedName name="ㄴㅇㅀㅎ">#REF!</definedName>
    <definedName name="ㄴㅇㅀ호ㅗ">#REF!</definedName>
    <definedName name="ㄴㅇㅁㄴㅇ" hidden="1">{#N/A,#N/A,TRUE,"토적및재료집계";#N/A,#N/A,TRUE,"토적및재료집계";#N/A,#N/A,TRUE,"단위량"}</definedName>
    <definedName name="ㄴㅇㅇㄴㄻㄴㅇ">[0]!BlankMacro1</definedName>
    <definedName name="ㄴㅇㅇㅊㅊㅇㅈㅁㅈㄷㄹ" hidden="1">{#N/A,#N/A,FALSE,"단가표지"}</definedName>
    <definedName name="ㄴㅇㅊㄹㄴㅇㄹ" localSheetId="26" hidden="1">{#N/A,#N/A,FALSE,"단축1";#N/A,#N/A,FALSE,"단축2";#N/A,#N/A,FALSE,"단축3";#N/A,#N/A,FALSE,"장축";#N/A,#N/A,FALSE,"4WD"}</definedName>
    <definedName name="ㄴㅇㅊㄹㄴㅇㄹ" localSheetId="31" hidden="1">{#N/A,#N/A,FALSE,"단축1";#N/A,#N/A,FALSE,"단축2";#N/A,#N/A,FALSE,"단축3";#N/A,#N/A,FALSE,"장축";#N/A,#N/A,FALSE,"4WD"}</definedName>
    <definedName name="ㄴㅇㅊㄹㄴㅇㄹ" localSheetId="30" hidden="1">{#N/A,#N/A,FALSE,"단축1";#N/A,#N/A,FALSE,"단축2";#N/A,#N/A,FALSE,"단축3";#N/A,#N/A,FALSE,"장축";#N/A,#N/A,FALSE,"4WD"}</definedName>
    <definedName name="ㄴㅇㅊㄹㄴㅇㄹ" localSheetId="25" hidden="1">{#N/A,#N/A,FALSE,"단축1";#N/A,#N/A,FALSE,"단축2";#N/A,#N/A,FALSE,"단축3";#N/A,#N/A,FALSE,"장축";#N/A,#N/A,FALSE,"4WD"}</definedName>
    <definedName name="ㄴㅇㅊㄹㄴㅇㄹ" localSheetId="23" hidden="1">{#N/A,#N/A,FALSE,"단축1";#N/A,#N/A,FALSE,"단축2";#N/A,#N/A,FALSE,"단축3";#N/A,#N/A,FALSE,"장축";#N/A,#N/A,FALSE,"4WD"}</definedName>
    <definedName name="ㄴㅇㅊㄹㄴㅇㄹ" localSheetId="21" hidden="1">{#N/A,#N/A,FALSE,"단축1";#N/A,#N/A,FALSE,"단축2";#N/A,#N/A,FALSE,"단축3";#N/A,#N/A,FALSE,"장축";#N/A,#N/A,FALSE,"4WD"}</definedName>
    <definedName name="ㄴㅇㅊㄹㄴㅇㄹ" hidden="1">{#N/A,#N/A,FALSE,"단축1";#N/A,#N/A,FALSE,"단축2";#N/A,#N/A,FALSE,"단축3";#N/A,#N/A,FALSE,"장축";#N/A,#N/A,FALSE,"4WD"}</definedName>
    <definedName name="ㄴㅋ" localSheetId="26" hidden="1">{#N/A,#N/A,FALSE,"단축1";#N/A,#N/A,FALSE,"단축2";#N/A,#N/A,FALSE,"단축3";#N/A,#N/A,FALSE,"장축";#N/A,#N/A,FALSE,"4WD"}</definedName>
    <definedName name="ㄴㅋ" localSheetId="31" hidden="1">{#N/A,#N/A,FALSE,"단축1";#N/A,#N/A,FALSE,"단축2";#N/A,#N/A,FALSE,"단축3";#N/A,#N/A,FALSE,"장축";#N/A,#N/A,FALSE,"4WD"}</definedName>
    <definedName name="ㄴㅋ" localSheetId="30" hidden="1">{#N/A,#N/A,FALSE,"단축1";#N/A,#N/A,FALSE,"단축2";#N/A,#N/A,FALSE,"단축3";#N/A,#N/A,FALSE,"장축";#N/A,#N/A,FALSE,"4WD"}</definedName>
    <definedName name="ㄴㅋ" localSheetId="25" hidden="1">{#N/A,#N/A,FALSE,"단축1";#N/A,#N/A,FALSE,"단축2";#N/A,#N/A,FALSE,"단축3";#N/A,#N/A,FALSE,"장축";#N/A,#N/A,FALSE,"4WD"}</definedName>
    <definedName name="ㄴㅋ" localSheetId="23" hidden="1">{#N/A,#N/A,FALSE,"단축1";#N/A,#N/A,FALSE,"단축2";#N/A,#N/A,FALSE,"단축3";#N/A,#N/A,FALSE,"장축";#N/A,#N/A,FALSE,"4WD"}</definedName>
    <definedName name="ㄴㅋ" localSheetId="21" hidden="1">{#N/A,#N/A,FALSE,"단축1";#N/A,#N/A,FALSE,"단축2";#N/A,#N/A,FALSE,"단축3";#N/A,#N/A,FALSE,"장축";#N/A,#N/A,FALSE,"4WD"}</definedName>
    <definedName name="ㄴㅋ" hidden="1">{#N/A,#N/A,FALSE,"단축1";#N/A,#N/A,FALSE,"단축2";#N/A,#N/A,FALSE,"단축3";#N/A,#N/A,FALSE,"장축";#N/A,#N/A,FALSE,"4WD"}</definedName>
    <definedName name="나" localSheetId="23" hidden="1">{#N/A,#N/A,FALSE,"3가";#N/A,#N/A,FALSE,"3나";#N/A,#N/A,FALSE,"3다"}</definedName>
    <definedName name="나" localSheetId="21" hidden="1">{#N/A,#N/A,FALSE,"3가";#N/A,#N/A,FALSE,"3나";#N/A,#N/A,FALSE,"3다"}</definedName>
    <definedName name="나">#REF!</definedName>
    <definedName name="나.나." localSheetId="31">#REF!</definedName>
    <definedName name="나.나.">#REF!</definedName>
    <definedName name="나11111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11111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11111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11111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11111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11111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11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나난" localSheetId="31">#REF!</definedName>
    <definedName name="나나난">#REF!</definedName>
    <definedName name="나다가" localSheetId="23" hidden="1">{#N/A,#N/A,FALSE,"3가";#N/A,#N/A,FALSE,"3나";#N/A,#N/A,FALSE,"3다"}</definedName>
    <definedName name="나다가" localSheetId="21" hidden="1">{#N/A,#N/A,FALSE,"3가";#N/A,#N/A,FALSE,"3나";#N/A,#N/A,FALSE,"3다"}</definedName>
    <definedName name="나다가" hidden="1">{#N/A,#N/A,FALSE,"3가";#N/A,#N/A,FALSE,"3나";#N/A,#N/A,FALSE,"3다"}</definedName>
    <definedName name="나무" localSheetId="31">[9]!BlankMacro1</definedName>
    <definedName name="나무" localSheetId="23">[9]!BlankMacro1</definedName>
    <definedName name="나무" localSheetId="21">[9]!BlankMacro1</definedName>
    <definedName name="나무" localSheetId="1">[9]!BlankMacro1</definedName>
    <definedName name="나무" localSheetId="4">[9]!BlankMacro1</definedName>
    <definedName name="나무">[9]!BlankMacro1</definedName>
    <definedName name="나트륨등이용율">#REF!</definedName>
    <definedName name="나트륨폭">#REF!</definedName>
    <definedName name="나트륨폭반">#REF!</definedName>
    <definedName name="나ㅏㅓㄹ"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산홍4노무">[60]수목일위!#REF!</definedName>
    <definedName name="낙산홍4재료">[60]수목일위!#REF!</definedName>
    <definedName name="낙산홍6노무">[60]수목일위!#REF!</definedName>
    <definedName name="낙산홍6재료">[60]수목일위!#REF!</definedName>
    <definedName name="낙상홍1004">#REF!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낙찰가">#N/A</definedName>
    <definedName name="낙찰율">#REF!</definedName>
    <definedName name="낙책">{"Book1","부대-(표지판,데리,가드).xls","부대-(낙,차,중분대).xls"}</definedName>
    <definedName name="낙책1">{"Book1","부대-(표지판,데리,가드).xls","부대-(낙,차,중분대).xls"}</definedName>
    <definedName name="난이도할증">#REF!</definedName>
    <definedName name="날짜" localSheetId="31">#REF!</definedName>
    <definedName name="날짜">#REF!</definedName>
    <definedName name="남">#REF!</definedName>
    <definedName name="남남" localSheetId="31" hidden="1">#REF!</definedName>
    <definedName name="남남" hidden="1">#REF!</definedName>
    <definedName name="남덕" localSheetId="1">BlankMacro1</definedName>
    <definedName name="남덕" localSheetId="4">BlankMacro1</definedName>
    <definedName name="남덕">BlankMacro1</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해">#REF!</definedName>
    <definedName name="납기">#REF!</definedName>
    <definedName name="납품조건">#REF!</definedName>
    <definedName name="내" localSheetId="31">#REF!</definedName>
    <definedName name="내">#REF!</definedName>
    <definedName name="내1" localSheetId="23" hidden="1">{#N/A,#N/A,FALSE,"전력간선"}</definedName>
    <definedName name="내1" localSheetId="21" hidden="1">{#N/A,#N/A,FALSE,"전력간선"}</definedName>
    <definedName name="내1" hidden="1">{#N/A,#N/A,FALSE,"전력간선"}</definedName>
    <definedName name="내고가" hidden="1">{#N/A,#N/A,FALSE,"물량산출"}</definedName>
    <definedName name="内断面積" localSheetId="31">#REF!</definedName>
    <definedName name="内断面積">#REF!</definedName>
    <definedName name="内断面積_30" localSheetId="31">#REF!</definedName>
    <definedName name="内断面積_30">#REF!</definedName>
    <definedName name="内断面積_32" localSheetId="31">#REF!</definedName>
    <definedName name="内断面積_32">#REF!</definedName>
    <definedName name="内断面積_40" localSheetId="31">#REF!</definedName>
    <definedName name="内断面積_40">#REF!</definedName>
    <definedName name="내선">51165</definedName>
    <definedName name="내선35">#REF!</definedName>
    <definedName name="내선전공" localSheetId="31">#REF!</definedName>
    <definedName name="내선전공">#REF!</definedName>
    <definedName name="내선전공노임" localSheetId="31">#REF!</definedName>
    <definedName name="내선전공노임">#REF!</definedName>
    <definedName name="내선전공일당">#REF!</definedName>
    <definedName name="내역" hidden="1">{#N/A,#N/A,FALSE,"CCTV"}</definedName>
    <definedName name="내역2" localSheetId="31">#REF!</definedName>
    <definedName name="내역2">#REF!</definedName>
    <definedName name="내역lookup" localSheetId="31">#REF!</definedName>
    <definedName name="내역lookup">#REF!</definedName>
    <definedName name="내역갑지">#N/A</definedName>
    <definedName name="내역단가">#REF!</definedName>
    <definedName name="내역서" localSheetId="31">#REF!</definedName>
    <definedName name="내역서">#REF!</definedName>
    <definedName name="내역서1" localSheetId="31">#REF!</definedName>
    <definedName name="내역서1">#REF!</definedName>
    <definedName name="내역서2">#N/A</definedName>
    <definedName name="내역서실행분계">#REF!</definedName>
    <definedName name="내역총괄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내열Paint1" localSheetId="31">#REF!</definedName>
    <definedName name="내열Paint1">#REF!</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11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11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11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11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11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11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 localSheetId="31">#REF!</definedName>
    <definedName name="내장공">#REF!</definedName>
    <definedName name="내전" localSheetId="31">#REF!</definedName>
    <definedName name="내전">#REF!</definedName>
    <definedName name="내화실노무비적용" localSheetId="31">#REF!</definedName>
    <definedName name="내화실노무비적용" localSheetId="23">#REF!</definedName>
    <definedName name="내화실노무비적용" localSheetId="21">#REF!</definedName>
    <definedName name="내화실노무비적용">#REF!</definedName>
    <definedName name="내화실적용" localSheetId="31">#REF!</definedName>
    <definedName name="내화실적용" localSheetId="23">#REF!</definedName>
    <definedName name="내화실적용" localSheetId="21">#REF!</definedName>
    <definedName name="내화실적용">#REF!</definedName>
    <definedName name="냉난방">#REF!</definedName>
    <definedName name="냉동기DC">#REF!</definedName>
    <definedName name="냉동기YS">#REF!</definedName>
    <definedName name="너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네고">#REF!</definedName>
    <definedName name="년">#REF!</definedName>
    <definedName name="노" localSheetId="31">[9]!BlankMacro1</definedName>
    <definedName name="노" localSheetId="23">[9]!BlankMacro1</definedName>
    <definedName name="노" localSheetId="21">[9]!BlankMacro1</definedName>
    <definedName name="노">#REF!</definedName>
    <definedName name="노__무__비">[44]시설물일위!#REF!</definedName>
    <definedName name="노HBD">#REF!</definedName>
    <definedName name="노HBY">#REF!</definedName>
    <definedName name="노HCY">#REF!</definedName>
    <definedName name="노HYY">#REF!</definedName>
    <definedName name="노JIY">#REF!</definedName>
    <definedName name="노ㄷㄷㅅ11">BlankMacro1</definedName>
    <definedName name="노단" localSheetId="31">#REF!</definedName>
    <definedName name="노단">#REF!</definedName>
    <definedName name="노단2" localSheetId="31">#REF!</definedName>
    <definedName name="노단2">#REF!</definedName>
    <definedName name="노단3" localSheetId="31">#REF!</definedName>
    <definedName name="노단3">#REF!</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무" localSheetId="23">#REF!</definedName>
    <definedName name="노무" localSheetId="21">#REF!</definedName>
    <definedName name="노무">#REF!</definedName>
    <definedName name="노무3" localSheetId="31">#REF!</definedName>
    <definedName name="노무3">#REF!</definedName>
    <definedName name="노무fac">#REF!</definedName>
    <definedName name="노무단가" localSheetId="31">#REF!</definedName>
    <definedName name="노무단가" localSheetId="23">#REF!</definedName>
    <definedName name="노무단가" localSheetId="21">#REF!</definedName>
    <definedName name="노무단가">#REF!</definedName>
    <definedName name="노무단가_품명">OFFSET(#REF!,0,0,#REF!,1)</definedName>
    <definedName name="노무비" localSheetId="31">VLOOKUP(#REF!,#REF!,6,0)</definedName>
    <definedName name="노무비">#REF!</definedName>
    <definedName name="노무비1">#REF!</definedName>
    <definedName name="노무비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노무비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노무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노무비3">#REF!</definedName>
    <definedName name="노무비계">#REF!</definedName>
    <definedName name="노무비근거" localSheetId="31">VLOOKUP(#REF!,#REF!,9,0)</definedName>
    <definedName name="노무비근거" localSheetId="23">VLOOKUP(#REF!,#REF!,9,0)</definedName>
    <definedName name="노무비근거" localSheetId="21">VLOOKUP(#REF!,#REF!,9,0)</definedName>
    <definedName name="노무비근거">VLOOKUP(#REF!,#REF!,9,0)</definedName>
    <definedName name="노무비단가산출서" localSheetId="23" hidden="1">#REF!</definedName>
    <definedName name="노무비단가산출서" localSheetId="21" hidden="1">#REF!</definedName>
    <definedName name="노무비단가산출서" hidden="1">#REF!</definedName>
    <definedName name="노무비소계" localSheetId="23">#REF!</definedName>
    <definedName name="노무비소계" localSheetId="21">#REF!</definedName>
    <definedName name="노무비소계">#REF!</definedName>
    <definedName name="노무비율">#REF!</definedName>
    <definedName name="노무비참고" localSheetId="23" hidden="1">{"'보고서'!$A$1:$AK$218","'보고서'!$AU$10"}</definedName>
    <definedName name="노무비참고" localSheetId="21" hidden="1">{"'보고서'!$A$1:$AK$218","'보고서'!$AU$10"}</definedName>
    <definedName name="노무비참고" hidden="1">{"'보고서'!$A$1:$AK$218","'보고서'!$AU$10"}</definedName>
    <definedName name="노무비총계">#REF!</definedName>
    <definedName name="노무비합" localSheetId="31">#REF!</definedName>
    <definedName name="노무비합">#REF!</definedName>
    <definedName name="노무비합계">#REF!</definedName>
    <definedName name="노물" localSheetId="31">#REF!</definedName>
    <definedName name="노물">#REF!</definedName>
    <definedName name="노부비">#REF!</definedName>
    <definedName name="노원문화"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11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11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11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11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11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11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1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인보험율">#REF!</definedName>
    <definedName name="노임" localSheetId="31">#REF!</definedName>
    <definedName name="노임">#REF!</definedName>
    <definedName name="노임단가" localSheetId="31">#REF!</definedName>
    <definedName name="노임단가" localSheetId="23">#REF!</definedName>
    <definedName name="노임단가" localSheetId="21">#REF!</definedName>
    <definedName name="노임단가">#REF!</definedName>
    <definedName name="노임단가1" localSheetId="31" hidden="1">#REF!</definedName>
    <definedName name="노임단가1" localSheetId="23" hidden="1">#REF!</definedName>
    <definedName name="노임단가1">#REF!</definedName>
    <definedName name="노임조정">#REF!</definedName>
    <definedName name="노즐공" localSheetId="31">#REF!</definedName>
    <definedName name="노즐공" localSheetId="23">#REF!</definedName>
    <definedName name="노즐공">#REF!</definedName>
    <definedName name="노출직부" localSheetId="31">#REF!</definedName>
    <definedName name="노출직부" localSheetId="23">#REF!</definedName>
    <definedName name="노출직부">#REF!</definedName>
    <definedName name="노출형">#REF!</definedName>
    <definedName name="노트" hidden="1">{#N/A,#N/A,TRUE,"총괄"}</definedName>
    <definedName name="노풍도">#REF!</definedName>
    <definedName name="노후관교체">#N/A</definedName>
    <definedName name="녹우견적대비표">[9]!녹우견적대비표</definedName>
    <definedName name="녹지노">[86]일위대가!#REF!</definedName>
    <definedName name="녹지재">[86]일위대가!#REF!</definedName>
    <definedName name="논" localSheetId="31">#REF!</definedName>
    <definedName name="논" localSheetId="23">#REF!</definedName>
    <definedName name="논">#REF!</definedName>
    <definedName name="논열용량">'[87]1.열용량'!$R$8</definedName>
    <definedName name="놀" localSheetId="31">[9]!BlankMacro1</definedName>
    <definedName name="놀" localSheetId="23">[9]!BlankMacro1</definedName>
    <definedName name="놀" localSheetId="21">[9]!BlankMacro1</definedName>
    <definedName name="놀" localSheetId="1">[9]!BlankMacro1</definedName>
    <definedName name="놀" localSheetId="4">[9]!BlankMacro1</definedName>
    <definedName name="놀">[9]!BlankMacro1</definedName>
    <definedName name="농소하수부하리스트">#REF!</definedName>
    <definedName name="높이">INDIRECT("단중표!$P$10:$Q$15")</definedName>
    <definedName name="높이1">#REF!</definedName>
    <definedName name="누계">#REF!</definedName>
    <definedName name="누계전류1">#REF!</definedName>
    <definedName name="누계전류2">#REF!</definedName>
    <definedName name="누계전류3">#REF!</definedName>
    <definedName name="누계전류4">#REF!</definedName>
    <definedName name="눈주목">[44]단가!$A$134</definedName>
    <definedName name="눈주목5노무">[60]수목일위!#REF!</definedName>
    <definedName name="눈주목5재료">[60]수목일위!#REF!</definedName>
    <definedName name="눈향">[64]단가!$A$135</definedName>
    <definedName name="눈향10노무">[60]수목일위!#REF!</definedName>
    <definedName name="눈향10재료">[60]수목일위!#REF!</definedName>
    <definedName name="눈향14노무">[60]수목일위!#REF!</definedName>
    <definedName name="눈향14재료">[60]수목일위!#REF!</definedName>
    <definedName name="눈향L06">#REF!</definedName>
    <definedName name="눈향L08">#REF!</definedName>
    <definedName name="눈향L10">#REF!</definedName>
    <definedName name="눈향L14">#REF!</definedName>
    <definedName name="눈향L20">#REF!</definedName>
    <definedName name="느릅">[44]단가!$A$103</definedName>
    <definedName name="느릅R10">#REF!</definedName>
    <definedName name="느릅R4">#REF!</definedName>
    <definedName name="느릅R5">#REF!</definedName>
    <definedName name="느릅R8">#REF!</definedName>
    <definedName name="느티10">[44]단가!$A$106</definedName>
    <definedName name="느티15">[44]단가!$A$105</definedName>
    <definedName name="느티20">[44]단가!$A$104</definedName>
    <definedName name="느티8">[44]단가!$A$107</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력증강" localSheetId="26" hidden="1">{#N/A,#N/A,FALSE,"ENG'G(보호계전기)"}</definedName>
    <definedName name="능력증강" localSheetId="31" hidden="1">{#N/A,#N/A,FALSE,"ENG'G(보호계전기)"}</definedName>
    <definedName name="능력증강" localSheetId="30" hidden="1">{#N/A,#N/A,FALSE,"ENG'G(보호계전기)"}</definedName>
    <definedName name="능력증강" localSheetId="25" hidden="1">{#N/A,#N/A,FALSE,"ENG'G(보호계전기)"}</definedName>
    <definedName name="능력증강" localSheetId="23" hidden="1">{#N/A,#N/A,FALSE,"ENG'G(보호계전기)"}</definedName>
    <definedName name="능력증강" localSheetId="21" hidden="1">{#N/A,#N/A,FALSE,"ENG'G(보호계전기)"}</definedName>
    <definedName name="능력증강" hidden="1">{#N/A,#N/A,FALSE,"ENG'G(보호계전기)"}</definedName>
    <definedName name="능력증강1" localSheetId="26" hidden="1">{#N/A,#N/A,FALSE,"ENG'G(보호계전기)"}</definedName>
    <definedName name="능력증강1" localSheetId="31" hidden="1">{#N/A,#N/A,FALSE,"ENG'G(보호계전기)"}</definedName>
    <definedName name="능력증강1" localSheetId="30" hidden="1">{#N/A,#N/A,FALSE,"ENG'G(보호계전기)"}</definedName>
    <definedName name="능력증강1" localSheetId="25" hidden="1">{#N/A,#N/A,FALSE,"ENG'G(보호계전기)"}</definedName>
    <definedName name="능력증강1" localSheetId="23" hidden="1">{#N/A,#N/A,FALSE,"ENG'G(보호계전기)"}</definedName>
    <definedName name="능력증강1" localSheetId="21" hidden="1">{#N/A,#N/A,FALSE,"ENG'G(보호계전기)"}</definedName>
    <definedName name="능력증강1" hidden="1">{#N/A,#N/A,FALSE,"ENG'G(보호계전기)"}</definedName>
    <definedName name="능소화2노무">[60]수목일위!#REF!</definedName>
    <definedName name="능소화2재료">[60]수목일위!#REF!</definedName>
    <definedName name="능소화4노무">[60]수목일위!#REF!</definedName>
    <definedName name="능소화4재료">[60]수목일위!#REF!</definedName>
    <definedName name="능소화R2">#REF!</definedName>
    <definedName name="능소화R4">#REF!</definedName>
    <definedName name="능소화R6">#REF!</definedName>
    <definedName name="니니니" localSheetId="23" hidden="1">{#N/A,#N/A,FALSE,"전력간선"}</definedName>
    <definedName name="니니니" localSheetId="21" hidden="1">{#N/A,#N/A,FALSE,"전력간선"}</definedName>
    <definedName name="니니니" hidden="1">{#N/A,#N/A,FALSE,"전력간선"}</definedName>
    <definedName name="닌" localSheetId="31">[9]!BlankMacro1</definedName>
    <definedName name="닌" localSheetId="23">[9]!BlankMacro1</definedName>
    <definedName name="닌" localSheetId="21">[9]!BlankMacro1</definedName>
    <definedName name="닌" localSheetId="1">[9]!BlankMacro1</definedName>
    <definedName name="닌" localSheetId="4">[9]!BlankMacro1</definedName>
    <definedName name="닌">[9]!BlankMacro1</definedName>
    <definedName name="ㄵ">[88]Sheet5!#REF!</definedName>
    <definedName name="ㄶㅇㄶ">[0]!BlankMacro1</definedName>
    <definedName name="ㄷ" localSheetId="31">#REF!</definedName>
    <definedName name="ㄷ"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#REF!</definedName>
    <definedName name="ㄷ.ㄷ.ㄷ." localSheetId="31">#REF!</definedName>
    <definedName name="ㄷ.ㄷ.ㄷ.">#REF!</definedName>
    <definedName name="ㄷ_1" localSheetId="23" hidden="1">{#N/A,#N/A,TRUE,"손익보고"}</definedName>
    <definedName name="ㄷ_1" localSheetId="21" hidden="1">{#N/A,#N/A,TRUE,"손익보고"}</definedName>
    <definedName name="ㄷ_1" hidden="1">{#N/A,#N/A,TRUE,"손익보고"}</definedName>
    <definedName name="ㄷ_2" localSheetId="23" hidden="1">{#N/A,#N/A,TRUE,"손익보고"}</definedName>
    <definedName name="ㄷ_2" localSheetId="21" hidden="1">{#N/A,#N/A,TRUE,"손익보고"}</definedName>
    <definedName name="ㄷ_2" hidden="1">{#N/A,#N/A,TRUE,"손익보고"}</definedName>
    <definedName name="ㄷ_3" localSheetId="23" hidden="1">{#N/A,#N/A,TRUE,"손익보고"}</definedName>
    <definedName name="ㄷ_3" localSheetId="21" hidden="1">{#N/A,#N/A,TRUE,"손익보고"}</definedName>
    <definedName name="ㄷ_3" hidden="1">{#N/A,#N/A,TRUE,"손익보고"}</definedName>
    <definedName name="ㄷ_4" localSheetId="23" hidden="1">{#N/A,#N/A,TRUE,"손익보고"}</definedName>
    <definedName name="ㄷ_4" localSheetId="21" hidden="1">{#N/A,#N/A,TRUE,"손익보고"}</definedName>
    <definedName name="ㄷ_4" hidden="1">{#N/A,#N/A,TRUE,"손익보고"}</definedName>
    <definedName name="ㄷ1">#REF!</definedName>
    <definedName name="ㄷㄱ" hidden="1">#REF!</definedName>
    <definedName name="ㄷㄱㄷ"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ㄱ" localSheetId="26" hidden="1">{#N/A,#N/A,FALSE,"단축1";#N/A,#N/A,FALSE,"단축2";#N/A,#N/A,FALSE,"단축3";#N/A,#N/A,FALSE,"장축";#N/A,#N/A,FALSE,"4WD"}</definedName>
    <definedName name="ㄷㄱㄷㄱ" localSheetId="31" hidden="1">{#N/A,#N/A,FALSE,"단축1";#N/A,#N/A,FALSE,"단축2";#N/A,#N/A,FALSE,"단축3";#N/A,#N/A,FALSE,"장축";#N/A,#N/A,FALSE,"4WD"}</definedName>
    <definedName name="ㄷㄱㄷㄱ" localSheetId="30" hidden="1">{#N/A,#N/A,FALSE,"단축1";#N/A,#N/A,FALSE,"단축2";#N/A,#N/A,FALSE,"단축3";#N/A,#N/A,FALSE,"장축";#N/A,#N/A,FALSE,"4WD"}</definedName>
    <definedName name="ㄷㄱㄷㄱ" localSheetId="25" hidden="1">{#N/A,#N/A,FALSE,"단축1";#N/A,#N/A,FALSE,"단축2";#N/A,#N/A,FALSE,"단축3";#N/A,#N/A,FALSE,"장축";#N/A,#N/A,FALSE,"4WD"}</definedName>
    <definedName name="ㄷㄱㄷㄱ" localSheetId="23" hidden="1">{#N/A,#N/A,FALSE,"단축1";#N/A,#N/A,FALSE,"단축2";#N/A,#N/A,FALSE,"단축3";#N/A,#N/A,FALSE,"장축";#N/A,#N/A,FALSE,"4WD"}</definedName>
    <definedName name="ㄷㄱㄷㄱ" localSheetId="21" hidden="1">{#N/A,#N/A,FALSE,"단축1";#N/A,#N/A,FALSE,"단축2";#N/A,#N/A,FALSE,"단축3";#N/A,#N/A,FALSE,"장축";#N/A,#N/A,FALSE,"4WD"}</definedName>
    <definedName name="ㄷㄱㄷㄱ" hidden="1">{#N/A,#N/A,FALSE,"단축1";#N/A,#N/A,FALSE,"단축2";#N/A,#N/A,FALSE,"단축3";#N/A,#N/A,FALSE,"장축";#N/A,#N/A,FALSE,"4WD"}</definedName>
    <definedName name="ㄷㄱㄷㄱㄷㄱ" hidden="1">{"'용역비'!$A$4:$C$8"}</definedName>
    <definedName name="ㄷㄱㄷㅈ"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ㅈ"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ㅈ"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ㅈ"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ㅈ"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ㅈ"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ㄳ" localSheetId="31" hidden="1">#REF!</definedName>
    <definedName name="ㄷㄳ" hidden="1">#REF!</definedName>
    <definedName name="ㄷㄳ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ㄳㅅㄷㄱ" localSheetId="23" hidden="1">{#N/A,#N/A,FALSE,"2~8번"}</definedName>
    <definedName name="ㄷㄳㅅㄷㄱ" localSheetId="21" hidden="1">{#N/A,#N/A,FALSE,"2~8번"}</definedName>
    <definedName name="ㄷㄳㅅㄷㄱ" hidden="1">{#N/A,#N/A,FALSE,"2~8번"}</definedName>
    <definedName name="ㄷㄷ" localSheetId="26" hidden="1">{#N/A,#N/A,TRUE,"일정"}</definedName>
    <definedName name="ㄷㄷ" localSheetId="31">#REF!</definedName>
    <definedName name="ㄷㄷ" localSheetId="30" hidden="1">{#N/A,#N/A,TRUE,"일정"}</definedName>
    <definedName name="ㄷㄷ" localSheetId="25" hidden="1">{#N/A,#N/A,TRUE,"일정"}</definedName>
    <definedName name="ㄷㄷ" localSheetId="23" hidden="1">{#N/A,#N/A,TRUE,"일정"}</definedName>
    <definedName name="ㄷㄷ" localSheetId="21" hidden="1">{#N/A,#N/A,TRUE,"일정"}</definedName>
    <definedName name="ㄷㄷ" hidden="1">{#N/A,#N/A,TRUE,"일정"}</definedName>
    <definedName name="ㄷㄷㄱㄱ" hidden="1">{"'용역비'!$A$4:$C$8"}</definedName>
    <definedName name="ㄷㄷㄱㄹㅈㄷ">#REF!</definedName>
    <definedName name="ㄷㄷㄷ" localSheetId="26" hidden="1">{#N/A,#N/A,TRUE,"일정"}</definedName>
    <definedName name="ㄷㄷㄷ" localSheetId="31" hidden="1">{#N/A,#N/A,TRUE,"일정"}</definedName>
    <definedName name="ㄷㄷㄷ" localSheetId="30" hidden="1">{#N/A,#N/A,TRUE,"일정"}</definedName>
    <definedName name="ㄷㄷㄷ" localSheetId="25" hidden="1">{#N/A,#N/A,TRUE,"일정"}</definedName>
    <definedName name="ㄷㄷㄷ" localSheetId="23" hidden="1">{#N/A,#N/A,TRUE,"일정"}</definedName>
    <definedName name="ㄷㄷㄷ" localSheetId="21" hidden="1">{#N/A,#N/A,TRUE,"일정"}</definedName>
    <definedName name="ㄷㄷㄷ" hidden="1">{#N/A,#N/A,TRUE,"일정"}</definedName>
    <definedName name="ㄷㄷㄷㄱ" localSheetId="31">#REF!</definedName>
    <definedName name="ㄷㄷㄷㄱ">#REF!</definedName>
    <definedName name="ㄷㄷㄷㄷㄷ" localSheetId="23" hidden="1">{#N/A,#N/A,FALSE,"전력간선"}</definedName>
    <definedName name="ㄷㄷㄷㄷㄷ" localSheetId="21" hidden="1">{#N/A,#N/A,FALSE,"전력간선"}</definedName>
    <definedName name="ㄷㄷㄷㄷㄷ" hidden="1">{#N/A,#N/A,FALSE,"전력간선"}</definedName>
    <definedName name="ㄷㄷㄷㄷㄷㄷㄷ">{"Book1","AP-37.xls"}</definedName>
    <definedName name="ㄷㄷㄷㅎ">#N/A</definedName>
    <definedName name="ㄷㄷㅈㄱㄷㅈ">#REF!</definedName>
    <definedName name="ㄷㄹ">#REF!</definedName>
    <definedName name="ㄷㄹ1">#REF!</definedName>
    <definedName name="ㄷㄹㅈ">#N/A</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ㄱㄷ"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ㄱㄷ"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ㄱㄷ"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ㄱㄷ"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ㄱㄷ"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ㄱㄷ"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ㅈㄷ"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ㅈㄷ"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ㅈ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ㅇ" localSheetId="23">{"Book1","AP-37.xls"}</definedName>
    <definedName name="ㄷㅇ" localSheetId="21">{"Book1","AP-37.xls"}</definedName>
    <definedName name="ㄷㅇ">{"Book1","AP-37.xls"}</definedName>
    <definedName name="ㄷㅈ"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ㄷㅈㄱㄷㅈ" localSheetId="23" hidden="1">{#N/A,#N/A,FALSE,"혼합골재"}</definedName>
    <definedName name="ㄷㅈㄱㄷㅈ" localSheetId="21" hidden="1">{#N/A,#N/A,FALSE,"혼합골재"}</definedName>
    <definedName name="ㄷㅈㄱㄷㅈ" hidden="1">{#N/A,#N/A,FALSE,"혼합골재"}</definedName>
    <definedName name="ㄷㅈㄱㅈ" hidden="1">#REF!</definedName>
    <definedName name="ㄷㅈㄷ" hidden="1">{#N/A,#N/A,FALSE,"이정표"}</definedName>
    <definedName name="ㄷㅈㄷㅈㄷ" hidden="1">{#N/A,#N/A,FALSE,"조골재"}</definedName>
    <definedName name="ㄷㅈㅂㄱㅈㅂㄷㄱ" localSheetId="23" hidden="1">{#N/A,#N/A,FALSE,"골재소요량";#N/A,#N/A,FALSE,"골재소요량"}</definedName>
    <definedName name="ㄷㅈㅂㄱㅈㅂㄷㄱ" localSheetId="21" hidden="1">{#N/A,#N/A,FALSE,"골재소요량";#N/A,#N/A,FALSE,"골재소요량"}</definedName>
    <definedName name="ㄷㅈㅂㄱㅈㅂㄷㄱ" hidden="1">{#N/A,#N/A,FALSE,"골재소요량";#N/A,#N/A,FALSE,"골재소요량"}</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 localSheetId="31">#REF!</definedName>
    <definedName name="다">#REF!</definedName>
    <definedName name="다나가">#REF!</definedName>
    <definedName name="다대간선">#REF!</definedName>
    <definedName name="다라">#REF!</definedName>
    <definedName name="다음"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다음"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다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다정교차로" localSheetId="1">BLCH</definedName>
    <definedName name="다정교차로" localSheetId="4">BLCH</definedName>
    <definedName name="다정교차로">BLCH</definedName>
    <definedName name="다짐1경비">[44]시설물일위!#REF!</definedName>
    <definedName name="다짐1노무비">[44]시설물일위!#REF!</definedName>
    <definedName name="다짐1재료비">[44]시설물일위!#REF!</definedName>
    <definedName name="다짐경비">[44]시설물일위!#REF!</definedName>
    <definedName name="다짐계수">0.875</definedName>
    <definedName name="다짐노무비">[44]시설물일위!#REF!</definedName>
    <definedName name="닥트">#REF!</definedName>
    <definedName name="닥트공" localSheetId="31">#REF!</definedName>
    <definedName name="닥트공">#REF!</definedName>
    <definedName name="닥트공노임" localSheetId="31">#REF!</definedName>
    <definedName name="닥트공노임">#REF!</definedName>
    <definedName name="단" localSheetId="31">#REF!</definedName>
    <definedName name="단">#REF!</definedName>
    <definedName name="단__가">#REF!</definedName>
    <definedName name="단__가2">#REF!</definedName>
    <definedName name="단__가3">#REF!</definedName>
    <definedName name="단__가4">#REF!</definedName>
    <definedName name="단__가5">#REF!</definedName>
    <definedName name="단__가6">#REF!</definedName>
    <definedName name="단_가">#REF!</definedName>
    <definedName name="단_가2">#REF!</definedName>
    <definedName name="단_가3">#REF!</definedName>
    <definedName name="단_가4">#REF!</definedName>
    <definedName name="단_가5">#REF!</definedName>
    <definedName name="단_가6">#REF!</definedName>
    <definedName name="단1" localSheetId="31">#REF!</definedName>
    <definedName name="단1" localSheetId="23">#REF!</definedName>
    <definedName name="단1" localSheetId="21">#REF!</definedName>
    <definedName name="단1">#REF!</definedName>
    <definedName name="단ㄱ" hidden="1">{#N/A,#N/A,FALSE,"전력간선"}</definedName>
    <definedName name="단가" localSheetId="31">#REF!</definedName>
    <definedName name="단가">#REF!</definedName>
    <definedName name="단가22" localSheetId="31">#REF!</definedName>
    <definedName name="단가22" localSheetId="23">#REF!</definedName>
    <definedName name="단가22" localSheetId="21">#REF!</definedName>
    <definedName name="단가22">#REF!</definedName>
    <definedName name="단가48" localSheetId="31">#REF!</definedName>
    <definedName name="단가48">#REF!</definedName>
    <definedName name="단가49" localSheetId="31">#REF!</definedName>
    <definedName name="단가49" localSheetId="23">#REF!</definedName>
    <definedName name="단가49" localSheetId="21">#REF!</definedName>
    <definedName name="단가49">#REF!</definedName>
    <definedName name="단가구분">#REF!</definedName>
    <definedName name="단가비교" localSheetId="31">#REF!</definedName>
    <definedName name="단가비교" localSheetId="23">#REF!</definedName>
    <definedName name="단가비교" localSheetId="21">#REF!</definedName>
    <definedName name="단가비교">#REF!</definedName>
    <definedName name="단가비교표" localSheetId="31">#REF!,#REF!</definedName>
    <definedName name="단가비교표" localSheetId="23">#REF!,#REF!</definedName>
    <definedName name="단가비교표" localSheetId="21">#REF!,#REF!</definedName>
    <definedName name="단가비교표">#REF!,#REF!</definedName>
    <definedName name="단가산출" localSheetId="31">#REF!</definedName>
    <definedName name="단가산출" localSheetId="23">#REF!</definedName>
    <definedName name="단가산출">#REF!</definedName>
    <definedName name="단가산출서">#N/A</definedName>
    <definedName name="단가산출서총체" hidden="1">{#N/A,#N/A,TRUE,"총괄"}</definedName>
    <definedName name="단가이름영역" localSheetId="23">#REF!</definedName>
    <definedName name="단가이름영역" localSheetId="21">#REF!</definedName>
    <definedName name="단가이름영역">#REF!</definedName>
    <definedName name="단가적용">1</definedName>
    <definedName name="단가조사">#REF!</definedName>
    <definedName name="단가조사자료"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111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111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111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111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111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111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최종">#REF!</definedName>
    <definedName name="단가코드영역">#REF!</definedName>
    <definedName name="단가테이블" localSheetId="31">#REF!</definedName>
    <definedName name="단가테이블">#REF!</definedName>
    <definedName name="단가표" localSheetId="31">#REF!</definedName>
    <definedName name="단가표">#REF!</definedName>
    <definedName name="단가할증">#REF!</definedName>
    <definedName name="단같">#N/A</definedName>
    <definedName name="단같1">#N/A</definedName>
    <definedName name="단같2">#N/A</definedName>
    <definedName name="단같3">#N/A</definedName>
    <definedName name="단같4">#N/A</definedName>
    <definedName name="단관M">#REF!</definedName>
    <definedName name="단락">#REF!</definedName>
    <definedName name="단면적">#REF!</definedName>
    <definedName name="단면적1">#REF!</definedName>
    <definedName name="단위">#REF!</definedName>
    <definedName name="단위공량_10">#REF!</definedName>
    <definedName name="단위공량_11">#REF!</definedName>
    <definedName name="단위공량_12">#REF!</definedName>
    <definedName name="단위공량_13">#REF!</definedName>
    <definedName name="단위공량_14">#REF!</definedName>
    <definedName name="단위공량_15">#REF!</definedName>
    <definedName name="단위공량_16">#REF!</definedName>
    <definedName name="단위공량_17">#REF!</definedName>
    <definedName name="단위공량_4">#REF!</definedName>
    <definedName name="단위공량_5">#REF!</definedName>
    <definedName name="단위공량_6">#REF!</definedName>
    <definedName name="단위공량_7">#REF!</definedName>
    <definedName name="단위공량_8">#REF!</definedName>
    <definedName name="단위공량_9">#REF!</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구간">#REF!</definedName>
    <definedName name="단위구간면적">#REF!</definedName>
    <definedName name="단위수량공" localSheetId="31">#REF!</definedName>
    <definedName name="단위수량공" localSheetId="23">#REF!</definedName>
    <definedName name="단위수량공" localSheetId="21">#REF!</definedName>
    <definedName name="단위수량공">#REF!</definedName>
    <definedName name="단중2" localSheetId="31">#REF!</definedName>
    <definedName name="단중2" localSheetId="23">#REF!</definedName>
    <definedName name="단중2" localSheetId="21">#REF!</definedName>
    <definedName name="단중2">#REF!</definedName>
    <definedName name="단중입력">[89]!단중입력</definedName>
    <definedName name="달러">#REF!</definedName>
    <definedName name="달러1">#REF!</definedName>
    <definedName name="달러환율">#REF!</definedName>
    <definedName name="달러환율_1">#REF!</definedName>
    <definedName name="달성">#REF!</definedName>
    <definedName name="담장">{"Book1","부대-(표지판,데리,가드).xls","부대-(낙,차,중분대).xls"}</definedName>
    <definedName name="담쟁이L03">#REF!</definedName>
    <definedName name="담쟁이노무">[60]수목일위!#REF!</definedName>
    <definedName name="담쟁이재료">[60]수목일위!#REF!</definedName>
    <definedName name="당기매출계획" localSheetId="31">#REF!</definedName>
    <definedName name="당기매출계획" localSheetId="23">#REF!</definedName>
    <definedName name="당기매출계획" localSheetId="21">#REF!</definedName>
    <definedName name="당기매출계획">#REF!</definedName>
    <definedName name="당기손익계획" localSheetId="31">#REF!</definedName>
    <definedName name="당기손익계획" localSheetId="23">#REF!</definedName>
    <definedName name="당기손익계획" localSheetId="21">#REF!</definedName>
    <definedName name="당기손익계획">#REF!</definedName>
    <definedName name="당기손익실적" localSheetId="31">#REF!</definedName>
    <definedName name="당기손익실적" localSheetId="23">#REF!</definedName>
    <definedName name="당기손익실적">#REF!</definedName>
    <definedName name="당기수금실적" localSheetId="31">#REF!</definedName>
    <definedName name="당기수금실적" localSheetId="23">#REF!</definedName>
    <definedName name="당기수금실적">#REF!</definedName>
    <definedName name="당기지불실적" localSheetId="31">#REF!</definedName>
    <definedName name="당기지불실적">#REF!</definedName>
    <definedName name="당초계약">#REF!</definedName>
    <definedName name="당초계획" hidden="1">#REF!</definedName>
    <definedName name="대">#REF!</definedName>
    <definedName name="대가단가범위">#REF!</definedName>
    <definedName name="대가단최종">#REF!</definedName>
    <definedName name="대가목록">#REF!</definedName>
    <definedName name="대갑">#REF!</definedName>
    <definedName name="대관" localSheetId="1">BlankMacro1</definedName>
    <definedName name="대관" localSheetId="4">BlankMacro1</definedName>
    <definedName name="대관">BlankMacro1</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종단가" localSheetId="31">#REF!</definedName>
    <definedName name="대구공종단가">#REF!</definedName>
    <definedName name="대구공항"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11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11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11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11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11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11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나무지주">[60]수목일위!#REF!</definedName>
    <definedName name="대나무지주목">[63]식재출력용!#REF!</definedName>
    <definedName name="대덕" hidden="1">{#N/A,#N/A,FALSE,"CCTV"}</definedName>
    <definedName name="대리">#REF!</definedName>
    <definedName name="대리석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포장" hidden="1">{#N/A,#N/A,TRUE,"총괄"}</definedName>
    <definedName name="대림">#N/A</definedName>
    <definedName name="대림동">#REF!</definedName>
    <definedName name="대림산업">#REF!</definedName>
    <definedName name="대만불">#REF!</definedName>
    <definedName name="대명1">#N/A</definedName>
    <definedName name="대명갑지">#N/A</definedName>
    <definedName name="대부" localSheetId="26" hidden="1">{#N/A,#N/A,FALSE,"단축1";#N/A,#N/A,FALSE,"단축2";#N/A,#N/A,FALSE,"단축3";#N/A,#N/A,FALSE,"장축";#N/A,#N/A,FALSE,"4WD"}</definedName>
    <definedName name="대부" localSheetId="31" hidden="1">{#N/A,#N/A,FALSE,"단축1";#N/A,#N/A,FALSE,"단축2";#N/A,#N/A,FALSE,"단축3";#N/A,#N/A,FALSE,"장축";#N/A,#N/A,FALSE,"4WD"}</definedName>
    <definedName name="대부" localSheetId="30" hidden="1">{#N/A,#N/A,FALSE,"단축1";#N/A,#N/A,FALSE,"단축2";#N/A,#N/A,FALSE,"단축3";#N/A,#N/A,FALSE,"장축";#N/A,#N/A,FALSE,"4WD"}</definedName>
    <definedName name="대부" localSheetId="25" hidden="1">{#N/A,#N/A,FALSE,"단축1";#N/A,#N/A,FALSE,"단축2";#N/A,#N/A,FALSE,"단축3";#N/A,#N/A,FALSE,"장축";#N/A,#N/A,FALSE,"4WD"}</definedName>
    <definedName name="대부" localSheetId="23" hidden="1">{#N/A,#N/A,FALSE,"단축1";#N/A,#N/A,FALSE,"단축2";#N/A,#N/A,FALSE,"단축3";#N/A,#N/A,FALSE,"장축";#N/A,#N/A,FALSE,"4WD"}</definedName>
    <definedName name="대부" localSheetId="21" hidden="1">{#N/A,#N/A,FALSE,"단축1";#N/A,#N/A,FALSE,"단축2";#N/A,#N/A,FALSE,"단축3";#N/A,#N/A,FALSE,"장축";#N/A,#N/A,FALSE,"4WD"}</definedName>
    <definedName name="대부" hidden="1">{#N/A,#N/A,FALSE,"단축1";#N/A,#N/A,FALSE,"단축2";#N/A,#N/A,FALSE,"단축3";#N/A,#N/A,FALSE,"장축";#N/A,#N/A,FALSE,"4WD"}</definedName>
    <definedName name="대분류명">[90]자재코드!$G$2:$G$165</definedName>
    <definedName name="대비">#REF!</definedName>
    <definedName name="대비표">#REF!</definedName>
    <definedName name="대비표1" hidden="1">#REF!</definedName>
    <definedName name="대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대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대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대왕참R10">#REF!</definedName>
    <definedName name="대왕참R4">#REF!</definedName>
    <definedName name="대왕참R6">#REF!</definedName>
    <definedName name="대왕참R8">#REF!</definedName>
    <definedName name="대책서" localSheetId="26" hidden="1">{#N/A,#N/A,FALSE,"단축1";#N/A,#N/A,FALSE,"단축2";#N/A,#N/A,FALSE,"단축3";#N/A,#N/A,FALSE,"장축";#N/A,#N/A,FALSE,"4WD"}</definedName>
    <definedName name="대책서" localSheetId="31" hidden="1">{#N/A,#N/A,FALSE,"단축1";#N/A,#N/A,FALSE,"단축2";#N/A,#N/A,FALSE,"단축3";#N/A,#N/A,FALSE,"장축";#N/A,#N/A,FALSE,"4WD"}</definedName>
    <definedName name="대책서" localSheetId="30" hidden="1">{#N/A,#N/A,FALSE,"단축1";#N/A,#N/A,FALSE,"단축2";#N/A,#N/A,FALSE,"단축3";#N/A,#N/A,FALSE,"장축";#N/A,#N/A,FALSE,"4WD"}</definedName>
    <definedName name="대책서" localSheetId="25" hidden="1">{#N/A,#N/A,FALSE,"단축1";#N/A,#N/A,FALSE,"단축2";#N/A,#N/A,FALSE,"단축3";#N/A,#N/A,FALSE,"장축";#N/A,#N/A,FALSE,"4WD"}</definedName>
    <definedName name="대책서" localSheetId="23" hidden="1">{#N/A,#N/A,FALSE,"단축1";#N/A,#N/A,FALSE,"단축2";#N/A,#N/A,FALSE,"단축3";#N/A,#N/A,FALSE,"장축";#N/A,#N/A,FALSE,"4WD"}</definedName>
    <definedName name="대책서" localSheetId="21" hidden="1">{#N/A,#N/A,FALSE,"단축1";#N/A,#N/A,FALSE,"단축2";#N/A,#N/A,FALSE,"단축3";#N/A,#N/A,FALSE,"장축";#N/A,#N/A,FALSE,"4WD"}</definedName>
    <definedName name="대책서" hidden="1">{#N/A,#N/A,FALSE,"단축1";#N/A,#N/A,FALSE,"단축2";#N/A,#N/A,FALSE,"단축3";#N/A,#N/A,FALSE,"장축";#N/A,#N/A,FALSE,"4WD"}</definedName>
    <definedName name="대추">[44]단가!$A$108</definedName>
    <definedName name="대추R10">#REF!</definedName>
    <definedName name="대추R4">#REF!</definedName>
    <definedName name="대추R5">#REF!</definedName>
    <definedName name="대추R6">#REF!</definedName>
    <definedName name="대추R8">#REF!</definedName>
    <definedName name="대표회의" hidden="1">{#N/A,#N/A,FALSE,"현장 NCR 분석";#N/A,#N/A,FALSE,"현장품질감사";#N/A,#N/A,FALSE,"현장품질감사"}</definedName>
    <definedName name="대회">#REF!</definedName>
    <definedName name="댜ㅑ댜쟈" localSheetId="31">#REF!</definedName>
    <definedName name="댜ㅑ댜쟈">#REF!</definedName>
    <definedName name="더" localSheetId="26" hidden="1">{#N/A,#N/A,FALSE,"양식(을)"}</definedName>
    <definedName name="더" localSheetId="31" hidden="1">{#N/A,#N/A,FALSE,"양식(을)"}</definedName>
    <definedName name="더" localSheetId="30" hidden="1">{#N/A,#N/A,FALSE,"양식(을)"}</definedName>
    <definedName name="더" localSheetId="25" hidden="1">{#N/A,#N/A,FALSE,"양식(을)"}</definedName>
    <definedName name="더" localSheetId="23" hidden="1">{#N/A,#N/A,FALSE,"양식(을)"}</definedName>
    <definedName name="더" localSheetId="21" hidden="1">{#N/A,#N/A,FALSE,"양식(을)"}</definedName>
    <definedName name="더" hidden="1">{#N/A,#N/A,FALSE,"양식(을)"}</definedName>
    <definedName name="더하기">#REF!</definedName>
    <definedName name="덕" hidden="1">{#N/A,#N/A,FALSE,"지침";#N/A,#N/A,FALSE,"환경분석";#N/A,#N/A,FALSE,"Sheet16"}</definedName>
    <definedName name="덕_트_공">#REF!</definedName>
    <definedName name="덕ㄱㄱㄱ" hidden="1">{#N/A,#N/A,FALSE,"포장2"}</definedName>
    <definedName name="덕진" hidden="1">{#N/A,#N/A,FALSE,"포장2"}</definedName>
    <definedName name="덕트공">#REF!</definedName>
    <definedName name="덕흥흥건축" localSheetId="31" hidden="1">#REF!</definedName>
    <definedName name="덕흥흥건축" hidden="1">#REF!</definedName>
    <definedName name="덤프15">#REF!</definedName>
    <definedName name="덩굴장미">[64]단가!$A$148</definedName>
    <definedName name="덩굴장미3">#REF!</definedName>
    <definedName name="덩굴장미4">#REF!</definedName>
    <definedName name="덩굴장미5">#REF!</definedName>
    <definedName name="덩굴장미노무">[60]수목일위!#REF!</definedName>
    <definedName name="덩굴장미재료">[60]수목일위!#REF!</definedName>
    <definedName name="데이타">#REF!</definedName>
    <definedName name="뎌ㅑ색ㅅ" hidden="1">{#N/A,#N/A,TRUE,"일정"}</definedName>
    <definedName name="도" localSheetId="31">#REF!</definedName>
    <definedName name="도">#REF!</definedName>
    <definedName name="도______급______액">#REF!</definedName>
    <definedName name="도3" localSheetId="31">#REF!</definedName>
    <definedName name="도3">#REF!</definedName>
    <definedName name="도금" localSheetId="1">BlankMacro1</definedName>
    <definedName name="도금" localSheetId="4">BlankMacro1</definedName>
    <definedName name="도금">BlankMacro1</definedName>
    <definedName name="도급" localSheetId="23">#REF!</definedName>
    <definedName name="도급" localSheetId="21">#REF!</definedName>
    <definedName name="도급">#REF!</definedName>
    <definedName name="도급2" localSheetId="23">#REF!</definedName>
    <definedName name="도급2" localSheetId="21">#REF!</definedName>
    <definedName name="도급2">#REF!</definedName>
    <definedName name="도급경비" localSheetId="31">#REF!</definedName>
    <definedName name="도급경비" localSheetId="23">#REF!</definedName>
    <definedName name="도급경비" localSheetId="21">#REF!</definedName>
    <definedName name="도급경비">#REF!</definedName>
    <definedName name="도급경비계">#REF!</definedName>
    <definedName name="도급계">#REF!</definedName>
    <definedName name="도급공사">#REF!</definedName>
    <definedName name="도급공사금액" localSheetId="31">#REF!</definedName>
    <definedName name="도급공사금액" localSheetId="23">#REF!</definedName>
    <definedName name="도급공사금액" localSheetId="21">#REF!</definedName>
    <definedName name="도급공사금액">#REF!</definedName>
    <definedName name="도급공사비" localSheetId="31">#REF!</definedName>
    <definedName name="도급공사비" localSheetId="23">#REF!</definedName>
    <definedName name="도급공사비" localSheetId="21">#REF!</definedName>
    <definedName name="도급공사비">#REF!</definedName>
    <definedName name="도급공사비적용" localSheetId="31">#REF!</definedName>
    <definedName name="도급공사비적용" localSheetId="23">#REF!</definedName>
    <definedName name="도급공사비적용" localSheetId="21">#REF!</definedName>
    <definedName name="도급공사비적용">#REF!</definedName>
    <definedName name="도급노무비할증">#REF!</definedName>
    <definedName name="도급분경비" localSheetId="31">#REF!</definedName>
    <definedName name="도급분경비">#REF!</definedName>
    <definedName name="도급분공사비">#REF!</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영역">#REF!</definedName>
    <definedName name="도급예산내역서총괄표공구손료" localSheetId="31">#REF!</definedName>
    <definedName name="도급예산내역서총괄표공구손료">#REF!</definedName>
    <definedName name="도급예산내역서총괄표공비" localSheetId="31">#REF!</definedName>
    <definedName name="도급예산내역서총괄표공비">#REF!</definedName>
    <definedName name="도급예산내역서총괄표재료비" localSheetId="31">#REF!</definedName>
    <definedName name="도급예산내역서총괄표재료비">#REF!</definedName>
    <definedName name="도급예산액">#REF!</definedName>
    <definedName name="도급예상액">#REF!</definedName>
    <definedName name="도급자재비" localSheetId="31">#REF!</definedName>
    <definedName name="도급자재비">#REF!</definedName>
    <definedName name="도급재료비" localSheetId="31">#REF!</definedName>
    <definedName name="도급재료비" localSheetId="23">#REF!</definedName>
    <definedName name="도급재료비" localSheetId="21">#REF!</definedName>
    <definedName name="도급재료비">#REF!</definedName>
    <definedName name="도급재료비1">#REF!</definedName>
    <definedName name="도급재료비2" localSheetId="23">#REF!</definedName>
    <definedName name="도급재료비2" localSheetId="21">#REF!</definedName>
    <definedName name="도급재료비2">#REF!</definedName>
    <definedName name="도급재료비계">#REF!</definedName>
    <definedName name="도급재료비할증">#REF!</definedName>
    <definedName name="도노" localSheetId="31">#REF!</definedName>
    <definedName name="도노">#REF!</definedName>
    <definedName name="도도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도도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도도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도돋" localSheetId="26" hidden="1">{#N/A,#N/A,FALSE,"양식(을)"}</definedName>
    <definedName name="도돋" localSheetId="31" hidden="1">{#N/A,#N/A,FALSE,"양식(을)"}</definedName>
    <definedName name="도돋" localSheetId="30" hidden="1">{#N/A,#N/A,FALSE,"양식(을)"}</definedName>
    <definedName name="도돋" localSheetId="25" hidden="1">{#N/A,#N/A,FALSE,"양식(을)"}</definedName>
    <definedName name="도돋" localSheetId="23" hidden="1">{#N/A,#N/A,FALSE,"양식(을)"}</definedName>
    <definedName name="도돋" localSheetId="21" hidden="1">{#N/A,#N/A,FALSE,"양식(을)"}</definedName>
    <definedName name="도돋" hidden="1">{#N/A,#N/A,FALSE,"양식(을)"}</definedName>
    <definedName name="도라지">#REF!</definedName>
    <definedName name="도로">#REF!</definedName>
    <definedName name="도로경">#REF!</definedName>
    <definedName name="도로노">#REF!</definedName>
    <definedName name="도로반사경현황">#REF!,#REF!,#REF!,#REF!,#REF!</definedName>
    <definedName name="도로재">#REF!</definedName>
    <definedName name="도로표지병">#REF!</definedName>
    <definedName name="도면">BlankMacro1</definedName>
    <definedName name="도면승인">[31]!도면승인</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공" localSheetId="31">#REF!</definedName>
    <definedName name="도배공">#REF!</definedName>
    <definedName name="도복장강관">#REF!</definedName>
    <definedName name="도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1111"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1111"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1111"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1111"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111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111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11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압관15계" localSheetId="31">#REF!</definedName>
    <definedName name="도압관15계">#REF!</definedName>
    <definedName name="도압관15할증계" localSheetId="31">#REF!</definedName>
    <definedName name="도압관15할증계">#REF!</definedName>
    <definedName name="도압관노" localSheetId="31">#REF!</definedName>
    <definedName name="도압관노">#REF!</definedName>
    <definedName name="도압배관공사" localSheetId="31">#REF!</definedName>
    <definedName name="도압배관공사">#REF!</definedName>
    <definedName name="도장" localSheetId="23" hidden="1">{#N/A,#N/A,FALSE,"단축1";#N/A,#N/A,FALSE,"단축2";#N/A,#N/A,FALSE,"단축3";#N/A,#N/A,FALSE,"장축";#N/A,#N/A,FALSE,"4WD"}</definedName>
    <definedName name="도장" localSheetId="21" hidden="1">{#N/A,#N/A,FALSE,"단축1";#N/A,#N/A,FALSE,"단축2";#N/A,#N/A,FALSE,"단축3";#N/A,#N/A,FALSE,"장축";#N/A,#N/A,FALSE,"4WD"}</definedName>
    <definedName name="도장">#REF!</definedName>
    <definedName name="도장2">#REF!</definedName>
    <definedName name="도장계획">BlankMacro1</definedName>
    <definedName name="도장공" localSheetId="31">#REF!</definedName>
    <definedName name="도장공">#REF!</definedName>
    <definedName name="도장공노임" localSheetId="31">#REF!</definedName>
    <definedName name="도장공노임">#REF!</definedName>
    <definedName name="도장공사노" localSheetId="31">#REF!</definedName>
    <definedName name="도장공사노">#REF!</definedName>
    <definedName name="도장노무비" localSheetId="31">#REF!</definedName>
    <definedName name="도장노무비" localSheetId="23">#REF!</definedName>
    <definedName name="도장노무비" localSheetId="21">#REF!</definedName>
    <definedName name="도장노무비">#REF!</definedName>
    <definedName name="도장면적" localSheetId="31">#REF!</definedName>
    <definedName name="도장면적" localSheetId="23">#REF!</definedName>
    <definedName name="도장면적" localSheetId="21">#REF!</definedName>
    <definedName name="도장면적">#REF!</definedName>
    <definedName name="도장면적가공" localSheetId="31">#REF!</definedName>
    <definedName name="도장면적가공" localSheetId="23">#REF!</definedName>
    <definedName name="도장면적가공" localSheetId="21">#REF!</definedName>
    <definedName name="도장면적가공">#REF!</definedName>
    <definedName name="도장면적가공1" localSheetId="31">#REF!</definedName>
    <definedName name="도장면적가공1">#REF!</definedName>
    <definedName name="도장면적감소산출" localSheetId="31">#REF!</definedName>
    <definedName name="도장면적감소산출">#REF!</definedName>
    <definedName name="도장면적계" localSheetId="31">#REF!</definedName>
    <definedName name="도장면적계" localSheetId="23">#REF!</definedName>
    <definedName name="도장면적계" localSheetId="21">#REF!</definedName>
    <definedName name="도장면적계">#REF!</definedName>
    <definedName name="도장비">#REF!</definedName>
    <definedName name="도장자재비" localSheetId="31">#REF!</definedName>
    <definedName name="도장자재비" localSheetId="23">#REF!</definedName>
    <definedName name="도장자재비" localSheetId="21">#REF!</definedName>
    <definedName name="도장자재비">#REF!</definedName>
    <definedName name="도재" localSheetId="23">#REF!</definedName>
    <definedName name="도재" localSheetId="21">#REF!</definedName>
    <definedName name="도재">#REF!</definedName>
    <definedName name="도쟈32">#REF!</definedName>
    <definedName name="도편수" localSheetId="31">#REF!</definedName>
    <definedName name="도편수">#REF!</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hidden="1">{#N/A,#N/A,FALSE,"기안지";#N/A,#N/A,FALSE,"통신지"}</definedName>
    <definedName name="독립기초토공수량산출" hidden="1">{#N/A,#N/A,FALSE,"기안지";#N/A,#N/A,FALSE,"통신지"}</definedName>
    <definedName name="독산" localSheetId="31">#REF!</definedName>
    <definedName name="독산">#REF!</definedName>
    <definedName name="독야" localSheetId="31">#REF!</definedName>
    <definedName name="독야">#REF!</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독평" localSheetId="31">#REF!</definedName>
    <definedName name="독평">#REF!</definedName>
    <definedName name="돈나무0504">#REF!</definedName>
    <definedName name="돈나무0805">#REF!</definedName>
    <definedName name="돈나무1007">#REF!</definedName>
    <definedName name="돈나무1210">#REF!</definedName>
    <definedName name="돌관작업비">[80]기준액!#REF!</definedName>
    <definedName name="돌단노무">[60]수목일위!#REF!</definedName>
    <definedName name="돌단재료">[60]수목일위!#REF!</definedName>
    <definedName name="돌쌓기">[60]수목일위!#REF!</definedName>
    <definedName name="동" localSheetId="31">#REF!</definedName>
    <definedName name="동">#REF!</definedName>
    <definedName name="동CORE부하">#REF!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hidden="1">{#N/A,#N/A,FALSE,"전력간선"}</definedName>
    <definedName name="동국대불교병원">#REF!</definedName>
    <definedName name="동굴">#REF!,#REF!,#REF!</definedName>
    <definedName name="동굴기전">#REF!</definedName>
    <definedName name="동굴기전본공사">#N/A</definedName>
    <definedName name="동대">#REF!</definedName>
    <definedName name="동대1">#REF!</definedName>
    <definedName name="동바리">#REF!</definedName>
    <definedName name="동발공">[66]단가집!#REF!</definedName>
    <definedName name="동발공_터널" localSheetId="31">#REF!</definedName>
    <definedName name="동발공_터널">#REF!</definedName>
    <definedName name="동백1002">#REF!</definedName>
    <definedName name="동백1204">#REF!</definedName>
    <definedName name="동백1506">#REF!</definedName>
    <definedName name="동백1808">#REF!</definedName>
    <definedName name="동생">#REF!</definedName>
    <definedName name="동아시행율">#REF!</definedName>
    <definedName name="동원" localSheetId="31">#REF!</definedName>
    <definedName name="동원">#REF!</definedName>
    <definedName name="동원1" localSheetId="31">#REF!</definedName>
    <definedName name="동원1">#REF!</definedName>
    <definedName name="동준" hidden="1">{"'Firr(선)'!$AS$1:$AY$62","'Firr(사)'!$AS$1:$AY$62","'Firr(회)'!$AS$1:$AY$62","'Firr(선)'!$L$1:$V$62","'Firr(사)'!$L$1:$V$62","'Firr(회)'!$L$1:$V$62"}</definedName>
    <definedName name="되다짐경비">[44]시설물일위!#REF!</definedName>
    <definedName name="되라">[91]작성방법!$D$7</definedName>
    <definedName name="되메">[60]수목일위!#REF!</definedName>
    <definedName name="되메우기">#N/A</definedName>
    <definedName name="되메우기다짐경비">[44]시설물일위!#REF!</definedName>
    <definedName name="되메우기다짐노무비">[44]시설물일위!#REF!</definedName>
    <definedName name="되메우기다짐재료비">[44]시설물일위!#REF!</definedName>
    <definedName name="두꺼움">#REF!</definedName>
    <definedName name="두꺼움계">#REF!</definedName>
    <definedName name="두꺼움국">#REF!</definedName>
    <definedName name="두꺼움대">#REF!</definedName>
    <definedName name="두꺼움현">#REF!</definedName>
    <definedName name="두께" localSheetId="31">#REF!</definedName>
    <definedName name="두께">#REF!</definedName>
    <definedName name="두께2" localSheetId="31">#REF!</definedName>
    <definedName name="두께2">#REF!</definedName>
    <definedName name="두번째집계표">#REF!</definedName>
    <definedName name="두장" hidden="1">{#N/A,#N/A,FALSE,"운반시간"}</definedName>
    <definedName name="둘틈">#REF!</definedName>
    <definedName name="둥근향12노무">[60]수목일위!#REF!</definedName>
    <definedName name="둥근향12재료">[60]수목일위!#REF!</definedName>
    <definedName name="둥근향15노무">[60]수목일위!#REF!</definedName>
    <definedName name="둥근향15재료">[60]수목일위!#REF!</definedName>
    <definedName name="둥근향20노무">[60]수목일위!#REF!</definedName>
    <definedName name="둥근향20재료">[60]수목일위!#REF!</definedName>
    <definedName name="둥근향9노무">[60]수목일위!#REF!</definedName>
    <definedName name="둥근향9재료">[60]수목일위!#REF!</definedName>
    <definedName name="뒷표지" localSheetId="26" hidden="1">{#N/A,#N/A,FALSE,"양식(을)"}</definedName>
    <definedName name="뒷표지" localSheetId="31" hidden="1">{#N/A,#N/A,FALSE,"양식(을)"}</definedName>
    <definedName name="뒷표지" localSheetId="30" hidden="1">{#N/A,#N/A,FALSE,"양식(을)"}</definedName>
    <definedName name="뒷표지" localSheetId="25" hidden="1">{#N/A,#N/A,FALSE,"양식(을)"}</definedName>
    <definedName name="뒷표지" localSheetId="23" hidden="1">{#N/A,#N/A,FALSE,"양식(을)"}</definedName>
    <definedName name="뒷표지" localSheetId="21" hidden="1">{#N/A,#N/A,FALSE,"양식(을)"}</definedName>
    <definedName name="뒷표지" hidden="1">{#N/A,#N/A,FALSE,"양식(을)"}</definedName>
    <definedName name="드잡이공" localSheetId="31">#REF!</definedName>
    <definedName name="드잡이공">#REF!</definedName>
    <definedName name="등2노무">[60]수목일위!#REF!</definedName>
    <definedName name="등2재료">[60]수목일위!#REF!</definedName>
    <definedName name="등4노무">[60]수목일위!#REF!</definedName>
    <definedName name="등4재료">[60]수목일위!#REF!</definedName>
    <definedName name="등6노무">[60]수목일위!#REF!</definedName>
    <definedName name="등6재료">[60]수목일위!#REF!</definedName>
    <definedName name="등R2">#REF!</definedName>
    <definedName name="등R4">#REF!</definedName>
    <definedName name="등R6">#REF!</definedName>
    <definedName name="등R8">#REF!</definedName>
    <definedName name="등록_시작">[45]!등록_시작</definedName>
    <definedName name="등록_취소">[45]!등록_취소</definedName>
    <definedName name="디" hidden="1">{#N/A,#N/A,FALSE,"CCTV"}</definedName>
    <definedName name="디자인동4차기성">#REF!</definedName>
    <definedName name="ㄸㄱ구믇524868428" localSheetId="31" hidden="1">{#VALUE!,#N/A,TRUE,0;#N/A,#N/A,TRUE,0;#N/A,#N/A,TRUE,0;#N/A,#N/A,TRUE,0;#N/A,#N/A,TRUE,0;#N/A,#N/A,TRUE,0;#N/A,#N/A,TRUE,0;#N/A,#N/A,TRUE,0;#N/A,#N/A,TRUE,0;#N/A,#N/A,TRUE,0;#N/A,#N/A,TRUE,0;#N/A,#N/A,TRUE,0;#N/A,#N/A,TRUE,0;#N/A,#N/A,TRUE,0;#N/A,#N/A,TRUE,0;#N/A,#N/A,TRUE,0}</definedName>
    <definedName name="ㄸㄱ구믇524868428" localSheetId="23" hidden="1">{#VALUE!,#N/A,TRUE,0;#N/A,#N/A,TRUE,0;#N/A,#N/A,TRUE,0;#N/A,#N/A,TRUE,0;#N/A,#N/A,TRUE,0;#N/A,#N/A,TRUE,0;#N/A,#N/A,TRUE,0;#N/A,#N/A,TRUE,0;#N/A,#N/A,TRUE,0;#N/A,#N/A,TRUE,0;#N/A,#N/A,TRUE,0;#N/A,#N/A,TRUE,0;#N/A,#N/A,TRUE,0;#N/A,#N/A,TRUE,0;#N/A,#N/A,TRUE,0;#N/A,#N/A,TRUE,0}</definedName>
    <definedName name="ㄸㄱ구믇524868428" localSheetId="21" hidden="1">{#VALUE!,#N/A,TRUE,0;#N/A,#N/A,TRUE,0;#N/A,#N/A,TRUE,0;#N/A,#N/A,TRUE,0;#N/A,#N/A,TRUE,0;#N/A,#N/A,TRUE,0;#N/A,#N/A,TRUE,0;#N/A,#N/A,TRUE,0;#N/A,#N/A,TRUE,0;#N/A,#N/A,TRUE,0;#N/A,#N/A,TRUE,0;#N/A,#N/A,TRUE,0;#N/A,#N/A,TRUE,0;#N/A,#N/A,TRUE,0;#N/A,#N/A,TRUE,0;#N/A,#N/A,TRUE,0}</definedName>
    <definedName name="ㄸㄱ구믇524868428" hidden="1">{#VALUE!,#N/A,TRUE,0;#N/A,#N/A,TRUE,0;#N/A,#N/A,TRUE,0;#N/A,#N/A,TRUE,0;#N/A,#N/A,TRUE,0;#N/A,#N/A,TRUE,0;#N/A,#N/A,TRUE,0;#N/A,#N/A,TRUE,0;#N/A,#N/A,TRUE,0;#N/A,#N/A,TRUE,0;#N/A,#N/A,TRUE,0;#N/A,#N/A,TRUE,0;#N/A,#N/A,TRUE,0;#N/A,#N/A,TRUE,0;#N/A,#N/A,TRUE,0;#N/A,#N/A,TRUE,0}</definedName>
    <definedName name="ㄸㄱ구믇524868428_1" localSheetId="23" hidden="1">{#VALUE!,#N/A,TRUE,0;#N/A,#N/A,TRUE,0;#N/A,#N/A,TRUE,0;#N/A,#N/A,TRUE,0;#N/A,#N/A,TRUE,0;#N/A,#N/A,TRUE,0;#N/A,#N/A,TRUE,0;#N/A,#N/A,TRUE,0;#N/A,#N/A,TRUE,0;#N/A,#N/A,TRUE,0;#N/A,#N/A,TRUE,0;#N/A,#N/A,TRUE,0;#N/A,#N/A,TRUE,0;#N/A,#N/A,TRUE,0;#N/A,#N/A,TRUE,0;#N/A,#N/A,TRUE,0}</definedName>
    <definedName name="ㄸㄱ구믇524868428_1" localSheetId="21" hidden="1">{#VALUE!,#N/A,TRUE,0;#N/A,#N/A,TRUE,0;#N/A,#N/A,TRUE,0;#N/A,#N/A,TRUE,0;#N/A,#N/A,TRUE,0;#N/A,#N/A,TRUE,0;#N/A,#N/A,TRUE,0;#N/A,#N/A,TRUE,0;#N/A,#N/A,TRUE,0;#N/A,#N/A,TRUE,0;#N/A,#N/A,TRUE,0;#N/A,#N/A,TRUE,0;#N/A,#N/A,TRUE,0;#N/A,#N/A,TRUE,0;#N/A,#N/A,TRUE,0;#N/A,#N/A,TRUE,0}</definedName>
    <definedName name="ㄸㄱ구믇524868428_1" hidden="1">{#VALUE!,#N/A,TRUE,0;#N/A,#N/A,TRUE,0;#N/A,#N/A,TRUE,0;#N/A,#N/A,TRUE,0;#N/A,#N/A,TRUE,0;#N/A,#N/A,TRUE,0;#N/A,#N/A,TRUE,0;#N/A,#N/A,TRUE,0;#N/A,#N/A,TRUE,0;#N/A,#N/A,TRUE,0;#N/A,#N/A,TRUE,0;#N/A,#N/A,TRUE,0;#N/A,#N/A,TRUE,0;#N/A,#N/A,TRUE,0;#N/A,#N/A,TRUE,0;#N/A,#N/A,TRUE,0}</definedName>
    <definedName name="ㄸㄱ구믇524868428_2" localSheetId="23" hidden="1">{#VALUE!,#N/A,TRUE,0;#N/A,#N/A,TRUE,0;#N/A,#N/A,TRUE,0;#N/A,#N/A,TRUE,0;#N/A,#N/A,TRUE,0;#N/A,#N/A,TRUE,0;#N/A,#N/A,TRUE,0;#N/A,#N/A,TRUE,0;#N/A,#N/A,TRUE,0;#N/A,#N/A,TRUE,0;#N/A,#N/A,TRUE,0;#N/A,#N/A,TRUE,0;#N/A,#N/A,TRUE,0;#N/A,#N/A,TRUE,0;#N/A,#N/A,TRUE,0;#N/A,#N/A,TRUE,0}</definedName>
    <definedName name="ㄸㄱ구믇524868428_2" localSheetId="21" hidden="1">{#VALUE!,#N/A,TRUE,0;#N/A,#N/A,TRUE,0;#N/A,#N/A,TRUE,0;#N/A,#N/A,TRUE,0;#N/A,#N/A,TRUE,0;#N/A,#N/A,TRUE,0;#N/A,#N/A,TRUE,0;#N/A,#N/A,TRUE,0;#N/A,#N/A,TRUE,0;#N/A,#N/A,TRUE,0;#N/A,#N/A,TRUE,0;#N/A,#N/A,TRUE,0;#N/A,#N/A,TRUE,0;#N/A,#N/A,TRUE,0;#N/A,#N/A,TRUE,0;#N/A,#N/A,TRUE,0}</definedName>
    <definedName name="ㄸㄱ구믇524868428_2" hidden="1">{#VALUE!,#N/A,TRUE,0;#N/A,#N/A,TRUE,0;#N/A,#N/A,TRUE,0;#N/A,#N/A,TRUE,0;#N/A,#N/A,TRUE,0;#N/A,#N/A,TRUE,0;#N/A,#N/A,TRUE,0;#N/A,#N/A,TRUE,0;#N/A,#N/A,TRUE,0;#N/A,#N/A,TRUE,0;#N/A,#N/A,TRUE,0;#N/A,#N/A,TRUE,0;#N/A,#N/A,TRUE,0;#N/A,#N/A,TRUE,0;#N/A,#N/A,TRUE,0;#N/A,#N/A,TRUE,0}</definedName>
    <definedName name="ㄸㄱ구믇524868428_3" localSheetId="23" hidden="1">{#VALUE!,#N/A,TRUE,0;#N/A,#N/A,TRUE,0;#N/A,#N/A,TRUE,0;#N/A,#N/A,TRUE,0;#N/A,#N/A,TRUE,0;#N/A,#N/A,TRUE,0;#N/A,#N/A,TRUE,0;#N/A,#N/A,TRUE,0;#N/A,#N/A,TRUE,0;#N/A,#N/A,TRUE,0;#N/A,#N/A,TRUE,0;#N/A,#N/A,TRUE,0;#N/A,#N/A,TRUE,0;#N/A,#N/A,TRUE,0;#N/A,#N/A,TRUE,0;#N/A,#N/A,TRUE,0}</definedName>
    <definedName name="ㄸㄱ구믇524868428_3" localSheetId="21" hidden="1">{#VALUE!,#N/A,TRUE,0;#N/A,#N/A,TRUE,0;#N/A,#N/A,TRUE,0;#N/A,#N/A,TRUE,0;#N/A,#N/A,TRUE,0;#N/A,#N/A,TRUE,0;#N/A,#N/A,TRUE,0;#N/A,#N/A,TRUE,0;#N/A,#N/A,TRUE,0;#N/A,#N/A,TRUE,0;#N/A,#N/A,TRUE,0;#N/A,#N/A,TRUE,0;#N/A,#N/A,TRUE,0;#N/A,#N/A,TRUE,0;#N/A,#N/A,TRUE,0;#N/A,#N/A,TRUE,0}</definedName>
    <definedName name="ㄸㄱ구믇524868428_3" hidden="1">{#VALUE!,#N/A,TRUE,0;#N/A,#N/A,TRUE,0;#N/A,#N/A,TRUE,0;#N/A,#N/A,TRUE,0;#N/A,#N/A,TRUE,0;#N/A,#N/A,TRUE,0;#N/A,#N/A,TRUE,0;#N/A,#N/A,TRUE,0;#N/A,#N/A,TRUE,0;#N/A,#N/A,TRUE,0;#N/A,#N/A,TRUE,0;#N/A,#N/A,TRUE,0;#N/A,#N/A,TRUE,0;#N/A,#N/A,TRUE,0;#N/A,#N/A,TRUE,0;#N/A,#N/A,TRUE,0}</definedName>
    <definedName name="ㄸㄱ구믇524868428_4" localSheetId="23" hidden="1">{#VALUE!,#N/A,TRUE,0;#N/A,#N/A,TRUE,0;#N/A,#N/A,TRUE,0;#N/A,#N/A,TRUE,0;#N/A,#N/A,TRUE,0;#N/A,#N/A,TRUE,0;#N/A,#N/A,TRUE,0;#N/A,#N/A,TRUE,0;#N/A,#N/A,TRUE,0;#N/A,#N/A,TRUE,0;#N/A,#N/A,TRUE,0;#N/A,#N/A,TRUE,0;#N/A,#N/A,TRUE,0;#N/A,#N/A,TRUE,0;#N/A,#N/A,TRUE,0;#N/A,#N/A,TRUE,0}</definedName>
    <definedName name="ㄸㄱ구믇524868428_4" localSheetId="21" hidden="1">{#VALUE!,#N/A,TRUE,0;#N/A,#N/A,TRUE,0;#N/A,#N/A,TRUE,0;#N/A,#N/A,TRUE,0;#N/A,#N/A,TRUE,0;#N/A,#N/A,TRUE,0;#N/A,#N/A,TRUE,0;#N/A,#N/A,TRUE,0;#N/A,#N/A,TRUE,0;#N/A,#N/A,TRUE,0;#N/A,#N/A,TRUE,0;#N/A,#N/A,TRUE,0;#N/A,#N/A,TRUE,0;#N/A,#N/A,TRUE,0;#N/A,#N/A,TRUE,0;#N/A,#N/A,TRUE,0}</definedName>
    <definedName name="ㄸㄱ구믇524868428_4" hidden="1">{#VALUE!,#N/A,TRUE,0;#N/A,#N/A,TRUE,0;#N/A,#N/A,TRUE,0;#N/A,#N/A,TRUE,0;#N/A,#N/A,TRUE,0;#N/A,#N/A,TRUE,0;#N/A,#N/A,TRUE,0;#N/A,#N/A,TRUE,0;#N/A,#N/A,TRUE,0;#N/A,#N/A,TRUE,0;#N/A,#N/A,TRUE,0;#N/A,#N/A,TRUE,0;#N/A,#N/A,TRUE,0;#N/A,#N/A,TRUE,0;#N/A,#N/A,TRUE,0;#N/A,#N/A,TRUE,0}</definedName>
    <definedName name="ㄸㄱ구믇524868428_5" localSheetId="23" hidden="1">{#VALUE!,#N/A,TRUE,0;#N/A,#N/A,TRUE,0;#N/A,#N/A,TRUE,0;#N/A,#N/A,TRUE,0;#N/A,#N/A,TRUE,0;#N/A,#N/A,TRUE,0;#N/A,#N/A,TRUE,0;#N/A,#N/A,TRUE,0;#N/A,#N/A,TRUE,0;#N/A,#N/A,TRUE,0;#N/A,#N/A,TRUE,0;#N/A,#N/A,TRUE,0;#N/A,#N/A,TRUE,0;#N/A,#N/A,TRUE,0;#N/A,#N/A,TRUE,0;#N/A,#N/A,TRUE,0}</definedName>
    <definedName name="ㄸㄱ구믇524868428_5" localSheetId="21" hidden="1">{#VALUE!,#N/A,TRUE,0;#N/A,#N/A,TRUE,0;#N/A,#N/A,TRUE,0;#N/A,#N/A,TRUE,0;#N/A,#N/A,TRUE,0;#N/A,#N/A,TRUE,0;#N/A,#N/A,TRUE,0;#N/A,#N/A,TRUE,0;#N/A,#N/A,TRUE,0;#N/A,#N/A,TRUE,0;#N/A,#N/A,TRUE,0;#N/A,#N/A,TRUE,0;#N/A,#N/A,TRUE,0;#N/A,#N/A,TRUE,0;#N/A,#N/A,TRUE,0;#N/A,#N/A,TRUE,0}</definedName>
    <definedName name="ㄸㄱ구믇524868428_5" hidden="1">{#VALUE!,#N/A,TRUE,0;#N/A,#N/A,TRUE,0;#N/A,#N/A,TRUE,0;#N/A,#N/A,TRUE,0;#N/A,#N/A,TRUE,0;#N/A,#N/A,TRUE,0;#N/A,#N/A,TRUE,0;#N/A,#N/A,TRUE,0;#N/A,#N/A,TRUE,0;#N/A,#N/A,TRUE,0;#N/A,#N/A,TRUE,0;#N/A,#N/A,TRUE,0;#N/A,#N/A,TRUE,0;#N/A,#N/A,TRUE,0;#N/A,#N/A,TRUE,0;#N/A,#N/A,TRUE,0}</definedName>
    <definedName name="ㄸㄱ구믇767111658" localSheetId="31" hidden="1">{#VALUE!,#N/A,TRUE,0;#N/A,#N/A,TRUE,0;#N/A,#N/A,TRUE,0;#N/A,#N/A,TRUE,0;#N/A,#N/A,TRUE,0;#N/A,#N/A,TRUE,0;#N/A,#N/A,TRUE,0;#N/A,#N/A,TRUE,0;#N/A,#N/A,TRUE,0;#N/A,#N/A,TRUE,0;#N/A,#N/A,TRUE,0;#N/A,#N/A,TRUE,0;#N/A,#N/A,TRUE,0;#N/A,#N/A,TRUE,0;#N/A,#N/A,TRUE,0;#N/A,#N/A,TRUE,0}</definedName>
    <definedName name="ㄸㄱ구믇767111658" localSheetId="23" hidden="1">{#VALUE!,#N/A,TRUE,0;#N/A,#N/A,TRUE,0;#N/A,#N/A,TRUE,0;#N/A,#N/A,TRUE,0;#N/A,#N/A,TRUE,0;#N/A,#N/A,TRUE,0;#N/A,#N/A,TRUE,0;#N/A,#N/A,TRUE,0;#N/A,#N/A,TRUE,0;#N/A,#N/A,TRUE,0;#N/A,#N/A,TRUE,0;#N/A,#N/A,TRUE,0;#N/A,#N/A,TRUE,0;#N/A,#N/A,TRUE,0;#N/A,#N/A,TRUE,0;#N/A,#N/A,TRUE,0}</definedName>
    <definedName name="ㄸㄱ구믇767111658" localSheetId="21" hidden="1">{#VALUE!,#N/A,TRUE,0;#N/A,#N/A,TRUE,0;#N/A,#N/A,TRUE,0;#N/A,#N/A,TRUE,0;#N/A,#N/A,TRUE,0;#N/A,#N/A,TRUE,0;#N/A,#N/A,TRUE,0;#N/A,#N/A,TRUE,0;#N/A,#N/A,TRUE,0;#N/A,#N/A,TRUE,0;#N/A,#N/A,TRUE,0;#N/A,#N/A,TRUE,0;#N/A,#N/A,TRUE,0;#N/A,#N/A,TRUE,0;#N/A,#N/A,TRUE,0;#N/A,#N/A,TRUE,0}</definedName>
    <definedName name="ㄸㄱ구믇767111658" hidden="1">{#VALUE!,#N/A,TRUE,0;#N/A,#N/A,TRUE,0;#N/A,#N/A,TRUE,0;#N/A,#N/A,TRUE,0;#N/A,#N/A,TRUE,0;#N/A,#N/A,TRUE,0;#N/A,#N/A,TRUE,0;#N/A,#N/A,TRUE,0;#N/A,#N/A,TRUE,0;#N/A,#N/A,TRUE,0;#N/A,#N/A,TRUE,0;#N/A,#N/A,TRUE,0;#N/A,#N/A,TRUE,0;#N/A,#N/A,TRUE,0;#N/A,#N/A,TRUE,0;#N/A,#N/A,TRUE,0}</definedName>
    <definedName name="ㄸㄱ구믇767111658_1" localSheetId="23" hidden="1">{#VALUE!,#N/A,TRUE,0;#N/A,#N/A,TRUE,0;#N/A,#N/A,TRUE,0;#N/A,#N/A,TRUE,0;#N/A,#N/A,TRUE,0;#N/A,#N/A,TRUE,0;#N/A,#N/A,TRUE,0;#N/A,#N/A,TRUE,0;#N/A,#N/A,TRUE,0;#N/A,#N/A,TRUE,0;#N/A,#N/A,TRUE,0;#N/A,#N/A,TRUE,0;#N/A,#N/A,TRUE,0;#N/A,#N/A,TRUE,0;#N/A,#N/A,TRUE,0;#N/A,#N/A,TRUE,0}</definedName>
    <definedName name="ㄸㄱ구믇767111658_1" localSheetId="21" hidden="1">{#VALUE!,#N/A,TRUE,0;#N/A,#N/A,TRUE,0;#N/A,#N/A,TRUE,0;#N/A,#N/A,TRUE,0;#N/A,#N/A,TRUE,0;#N/A,#N/A,TRUE,0;#N/A,#N/A,TRUE,0;#N/A,#N/A,TRUE,0;#N/A,#N/A,TRUE,0;#N/A,#N/A,TRUE,0;#N/A,#N/A,TRUE,0;#N/A,#N/A,TRUE,0;#N/A,#N/A,TRUE,0;#N/A,#N/A,TRUE,0;#N/A,#N/A,TRUE,0;#N/A,#N/A,TRUE,0}</definedName>
    <definedName name="ㄸㄱ구믇767111658_1" hidden="1">{#VALUE!,#N/A,TRUE,0;#N/A,#N/A,TRUE,0;#N/A,#N/A,TRUE,0;#N/A,#N/A,TRUE,0;#N/A,#N/A,TRUE,0;#N/A,#N/A,TRUE,0;#N/A,#N/A,TRUE,0;#N/A,#N/A,TRUE,0;#N/A,#N/A,TRUE,0;#N/A,#N/A,TRUE,0;#N/A,#N/A,TRUE,0;#N/A,#N/A,TRUE,0;#N/A,#N/A,TRUE,0;#N/A,#N/A,TRUE,0;#N/A,#N/A,TRUE,0;#N/A,#N/A,TRUE,0}</definedName>
    <definedName name="ㄸㄱ구믇767111658_2" localSheetId="23" hidden="1">{#VALUE!,#N/A,TRUE,0;#N/A,#N/A,TRUE,0;#N/A,#N/A,TRUE,0;#N/A,#N/A,TRUE,0;#N/A,#N/A,TRUE,0;#N/A,#N/A,TRUE,0;#N/A,#N/A,TRUE,0;#N/A,#N/A,TRUE,0;#N/A,#N/A,TRUE,0;#N/A,#N/A,TRUE,0;#N/A,#N/A,TRUE,0;#N/A,#N/A,TRUE,0;#N/A,#N/A,TRUE,0;#N/A,#N/A,TRUE,0;#N/A,#N/A,TRUE,0;#N/A,#N/A,TRUE,0}</definedName>
    <definedName name="ㄸㄱ구믇767111658_2" localSheetId="21" hidden="1">{#VALUE!,#N/A,TRUE,0;#N/A,#N/A,TRUE,0;#N/A,#N/A,TRUE,0;#N/A,#N/A,TRUE,0;#N/A,#N/A,TRUE,0;#N/A,#N/A,TRUE,0;#N/A,#N/A,TRUE,0;#N/A,#N/A,TRUE,0;#N/A,#N/A,TRUE,0;#N/A,#N/A,TRUE,0;#N/A,#N/A,TRUE,0;#N/A,#N/A,TRUE,0;#N/A,#N/A,TRUE,0;#N/A,#N/A,TRUE,0;#N/A,#N/A,TRUE,0;#N/A,#N/A,TRUE,0}</definedName>
    <definedName name="ㄸㄱ구믇767111658_2" hidden="1">{#VALUE!,#N/A,TRUE,0;#N/A,#N/A,TRUE,0;#N/A,#N/A,TRUE,0;#N/A,#N/A,TRUE,0;#N/A,#N/A,TRUE,0;#N/A,#N/A,TRUE,0;#N/A,#N/A,TRUE,0;#N/A,#N/A,TRUE,0;#N/A,#N/A,TRUE,0;#N/A,#N/A,TRUE,0;#N/A,#N/A,TRUE,0;#N/A,#N/A,TRUE,0;#N/A,#N/A,TRUE,0;#N/A,#N/A,TRUE,0;#N/A,#N/A,TRUE,0;#N/A,#N/A,TRUE,0}</definedName>
    <definedName name="ㄸㄱ구믇767111658_3" localSheetId="23" hidden="1">{#VALUE!,#N/A,TRUE,0;#N/A,#N/A,TRUE,0;#N/A,#N/A,TRUE,0;#N/A,#N/A,TRUE,0;#N/A,#N/A,TRUE,0;#N/A,#N/A,TRUE,0;#N/A,#N/A,TRUE,0;#N/A,#N/A,TRUE,0;#N/A,#N/A,TRUE,0;#N/A,#N/A,TRUE,0;#N/A,#N/A,TRUE,0;#N/A,#N/A,TRUE,0;#N/A,#N/A,TRUE,0;#N/A,#N/A,TRUE,0;#N/A,#N/A,TRUE,0;#N/A,#N/A,TRUE,0}</definedName>
    <definedName name="ㄸㄱ구믇767111658_3" localSheetId="21" hidden="1">{#VALUE!,#N/A,TRUE,0;#N/A,#N/A,TRUE,0;#N/A,#N/A,TRUE,0;#N/A,#N/A,TRUE,0;#N/A,#N/A,TRUE,0;#N/A,#N/A,TRUE,0;#N/A,#N/A,TRUE,0;#N/A,#N/A,TRUE,0;#N/A,#N/A,TRUE,0;#N/A,#N/A,TRUE,0;#N/A,#N/A,TRUE,0;#N/A,#N/A,TRUE,0;#N/A,#N/A,TRUE,0;#N/A,#N/A,TRUE,0;#N/A,#N/A,TRUE,0;#N/A,#N/A,TRUE,0}</definedName>
    <definedName name="ㄸㄱ구믇767111658_3" hidden="1">{#VALUE!,#N/A,TRUE,0;#N/A,#N/A,TRUE,0;#N/A,#N/A,TRUE,0;#N/A,#N/A,TRUE,0;#N/A,#N/A,TRUE,0;#N/A,#N/A,TRUE,0;#N/A,#N/A,TRUE,0;#N/A,#N/A,TRUE,0;#N/A,#N/A,TRUE,0;#N/A,#N/A,TRUE,0;#N/A,#N/A,TRUE,0;#N/A,#N/A,TRUE,0;#N/A,#N/A,TRUE,0;#N/A,#N/A,TRUE,0;#N/A,#N/A,TRUE,0;#N/A,#N/A,TRUE,0}</definedName>
    <definedName name="ㄸㄱ구믇767111658_4" localSheetId="23" hidden="1">{#VALUE!,#N/A,TRUE,0;#N/A,#N/A,TRUE,0;#N/A,#N/A,TRUE,0;#N/A,#N/A,TRUE,0;#N/A,#N/A,TRUE,0;#N/A,#N/A,TRUE,0;#N/A,#N/A,TRUE,0;#N/A,#N/A,TRUE,0;#N/A,#N/A,TRUE,0;#N/A,#N/A,TRUE,0;#N/A,#N/A,TRUE,0;#N/A,#N/A,TRUE,0;#N/A,#N/A,TRUE,0;#N/A,#N/A,TRUE,0;#N/A,#N/A,TRUE,0;#N/A,#N/A,TRUE,0}</definedName>
    <definedName name="ㄸㄱ구믇767111658_4" localSheetId="21" hidden="1">{#VALUE!,#N/A,TRUE,0;#N/A,#N/A,TRUE,0;#N/A,#N/A,TRUE,0;#N/A,#N/A,TRUE,0;#N/A,#N/A,TRUE,0;#N/A,#N/A,TRUE,0;#N/A,#N/A,TRUE,0;#N/A,#N/A,TRUE,0;#N/A,#N/A,TRUE,0;#N/A,#N/A,TRUE,0;#N/A,#N/A,TRUE,0;#N/A,#N/A,TRUE,0;#N/A,#N/A,TRUE,0;#N/A,#N/A,TRUE,0;#N/A,#N/A,TRUE,0;#N/A,#N/A,TRUE,0}</definedName>
    <definedName name="ㄸㄱ구믇767111658_4" hidden="1">{#VALUE!,#N/A,TRUE,0;#N/A,#N/A,TRUE,0;#N/A,#N/A,TRUE,0;#N/A,#N/A,TRUE,0;#N/A,#N/A,TRUE,0;#N/A,#N/A,TRUE,0;#N/A,#N/A,TRUE,0;#N/A,#N/A,TRUE,0;#N/A,#N/A,TRUE,0;#N/A,#N/A,TRUE,0;#N/A,#N/A,TRUE,0;#N/A,#N/A,TRUE,0;#N/A,#N/A,TRUE,0;#N/A,#N/A,TRUE,0;#N/A,#N/A,TRUE,0;#N/A,#N/A,TRUE,0}</definedName>
    <definedName name="ㄸㄱ구믇767111658_5" localSheetId="23" hidden="1">{#VALUE!,#N/A,TRUE,0;#N/A,#N/A,TRUE,0;#N/A,#N/A,TRUE,0;#N/A,#N/A,TRUE,0;#N/A,#N/A,TRUE,0;#N/A,#N/A,TRUE,0;#N/A,#N/A,TRUE,0;#N/A,#N/A,TRUE,0;#N/A,#N/A,TRUE,0;#N/A,#N/A,TRUE,0;#N/A,#N/A,TRUE,0;#N/A,#N/A,TRUE,0;#N/A,#N/A,TRUE,0;#N/A,#N/A,TRUE,0;#N/A,#N/A,TRUE,0;#N/A,#N/A,TRUE,0}</definedName>
    <definedName name="ㄸㄱ구믇767111658_5" localSheetId="21" hidden="1">{#VALUE!,#N/A,TRUE,0;#N/A,#N/A,TRUE,0;#N/A,#N/A,TRUE,0;#N/A,#N/A,TRUE,0;#N/A,#N/A,TRUE,0;#N/A,#N/A,TRUE,0;#N/A,#N/A,TRUE,0;#N/A,#N/A,TRUE,0;#N/A,#N/A,TRUE,0;#N/A,#N/A,TRUE,0;#N/A,#N/A,TRUE,0;#N/A,#N/A,TRUE,0;#N/A,#N/A,TRUE,0;#N/A,#N/A,TRUE,0;#N/A,#N/A,TRUE,0;#N/A,#N/A,TRUE,0}</definedName>
    <definedName name="ㄸㄱ구믇767111658_5" hidden="1">{#VALUE!,#N/A,TRUE,0;#N/A,#N/A,TRUE,0;#N/A,#N/A,TRUE,0;#N/A,#N/A,TRUE,0;#N/A,#N/A,TRUE,0;#N/A,#N/A,TRUE,0;#N/A,#N/A,TRUE,0;#N/A,#N/A,TRUE,0;#N/A,#N/A,TRUE,0;#N/A,#N/A,TRUE,0;#N/A,#N/A,TRUE,0;#N/A,#N/A,TRUE,0;#N/A,#N/A,TRUE,0;#N/A,#N/A,TRUE,0;#N/A,#N/A,TRUE,0;#N/A,#N/A,TRUE,0}</definedName>
    <definedName name="때죽">[44]단가!$A$109</definedName>
    <definedName name="때죽10노무">[60]수목일위!#REF!</definedName>
    <definedName name="때죽10재료">[60]수목일위!#REF!</definedName>
    <definedName name="때죽6노무">[60]수목일위!#REF!</definedName>
    <definedName name="때죽6재료">[60]수목일위!#REF!</definedName>
    <definedName name="때죽8노무">[60]수목일위!#REF!</definedName>
    <definedName name="때죽8재료">[60]수목일위!#REF!</definedName>
    <definedName name="때죽R10">#REF!</definedName>
    <definedName name="때죽R4">#REF!</definedName>
    <definedName name="때죽R6">#REF!</definedName>
    <definedName name="때죽R8">#REF!</definedName>
    <definedName name="또" localSheetId="26" hidden="1">{#N/A,#N/A,FALSE,"인원";#N/A,#N/A,FALSE,"비용2";#N/A,#N/A,FALSE,"비용1";#N/A,#N/A,FALSE,"비용";#N/A,#N/A,FALSE,"보증2";#N/A,#N/A,FALSE,"보증1";#N/A,#N/A,FALSE,"보증";#N/A,#N/A,FALSE,"손익1";#N/A,#N/A,FALSE,"손익";#N/A,#N/A,FALSE,"부서별매출";#N/A,#N/A,FALSE,"매출"}</definedName>
    <definedName name="또" localSheetId="31" hidden="1">{#N/A,#N/A,FALSE,"인원";#N/A,#N/A,FALSE,"비용2";#N/A,#N/A,FALSE,"비용1";#N/A,#N/A,FALSE,"비용";#N/A,#N/A,FALSE,"보증2";#N/A,#N/A,FALSE,"보증1";#N/A,#N/A,FALSE,"보증";#N/A,#N/A,FALSE,"손익1";#N/A,#N/A,FALSE,"손익";#N/A,#N/A,FALSE,"부서별매출";#N/A,#N/A,FALSE,"매출"}</definedName>
    <definedName name="또" localSheetId="30" hidden="1">{#N/A,#N/A,FALSE,"인원";#N/A,#N/A,FALSE,"비용2";#N/A,#N/A,FALSE,"비용1";#N/A,#N/A,FALSE,"비용";#N/A,#N/A,FALSE,"보증2";#N/A,#N/A,FALSE,"보증1";#N/A,#N/A,FALSE,"보증";#N/A,#N/A,FALSE,"손익1";#N/A,#N/A,FALSE,"손익";#N/A,#N/A,FALSE,"부서별매출";#N/A,#N/A,FALSE,"매출"}</definedName>
    <definedName name="또" localSheetId="25" hidden="1">{#N/A,#N/A,FALSE,"인원";#N/A,#N/A,FALSE,"비용2";#N/A,#N/A,FALSE,"비용1";#N/A,#N/A,FALSE,"비용";#N/A,#N/A,FALSE,"보증2";#N/A,#N/A,FALSE,"보증1";#N/A,#N/A,FALSE,"보증";#N/A,#N/A,FALSE,"손익1";#N/A,#N/A,FALSE,"손익";#N/A,#N/A,FALSE,"부서별매출";#N/A,#N/A,FALSE,"매출"}</definedName>
    <definedName name="또" localSheetId="23" hidden="1">{#N/A,#N/A,FALSE,"인원";#N/A,#N/A,FALSE,"비용2";#N/A,#N/A,FALSE,"비용1";#N/A,#N/A,FALSE,"비용";#N/A,#N/A,FALSE,"보증2";#N/A,#N/A,FALSE,"보증1";#N/A,#N/A,FALSE,"보증";#N/A,#N/A,FALSE,"손익1";#N/A,#N/A,FALSE,"손익";#N/A,#N/A,FALSE,"부서별매출";#N/A,#N/A,FALSE,"매출"}</definedName>
    <definedName name="또" localSheetId="21"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26" hidden="1">{#N/A,#N/A,FALSE,"인원";#N/A,#N/A,FALSE,"비용2";#N/A,#N/A,FALSE,"비용1";#N/A,#N/A,FALSE,"비용";#N/A,#N/A,FALSE,"보증2";#N/A,#N/A,FALSE,"보증1";#N/A,#N/A,FALSE,"보증";#N/A,#N/A,FALSE,"손익1";#N/A,#N/A,FALSE,"손익";#N/A,#N/A,FALSE,"부서별매출";#N/A,#N/A,FALSE,"매출"}</definedName>
    <definedName name="또2" localSheetId="31" hidden="1">{#N/A,#N/A,FALSE,"인원";#N/A,#N/A,FALSE,"비용2";#N/A,#N/A,FALSE,"비용1";#N/A,#N/A,FALSE,"비용";#N/A,#N/A,FALSE,"보증2";#N/A,#N/A,FALSE,"보증1";#N/A,#N/A,FALSE,"보증";#N/A,#N/A,FALSE,"손익1";#N/A,#N/A,FALSE,"손익";#N/A,#N/A,FALSE,"부서별매출";#N/A,#N/A,FALSE,"매출"}</definedName>
    <definedName name="또2" localSheetId="30" hidden="1">{#N/A,#N/A,FALSE,"인원";#N/A,#N/A,FALSE,"비용2";#N/A,#N/A,FALSE,"비용1";#N/A,#N/A,FALSE,"비용";#N/A,#N/A,FALSE,"보증2";#N/A,#N/A,FALSE,"보증1";#N/A,#N/A,FALSE,"보증";#N/A,#N/A,FALSE,"손익1";#N/A,#N/A,FALSE,"손익";#N/A,#N/A,FALSE,"부서별매출";#N/A,#N/A,FALSE,"매출"}</definedName>
    <definedName name="또2" localSheetId="25" hidden="1">{#N/A,#N/A,FALSE,"인원";#N/A,#N/A,FALSE,"비용2";#N/A,#N/A,FALSE,"비용1";#N/A,#N/A,FALSE,"비용";#N/A,#N/A,FALSE,"보증2";#N/A,#N/A,FALSE,"보증1";#N/A,#N/A,FALSE,"보증";#N/A,#N/A,FALSE,"손익1";#N/A,#N/A,FALSE,"손익";#N/A,#N/A,FALSE,"부서별매출";#N/A,#N/A,FALSE,"매출"}</definedName>
    <definedName name="또2" localSheetId="23" hidden="1">{#N/A,#N/A,FALSE,"인원";#N/A,#N/A,FALSE,"비용2";#N/A,#N/A,FALSE,"비용1";#N/A,#N/A,FALSE,"비용";#N/A,#N/A,FALSE,"보증2";#N/A,#N/A,FALSE,"보증1";#N/A,#N/A,FALSE,"보증";#N/A,#N/A,FALSE,"손익1";#N/A,#N/A,FALSE,"손익";#N/A,#N/A,FALSE,"부서별매출";#N/A,#N/A,FALSE,"매출"}</definedName>
    <definedName name="또2" localSheetId="21"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26" hidden="1">{#N/A,#N/A,FALSE,"인원";#N/A,#N/A,FALSE,"비용2";#N/A,#N/A,FALSE,"비용1";#N/A,#N/A,FALSE,"비용";#N/A,#N/A,FALSE,"보증2";#N/A,#N/A,FALSE,"보증1";#N/A,#N/A,FALSE,"보증";#N/A,#N/A,FALSE,"손익1";#N/A,#N/A,FALSE,"손익";#N/A,#N/A,FALSE,"부서별매출";#N/A,#N/A,FALSE,"매출"}</definedName>
    <definedName name="또3" localSheetId="31" hidden="1">{#N/A,#N/A,FALSE,"인원";#N/A,#N/A,FALSE,"비용2";#N/A,#N/A,FALSE,"비용1";#N/A,#N/A,FALSE,"비용";#N/A,#N/A,FALSE,"보증2";#N/A,#N/A,FALSE,"보증1";#N/A,#N/A,FALSE,"보증";#N/A,#N/A,FALSE,"손익1";#N/A,#N/A,FALSE,"손익";#N/A,#N/A,FALSE,"부서별매출";#N/A,#N/A,FALSE,"매출"}</definedName>
    <definedName name="또3" localSheetId="30" hidden="1">{#N/A,#N/A,FALSE,"인원";#N/A,#N/A,FALSE,"비용2";#N/A,#N/A,FALSE,"비용1";#N/A,#N/A,FALSE,"비용";#N/A,#N/A,FALSE,"보증2";#N/A,#N/A,FALSE,"보증1";#N/A,#N/A,FALSE,"보증";#N/A,#N/A,FALSE,"손익1";#N/A,#N/A,FALSE,"손익";#N/A,#N/A,FALSE,"부서별매출";#N/A,#N/A,FALSE,"매출"}</definedName>
    <definedName name="또3" localSheetId="25" hidden="1">{#N/A,#N/A,FALSE,"인원";#N/A,#N/A,FALSE,"비용2";#N/A,#N/A,FALSE,"비용1";#N/A,#N/A,FALSE,"비용";#N/A,#N/A,FALSE,"보증2";#N/A,#N/A,FALSE,"보증1";#N/A,#N/A,FALSE,"보증";#N/A,#N/A,FALSE,"손익1";#N/A,#N/A,FALSE,"손익";#N/A,#N/A,FALSE,"부서별매출";#N/A,#N/A,FALSE,"매출"}</definedName>
    <definedName name="또3" localSheetId="23" hidden="1">{#N/A,#N/A,FALSE,"인원";#N/A,#N/A,FALSE,"비용2";#N/A,#N/A,FALSE,"비용1";#N/A,#N/A,FALSE,"비용";#N/A,#N/A,FALSE,"보증2";#N/A,#N/A,FALSE,"보증1";#N/A,#N/A,FALSE,"보증";#N/A,#N/A,FALSE,"손익1";#N/A,#N/A,FALSE,"손익";#N/A,#N/A,FALSE,"부서별매출";#N/A,#N/A,FALSE,"매출"}</definedName>
    <definedName name="또3" localSheetId="21"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26" hidden="1">{#N/A,#N/A,FALSE,"인원";#N/A,#N/A,FALSE,"비용2";#N/A,#N/A,FALSE,"비용1";#N/A,#N/A,FALSE,"비용";#N/A,#N/A,FALSE,"보증2";#N/A,#N/A,FALSE,"보증1";#N/A,#N/A,FALSE,"보증";#N/A,#N/A,FALSE,"손익1";#N/A,#N/A,FALSE,"손익";#N/A,#N/A,FALSE,"부서별매출";#N/A,#N/A,FALSE,"매출"}</definedName>
    <definedName name="또4" localSheetId="31" hidden="1">{#N/A,#N/A,FALSE,"인원";#N/A,#N/A,FALSE,"비용2";#N/A,#N/A,FALSE,"비용1";#N/A,#N/A,FALSE,"비용";#N/A,#N/A,FALSE,"보증2";#N/A,#N/A,FALSE,"보증1";#N/A,#N/A,FALSE,"보증";#N/A,#N/A,FALSE,"손익1";#N/A,#N/A,FALSE,"손익";#N/A,#N/A,FALSE,"부서별매출";#N/A,#N/A,FALSE,"매출"}</definedName>
    <definedName name="또4" localSheetId="30" hidden="1">{#N/A,#N/A,FALSE,"인원";#N/A,#N/A,FALSE,"비용2";#N/A,#N/A,FALSE,"비용1";#N/A,#N/A,FALSE,"비용";#N/A,#N/A,FALSE,"보증2";#N/A,#N/A,FALSE,"보증1";#N/A,#N/A,FALSE,"보증";#N/A,#N/A,FALSE,"손익1";#N/A,#N/A,FALSE,"손익";#N/A,#N/A,FALSE,"부서별매출";#N/A,#N/A,FALSE,"매출"}</definedName>
    <definedName name="또4" localSheetId="25" hidden="1">{#N/A,#N/A,FALSE,"인원";#N/A,#N/A,FALSE,"비용2";#N/A,#N/A,FALSE,"비용1";#N/A,#N/A,FALSE,"비용";#N/A,#N/A,FALSE,"보증2";#N/A,#N/A,FALSE,"보증1";#N/A,#N/A,FALSE,"보증";#N/A,#N/A,FALSE,"손익1";#N/A,#N/A,FALSE,"손익";#N/A,#N/A,FALSE,"부서별매출";#N/A,#N/A,FALSE,"매출"}</definedName>
    <definedName name="또4" localSheetId="23" hidden="1">{#N/A,#N/A,FALSE,"인원";#N/A,#N/A,FALSE,"비용2";#N/A,#N/A,FALSE,"비용1";#N/A,#N/A,FALSE,"비용";#N/A,#N/A,FALSE,"보증2";#N/A,#N/A,FALSE,"보증1";#N/A,#N/A,FALSE,"보증";#N/A,#N/A,FALSE,"손익1";#N/A,#N/A,FALSE,"손익";#N/A,#N/A,FALSE,"부서별매출";#N/A,#N/A,FALSE,"매출"}</definedName>
    <definedName name="또4" localSheetId="21"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26" hidden="1">{#N/A,#N/A,FALSE,"명세표"}</definedName>
    <definedName name="ㄹ" localSheetId="31" hidden="1">{#N/A,#N/A,FALSE,"명세표"}</definedName>
    <definedName name="ㄹ" localSheetId="30" hidden="1">{#N/A,#N/A,FALSE,"명세표"}</definedName>
    <definedName name="ㄹ" localSheetId="25" hidden="1">{#N/A,#N/A,FALSE,"명세표"}</definedName>
    <definedName name="ㄹ" localSheetId="23" hidden="1">{#N/A,#N/A,FALSE,"명세표"}</definedName>
    <definedName name="ㄹ" localSheetId="21" hidden="1">{#N/A,#N/A,FALSE,"명세표"}</definedName>
    <definedName name="ㄹ" hidden="1">{#N/A,#N/A,FALSE,"명세표"}</definedName>
    <definedName name="ㄹF25">#REF!</definedName>
    <definedName name="ㄹGGG"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ㄴㄴㅇㄹㄹㄴㅇ"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ㄴㄴㅇㄹㄹㄴㅇ"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ㄴㄴㅇㄹㄹㄴㅇ"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ㄴㄴㅇㄹㄹㄴㅇ"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ㄴㄴㅇㄹㄹㄴㅇ"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ㄴㄴㅇㄹㄹㄴ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ㄴㄴㅇㄹㄹ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ㄴㄷㄹ" localSheetId="31">#REF!</definedName>
    <definedName name="ㄹㄴㄷㄹ">#REF!</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ㄹ">#REF!</definedName>
    <definedName name="ㄹㄹ" localSheetId="31">#REF!</definedName>
    <definedName name="ㄹㄹ" hidden="1">#REF!</definedName>
    <definedName name="ㄹㄹㄹ" localSheetId="26" hidden="1">{#N/A,#N/A,FALSE,"명세표"}</definedName>
    <definedName name="ㄹㄹㄹ" localSheetId="31" hidden="1">{#N/A,#N/A,FALSE,"명세표"}</definedName>
    <definedName name="ㄹㄹㄹ" localSheetId="30" hidden="1">{#N/A,#N/A,FALSE,"명세표"}</definedName>
    <definedName name="ㄹㄹㄹ" localSheetId="25" hidden="1">{#N/A,#N/A,FALSE,"명세표"}</definedName>
    <definedName name="ㄹㄹㄹ" localSheetId="23" hidden="1">{#N/A,#N/A,FALSE,"명세표"}</definedName>
    <definedName name="ㄹㄹㄹ" localSheetId="21" hidden="1">{#N/A,#N/A,FALSE,"명세표"}</definedName>
    <definedName name="ㄹㄹㄹ" hidden="1">{#N/A,#N/A,FALSE,"명세표"}</definedName>
    <definedName name="ㄹㄹㄹㄹ"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hidden="1">{"'Firr(선)'!$AS$1:$AY$62","'Firr(사)'!$AS$1:$AY$62","'Firr(회)'!$AS$1:$AY$62","'Firr(선)'!$L$1:$V$62","'Firr(사)'!$L$1:$V$62","'Firr(회)'!$L$1:$V$62"}</definedName>
    <definedName name="ㄹㄹㄹㄹㄹ">#N/A</definedName>
    <definedName name="ㄹㄹㄹㄹㄹㄹ" hidden="1">{#N/A,#N/A,FALSE,"이태원철근"}</definedName>
    <definedName name="ㄹㄹㄹㄹㄹㄹㄹㄹㄹ" hidden="1">{#N/A,#N/A,FALSE,"단가표지"}</definedName>
    <definedName name="ㄹㄹㅇㄴㄴ"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류ㅠㅠ" localSheetId="26" hidden="1">{#N/A,#N/A,FALSE,"단축1";#N/A,#N/A,FALSE,"단축2";#N/A,#N/A,FALSE,"단축3";#N/A,#N/A,FALSE,"장축";#N/A,#N/A,FALSE,"4WD"}</definedName>
    <definedName name="ㄹ류ㅠㅠ" localSheetId="31" hidden="1">{#N/A,#N/A,FALSE,"단축1";#N/A,#N/A,FALSE,"단축2";#N/A,#N/A,FALSE,"단축3";#N/A,#N/A,FALSE,"장축";#N/A,#N/A,FALSE,"4WD"}</definedName>
    <definedName name="ㄹ류ㅠㅠ" localSheetId="30" hidden="1">{#N/A,#N/A,FALSE,"단축1";#N/A,#N/A,FALSE,"단축2";#N/A,#N/A,FALSE,"단축3";#N/A,#N/A,FALSE,"장축";#N/A,#N/A,FALSE,"4WD"}</definedName>
    <definedName name="ㄹ류ㅠㅠ" localSheetId="25" hidden="1">{#N/A,#N/A,FALSE,"단축1";#N/A,#N/A,FALSE,"단축2";#N/A,#N/A,FALSE,"단축3";#N/A,#N/A,FALSE,"장축";#N/A,#N/A,FALSE,"4WD"}</definedName>
    <definedName name="ㄹ류ㅠㅠ" localSheetId="23" hidden="1">{#N/A,#N/A,FALSE,"단축1";#N/A,#N/A,FALSE,"단축2";#N/A,#N/A,FALSE,"단축3";#N/A,#N/A,FALSE,"장축";#N/A,#N/A,FALSE,"4WD"}</definedName>
    <definedName name="ㄹ류ㅠㅠ" localSheetId="21" hidden="1">{#N/A,#N/A,FALSE,"단축1";#N/A,#N/A,FALSE,"단축2";#N/A,#N/A,FALSE,"단축3";#N/A,#N/A,FALSE,"장축";#N/A,#N/A,FALSE,"4WD"}</definedName>
    <definedName name="ㄹ류ㅠㅠ" hidden="1">{#N/A,#N/A,FALSE,"단축1";#N/A,#N/A,FALSE,"단축2";#N/A,#N/A,FALSE,"단축3";#N/A,#N/A,FALSE,"장축";#N/A,#N/A,FALSE,"4WD"}</definedName>
    <definedName name="ㄹㅀ" localSheetId="31">[9]!BlankMacro1</definedName>
    <definedName name="ㄹㅀ" localSheetId="23">[9]!BlankMacro1</definedName>
    <definedName name="ㄹㅀ" localSheetId="21">[9]!BlankMacro1</definedName>
    <definedName name="ㄹㅀ" localSheetId="1">[9]!BlankMacro1</definedName>
    <definedName name="ㄹㅀ" localSheetId="4">[9]!BlankMacro1</definedName>
    <definedName name="ㄹㅀ">[9]!BlankMacro1</definedName>
    <definedName name="ㄹㅇ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ㅇ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ㅇ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ㅇ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ㅇ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ㅇ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ㅇ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ㅇㄴㄹㄴㅁㄹ">#REF!</definedName>
    <definedName name="ㄹㅇㄴㅁㄹ">#REF!</definedName>
    <definedName name="ㄹㅇㄹ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ㄹㅇㄹㅇ" hidden="1">#REF!</definedName>
    <definedName name="ㄹㅇㅁㄴㄹ" localSheetId="23" hidden="1">{#N/A,#N/A,FALSE,"3가";#N/A,#N/A,FALSE,"3나";#N/A,#N/A,FALSE,"3다"}</definedName>
    <definedName name="ㄹㅇㅁㄴㄹ" localSheetId="21" hidden="1">{#N/A,#N/A,FALSE,"3가";#N/A,#N/A,FALSE,"3나";#N/A,#N/A,FALSE,"3다"}</definedName>
    <definedName name="ㄹㅇㅁㄴㄹ" hidden="1">{#N/A,#N/A,FALSE,"3가";#N/A,#N/A,FALSE,"3나";#N/A,#N/A,FALSE,"3다"}</definedName>
    <definedName name="ㄹㅇ유" localSheetId="26" hidden="1">{#N/A,#N/A,FALSE,"단축1";#N/A,#N/A,FALSE,"단축2";#N/A,#N/A,FALSE,"단축3";#N/A,#N/A,FALSE,"장축";#N/A,#N/A,FALSE,"4WD"}</definedName>
    <definedName name="ㄹㅇ유" localSheetId="31" hidden="1">{#N/A,#N/A,FALSE,"단축1";#N/A,#N/A,FALSE,"단축2";#N/A,#N/A,FALSE,"단축3";#N/A,#N/A,FALSE,"장축";#N/A,#N/A,FALSE,"4WD"}</definedName>
    <definedName name="ㄹㅇ유" localSheetId="30" hidden="1">{#N/A,#N/A,FALSE,"단축1";#N/A,#N/A,FALSE,"단축2";#N/A,#N/A,FALSE,"단축3";#N/A,#N/A,FALSE,"장축";#N/A,#N/A,FALSE,"4WD"}</definedName>
    <definedName name="ㄹㅇ유" localSheetId="25" hidden="1">{#N/A,#N/A,FALSE,"단축1";#N/A,#N/A,FALSE,"단축2";#N/A,#N/A,FALSE,"단축3";#N/A,#N/A,FALSE,"장축";#N/A,#N/A,FALSE,"4WD"}</definedName>
    <definedName name="ㄹㅇ유" localSheetId="23" hidden="1">{#N/A,#N/A,FALSE,"단축1";#N/A,#N/A,FALSE,"단축2";#N/A,#N/A,FALSE,"단축3";#N/A,#N/A,FALSE,"장축";#N/A,#N/A,FALSE,"4WD"}</definedName>
    <definedName name="ㄹㅇ유" localSheetId="21" hidden="1">{#N/A,#N/A,FALSE,"단축1";#N/A,#N/A,FALSE,"단축2";#N/A,#N/A,FALSE,"단축3";#N/A,#N/A,FALSE,"장축";#N/A,#N/A,FALSE,"4WD"}</definedName>
    <definedName name="ㄹㅇ유" hidden="1">{#N/A,#N/A,FALSE,"단축1";#N/A,#N/A,FALSE,"단축2";#N/A,#N/A,FALSE,"단축3";#N/A,#N/A,FALSE,"장축";#N/A,#N/A,FALSE,"4WD"}</definedName>
    <definedName name="ㄹㅇㅊ">#REF!,#REF!</definedName>
    <definedName name="ㄹㅇㅌㅇㄴㄱㄷ" hidden="1">{#N/A,#N/A,FALSE,"포장2"}</definedName>
    <definedName name="ㄹㅇㅎ" localSheetId="26" hidden="1">{#N/A,#N/A,FALSE,"단축1";#N/A,#N/A,FALSE,"단축2";#N/A,#N/A,FALSE,"단축3";#N/A,#N/A,FALSE,"장축";#N/A,#N/A,FALSE,"4WD"}</definedName>
    <definedName name="ㄹㅇㅎ" localSheetId="31" hidden="1">{#N/A,#N/A,FALSE,"단축1";#N/A,#N/A,FALSE,"단축2";#N/A,#N/A,FALSE,"단축3";#N/A,#N/A,FALSE,"장축";#N/A,#N/A,FALSE,"4WD"}</definedName>
    <definedName name="ㄹㅇㅎ" localSheetId="30" hidden="1">{#N/A,#N/A,FALSE,"단축1";#N/A,#N/A,FALSE,"단축2";#N/A,#N/A,FALSE,"단축3";#N/A,#N/A,FALSE,"장축";#N/A,#N/A,FALSE,"4WD"}</definedName>
    <definedName name="ㄹㅇㅎ" localSheetId="25" hidden="1">{#N/A,#N/A,FALSE,"단축1";#N/A,#N/A,FALSE,"단축2";#N/A,#N/A,FALSE,"단축3";#N/A,#N/A,FALSE,"장축";#N/A,#N/A,FALSE,"4WD"}</definedName>
    <definedName name="ㄹㅇㅎ" localSheetId="23" hidden="1">{#N/A,#N/A,FALSE,"단축1";#N/A,#N/A,FALSE,"단축2";#N/A,#N/A,FALSE,"단축3";#N/A,#N/A,FALSE,"장축";#N/A,#N/A,FALSE,"4WD"}</definedName>
    <definedName name="ㄹㅇㅎ" localSheetId="21" hidden="1">{#N/A,#N/A,FALSE,"단축1";#N/A,#N/A,FALSE,"단축2";#N/A,#N/A,FALSE,"단축3";#N/A,#N/A,FALSE,"장축";#N/A,#N/A,FALSE,"4WD"}</definedName>
    <definedName name="ㄹㅇㅎ" hidden="1">{#N/A,#N/A,FALSE,"단축1";#N/A,#N/A,FALSE,"단축2";#N/A,#N/A,FALSE,"단축3";#N/A,#N/A,FALSE,"장축";#N/A,#N/A,FALSE,"4WD"}</definedName>
    <definedName name="ㄹㅇㅎㅇㅀ" localSheetId="23" hidden="1">{#N/A,#N/A,FALSE,"부대2"}</definedName>
    <definedName name="ㄹㅇㅎㅇㅀ" localSheetId="21" hidden="1">{#N/A,#N/A,FALSE,"부대2"}</definedName>
    <definedName name="ㄹㅇㅎㅇㅀ" hidden="1">{#N/A,#N/A,FALSE,"부대2"}</definedName>
    <definedName name="ㄹ퓰">#N/A</definedName>
    <definedName name="ㄹㅎ퓨">#N/A</definedName>
    <definedName name="ㄹ허ㅗ" localSheetId="23" hidden="1">{#N/A,#N/A,FALSE,"이정표"}</definedName>
    <definedName name="ㄹ허ㅗ" localSheetId="21" hidden="1">{#N/A,#N/A,FALSE,"이정표"}</definedName>
    <definedName name="ㄹ허ㅗ" hidden="1">{#N/A,#N/A,FALSE,"이정표"}</definedName>
    <definedName name="ㄹ호" hidden="1">#REF!</definedName>
    <definedName name="ㄹ호ㅓㅓ" localSheetId="26" hidden="1">{#N/A,#N/A,FALSE,"단축1";#N/A,#N/A,FALSE,"단축2";#N/A,#N/A,FALSE,"단축3";#N/A,#N/A,FALSE,"장축";#N/A,#N/A,FALSE,"4WD"}</definedName>
    <definedName name="ㄹ호ㅓㅓ" localSheetId="31" hidden="1">{#N/A,#N/A,FALSE,"단축1";#N/A,#N/A,FALSE,"단축2";#N/A,#N/A,FALSE,"단축3";#N/A,#N/A,FALSE,"장축";#N/A,#N/A,FALSE,"4WD"}</definedName>
    <definedName name="ㄹ호ㅓㅓ" localSheetId="30" hidden="1">{#N/A,#N/A,FALSE,"단축1";#N/A,#N/A,FALSE,"단축2";#N/A,#N/A,FALSE,"단축3";#N/A,#N/A,FALSE,"장축";#N/A,#N/A,FALSE,"4WD"}</definedName>
    <definedName name="ㄹ호ㅓㅓ" localSheetId="25" hidden="1">{#N/A,#N/A,FALSE,"단축1";#N/A,#N/A,FALSE,"단축2";#N/A,#N/A,FALSE,"단축3";#N/A,#N/A,FALSE,"장축";#N/A,#N/A,FALSE,"4WD"}</definedName>
    <definedName name="ㄹ호ㅓㅓ" localSheetId="23" hidden="1">{#N/A,#N/A,FALSE,"단축1";#N/A,#N/A,FALSE,"단축2";#N/A,#N/A,FALSE,"단축3";#N/A,#N/A,FALSE,"장축";#N/A,#N/A,FALSE,"4WD"}</definedName>
    <definedName name="ㄹ호ㅓㅓ" localSheetId="21" hidden="1">{#N/A,#N/A,FALSE,"단축1";#N/A,#N/A,FALSE,"단축2";#N/A,#N/A,FALSE,"단축3";#N/A,#N/A,FALSE,"장축";#N/A,#N/A,FALSE,"4WD"}</definedName>
    <definedName name="ㄹ호ㅓㅓ" hidden="1">{#N/A,#N/A,FALSE,"단축1";#N/A,#N/A,FALSE,"단축2";#N/A,#N/A,FALSE,"단축3";#N/A,#N/A,FALSE,"장축";#N/A,#N/A,FALSE,"4WD"}</definedName>
    <definedName name="ㄹ홓ㄹ" localSheetId="23" hidden="1">{#N/A,#N/A,FALSE,"조골재"}</definedName>
    <definedName name="ㄹ홓ㄹ" localSheetId="21" hidden="1">{#N/A,#N/A,FALSE,"조골재"}</definedName>
    <definedName name="ㄹ홓ㄹ" hidden="1">{#N/A,#N/A,FALSE,"조골재"}</definedName>
    <definedName name="라">#REF!</definedName>
    <definedName name="라미우드" hidden="1">{#N/A,#N/A,FALSE,"물량산출"}</definedName>
    <definedName name="라ㅓㄴㄹㅎ" localSheetId="26" hidden="1">{#N/A,#N/A,FALSE,"단축1";#N/A,#N/A,FALSE,"단축2";#N/A,#N/A,FALSE,"단축3";#N/A,#N/A,FALSE,"장축";#N/A,#N/A,FALSE,"4WD"}</definedName>
    <definedName name="라ㅓㄴㄹㅎ" localSheetId="31" hidden="1">{#N/A,#N/A,FALSE,"단축1";#N/A,#N/A,FALSE,"단축2";#N/A,#N/A,FALSE,"단축3";#N/A,#N/A,FALSE,"장축";#N/A,#N/A,FALSE,"4WD"}</definedName>
    <definedName name="라ㅓㄴㄹㅎ" localSheetId="30" hidden="1">{#N/A,#N/A,FALSE,"단축1";#N/A,#N/A,FALSE,"단축2";#N/A,#N/A,FALSE,"단축3";#N/A,#N/A,FALSE,"장축";#N/A,#N/A,FALSE,"4WD"}</definedName>
    <definedName name="라ㅓㄴㄹㅎ" localSheetId="25" hidden="1">{#N/A,#N/A,FALSE,"단축1";#N/A,#N/A,FALSE,"단축2";#N/A,#N/A,FALSE,"단축3";#N/A,#N/A,FALSE,"장축";#N/A,#N/A,FALSE,"4WD"}</definedName>
    <definedName name="라ㅓㄴㄹㅎ" localSheetId="23" hidden="1">{#N/A,#N/A,FALSE,"단축1";#N/A,#N/A,FALSE,"단축2";#N/A,#N/A,FALSE,"단축3";#N/A,#N/A,FALSE,"장축";#N/A,#N/A,FALSE,"4WD"}</definedName>
    <definedName name="라ㅓㄴㄹㅎ" localSheetId="21" hidden="1">{#N/A,#N/A,FALSE,"단축1";#N/A,#N/A,FALSE,"단축2";#N/A,#N/A,FALSE,"단축3";#N/A,#N/A,FALSE,"장축";#N/A,#N/A,FALSE,"4WD"}</definedName>
    <definedName name="라ㅓㄴㄹㅎ" hidden="1">{#N/A,#N/A,FALSE,"단축1";#N/A,#N/A,FALSE,"단축2";#N/A,#N/A,FALSE,"단축3";#N/A,#N/A,FALSE,"장축";#N/A,#N/A,FALSE,"4WD"}</definedName>
    <definedName name="라ㅓㅇ"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락산" localSheetId="31">#REF!</definedName>
    <definedName name="락산">#REF!</definedName>
    <definedName name="락야" localSheetId="31">#REF!</definedName>
    <definedName name="락야">#REF!</definedName>
    <definedName name="락울적용" localSheetId="31">#REF!</definedName>
    <definedName name="락울적용">#REF!</definedName>
    <definedName name="락평" localSheetId="31">#REF!</definedName>
    <definedName name="락평">#REF!</definedName>
    <definedName name="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래" localSheetId="23" hidden="1">{#N/A,#N/A,FALSE,"전력간선"}</definedName>
    <definedName name="래" localSheetId="21" hidden="1">{#N/A,#N/A,FALSE,"전력간선"}</definedName>
    <definedName name="래" hidden="1">{#N/A,#N/A,FALSE,"전력간선"}</definedName>
    <definedName name="램머Q간재" localSheetId="31">#REF!</definedName>
    <definedName name="램머Q간재">#REF!</definedName>
    <definedName name="램머Q간재10" localSheetId="31">#REF!</definedName>
    <definedName name="램머Q간재10">#REF!</definedName>
    <definedName name="램머Q간재야간" localSheetId="31">#REF!</definedName>
    <definedName name="램머Q간재야간">#REF!</definedName>
    <definedName name="램머Q노무" localSheetId="31">#REF!</definedName>
    <definedName name="램머Q노무">#REF!</definedName>
    <definedName name="램머Q노무10" localSheetId="31">#REF!</definedName>
    <definedName name="램머Q노무10">#REF!</definedName>
    <definedName name="램머Q노무야간" localSheetId="31">#REF!</definedName>
    <definedName name="램머Q노무야간">#REF!</definedName>
    <definedName name="램머Q손료" localSheetId="31">#REF!</definedName>
    <definedName name="램머Q손료">#REF!</definedName>
    <definedName name="램머Q손료10" localSheetId="31">#REF!</definedName>
    <definedName name="램머Q손료10">#REF!</definedName>
    <definedName name="램머Q손료야간" localSheetId="31">#REF!</definedName>
    <definedName name="램머Q손료야간">#REF!</definedName>
    <definedName name="램머간재" localSheetId="31">#REF!</definedName>
    <definedName name="램머간재">#REF!</definedName>
    <definedName name="램머경비">[44]시설물일위!#REF!</definedName>
    <definedName name="램머노무" localSheetId="31">#REF!</definedName>
    <definedName name="램머노무">#REF!</definedName>
    <definedName name="램머노무비">[44]시설물일위!#REF!</definedName>
    <definedName name="램머노무야간" localSheetId="31">#REF!</definedName>
    <definedName name="램머노무야간">#REF!</definedName>
    <definedName name="램머손료" localSheetId="31">#REF!</definedName>
    <definedName name="램머손료">#REF!</definedName>
    <definedName name="램머재료비">[44]시설물일위!#REF!</definedName>
    <definedName name="램프" localSheetId="31">#REF!</definedName>
    <definedName name="램프" localSheetId="23">#REF!</definedName>
    <definedName name="램프" localSheetId="21">#REF!</definedName>
    <definedName name="램프">#REF!</definedName>
    <definedName name="러럴" localSheetId="31">#REF!</definedName>
    <definedName name="러럴" localSheetId="23">#REF!</definedName>
    <definedName name="러럴" localSheetId="21">#REF!</definedName>
    <definedName name="러럴">#REF!</definedName>
    <definedName name="러시아" localSheetId="26" hidden="1">{#N/A,#N/A,FALSE,"단축1";#N/A,#N/A,FALSE,"단축2";#N/A,#N/A,FALSE,"단축3";#N/A,#N/A,FALSE,"장축";#N/A,#N/A,FALSE,"4WD"}</definedName>
    <definedName name="러시아" localSheetId="31" hidden="1">{#N/A,#N/A,FALSE,"단축1";#N/A,#N/A,FALSE,"단축2";#N/A,#N/A,FALSE,"단축3";#N/A,#N/A,FALSE,"장축";#N/A,#N/A,FALSE,"4WD"}</definedName>
    <definedName name="러시아" localSheetId="30" hidden="1">{#N/A,#N/A,FALSE,"단축1";#N/A,#N/A,FALSE,"단축2";#N/A,#N/A,FALSE,"단축3";#N/A,#N/A,FALSE,"장축";#N/A,#N/A,FALSE,"4WD"}</definedName>
    <definedName name="러시아" localSheetId="25" hidden="1">{#N/A,#N/A,FALSE,"단축1";#N/A,#N/A,FALSE,"단축2";#N/A,#N/A,FALSE,"단축3";#N/A,#N/A,FALSE,"장축";#N/A,#N/A,FALSE,"4WD"}</definedName>
    <definedName name="러시아" localSheetId="23" hidden="1">{#N/A,#N/A,FALSE,"단축1";#N/A,#N/A,FALSE,"단축2";#N/A,#N/A,FALSE,"단축3";#N/A,#N/A,FALSE,"장축";#N/A,#N/A,FALSE,"4WD"}</definedName>
    <definedName name="러시아" localSheetId="21" hidden="1">{#N/A,#N/A,FALSE,"단축1";#N/A,#N/A,FALSE,"단축2";#N/A,#N/A,FALSE,"단축3";#N/A,#N/A,FALSE,"장축";#N/A,#N/A,FALSE,"4WD"}</definedName>
    <definedName name="러시아" hidden="1">{#N/A,#N/A,FALSE,"단축1";#N/A,#N/A,FALSE,"단축2";#N/A,#N/A,FALSE,"단축3";#N/A,#N/A,FALSE,"장축";#N/A,#N/A,FALSE,"4WD"}</definedName>
    <definedName name="러ㅏㄹ">#REF!</definedName>
    <definedName name="레" localSheetId="23" hidden="1">{#N/A,#N/A,FALSE,"전력간선"}</definedName>
    <definedName name="레" localSheetId="21" hidden="1">{#N/A,#N/A,FALSE,"전력간선"}</definedName>
    <definedName name="레" hidden="1">{#N/A,#N/A,FALSE,"전력간선"}</definedName>
    <definedName name="레미무근">[60]수목일위!#REF!</definedName>
    <definedName name="레미철근">[60]수목일위!#REF!</definedName>
    <definedName name="레미콘135">[44]단가!$A$49</definedName>
    <definedName name="레미콘150">[44]단가!$A$50</definedName>
    <definedName name="레미콘180">[44]단가!$A$51</definedName>
    <definedName name="레미콘210">[44]단가!$A$52</definedName>
    <definedName name="레미콘수운반DT">#N/A</definedName>
    <definedName name="려ㅛㄹ"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#REF!</definedName>
    <definedName name="로다35">#REF!</definedName>
    <definedName name="로드리밋노" localSheetId="31">#REF!</definedName>
    <definedName name="로드리밋노">#REF!</definedName>
    <definedName name="로드머">[44]단가!$A$66</definedName>
    <definedName name="로커커버" localSheetId="26" hidden="1">{#N/A,#N/A,FALSE,"단축1";#N/A,#N/A,FALSE,"단축2";#N/A,#N/A,FALSE,"단축3";#N/A,#N/A,FALSE,"장축";#N/A,#N/A,FALSE,"4WD"}</definedName>
    <definedName name="로커커버" localSheetId="31" hidden="1">{#N/A,#N/A,FALSE,"단축1";#N/A,#N/A,FALSE,"단축2";#N/A,#N/A,FALSE,"단축3";#N/A,#N/A,FALSE,"장축";#N/A,#N/A,FALSE,"4WD"}</definedName>
    <definedName name="로커커버" localSheetId="30" hidden="1">{#N/A,#N/A,FALSE,"단축1";#N/A,#N/A,FALSE,"단축2";#N/A,#N/A,FALSE,"단축3";#N/A,#N/A,FALSE,"장축";#N/A,#N/A,FALSE,"4WD"}</definedName>
    <definedName name="로커커버" localSheetId="25" hidden="1">{#N/A,#N/A,FALSE,"단축1";#N/A,#N/A,FALSE,"단축2";#N/A,#N/A,FALSE,"단축3";#N/A,#N/A,FALSE,"장축";#N/A,#N/A,FALSE,"4WD"}</definedName>
    <definedName name="로커커버" localSheetId="23" hidden="1">{#N/A,#N/A,FALSE,"단축1";#N/A,#N/A,FALSE,"단축2";#N/A,#N/A,FALSE,"단축3";#N/A,#N/A,FALSE,"장축";#N/A,#N/A,FALSE,"4WD"}</definedName>
    <definedName name="로커커버" localSheetId="21" hidden="1">{#N/A,#N/A,FALSE,"단축1";#N/A,#N/A,FALSE,"단축2";#N/A,#N/A,FALSE,"단축3";#N/A,#N/A,FALSE,"장축";#N/A,#N/A,FALSE,"4WD"}</definedName>
    <definedName name="로커커버" hidden="1">{#N/A,#N/A,FALSE,"단축1";#N/A,#N/A,FALSE,"단축2";#N/A,#N/A,FALSE,"단축3";#N/A,#N/A,FALSE,"장축";#N/A,#N/A,FALSE,"4WD"}</definedName>
    <definedName name="로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롤">#REF!</definedName>
    <definedName name="롤길이" localSheetId="31">#REF!</definedName>
    <definedName name="롤길이">#REF!</definedName>
    <definedName name="롤길이2" localSheetId="31">#REF!</definedName>
    <definedName name="롤길이2">#REF!</definedName>
    <definedName name="롤라경비">[44]시설물일위!#REF!</definedName>
    <definedName name="롤라노무비">[44]시설물일위!#REF!</definedName>
    <definedName name="롤라재료비">[44]시설물일위!#REF!</definedName>
    <definedName name="롤밀도" localSheetId="31">#REF!</definedName>
    <definedName name="롤밀도">#REF!</definedName>
    <definedName name="롤밀도2" localSheetId="31">#REF!</definedName>
    <definedName name="롤밀도2">#REF!</definedName>
    <definedName name="롤지름" localSheetId="31">#REF!</definedName>
    <definedName name="롤지름">#REF!</definedName>
    <definedName name="롤지름2" localSheetId="31">#REF!</definedName>
    <definedName name="롤지름2">#REF!</definedName>
    <definedName name="롤지름3" localSheetId="31">#REF!</definedName>
    <definedName name="롤지름3">#REF!</definedName>
    <definedName name="롱" localSheetId="26" hidden="1">{#N/A,#N/A,FALSE,"단축1";#N/A,#N/A,FALSE,"단축2";#N/A,#N/A,FALSE,"단축3";#N/A,#N/A,FALSE,"장축";#N/A,#N/A,FALSE,"4WD"}</definedName>
    <definedName name="롱" localSheetId="31" hidden="1">{#N/A,#N/A,FALSE,"단축1";#N/A,#N/A,FALSE,"단축2";#N/A,#N/A,FALSE,"단축3";#N/A,#N/A,FALSE,"장축";#N/A,#N/A,FALSE,"4WD"}</definedName>
    <definedName name="롱" localSheetId="30" hidden="1">{#N/A,#N/A,FALSE,"단축1";#N/A,#N/A,FALSE,"단축2";#N/A,#N/A,FALSE,"단축3";#N/A,#N/A,FALSE,"장축";#N/A,#N/A,FALSE,"4WD"}</definedName>
    <definedName name="롱" localSheetId="25" hidden="1">{#N/A,#N/A,FALSE,"단축1";#N/A,#N/A,FALSE,"단축2";#N/A,#N/A,FALSE,"단축3";#N/A,#N/A,FALSE,"장축";#N/A,#N/A,FALSE,"4WD"}</definedName>
    <definedName name="롱" localSheetId="23" hidden="1">{#N/A,#N/A,FALSE,"단축1";#N/A,#N/A,FALSE,"단축2";#N/A,#N/A,FALSE,"단축3";#N/A,#N/A,FALSE,"장축";#N/A,#N/A,FALSE,"4WD"}</definedName>
    <definedName name="롱" localSheetId="21" hidden="1">{#N/A,#N/A,FALSE,"단축1";#N/A,#N/A,FALSE,"단축2";#N/A,#N/A,FALSE,"단축3";#N/A,#N/A,FALSE,"장축";#N/A,#N/A,FALSE,"4WD"}</definedName>
    <definedName name="롱" hidden="1">{#N/A,#N/A,FALSE,"단축1";#N/A,#N/A,FALSE,"단축2";#N/A,#N/A,FALSE,"단축3";#N/A,#N/A,FALSE,"장축";#N/A,#N/A,FALSE,"4WD"}</definedName>
    <definedName name="료" localSheetId="23" hidden="1">{#N/A,#N/A,FALSE,"전력간선"}</definedName>
    <definedName name="료" localSheetId="21" hidden="1">{#N/A,#N/A,FALSE,"전력간선"}</definedName>
    <definedName name="료" hidden="1">{#N/A,#N/A,FALSE,"전력간선"}</definedName>
    <definedName name="루" localSheetId="23" hidden="1">{#N/A,#N/A,FALSE,"전력간선"}</definedName>
    <definedName name="루" localSheetId="21" hidden="1">{#N/A,#N/A,FALSE,"전력간선"}</definedName>
    <definedName name="루" hidden="1">{#N/A,#N/A,FALSE,"전력간선"}</definedName>
    <definedName name="루루룰" localSheetId="31">#REF!</definedName>
    <definedName name="루루룰">#REF!</definedName>
    <definedName name="루멘">#REF!</definedName>
    <definedName name="류">#N/A</definedName>
    <definedName name="류인숙">#REF!</definedName>
    <definedName name="류인숙1">#REF!</definedName>
    <definedName name="류효정" hidden="1">{"'Firr(선)'!$AS$1:$AY$62","'Firr(사)'!$AS$1:$AY$62","'Firr(회)'!$AS$1:$AY$62","'Firr(선)'!$L$1:$V$62","'Firr(사)'!$L$1:$V$62","'Firr(회)'!$L$1:$V$62"}</definedName>
    <definedName name="리" localSheetId="23" hidden="1">{#N/A,#N/A,FALSE,"전력간선"}</definedName>
    <definedName name="리" localSheetId="21" hidden="1">{#N/A,#N/A,FALSE,"전력간선"}</definedName>
    <definedName name="리" hidden="1">{#N/A,#N/A,FALSE,"전력간선"}</definedName>
    <definedName name="리리리" localSheetId="31">#REF!,#REF!,#REF!</definedName>
    <definedName name="리리리" localSheetId="23">#REF!,#REF!,#REF!</definedName>
    <definedName name="리리리" localSheetId="21">#REF!,#REF!,#REF!</definedName>
    <definedName name="리리리">#REF!,#REF!,#REF!</definedName>
    <definedName name="리비젼">[0]!BlankMacro1</definedName>
    <definedName name="리포트_행의_수" localSheetId="23">#REF!</definedName>
    <definedName name="리포트_행의_수">#REF!</definedName>
    <definedName name="ㄻ" hidden="1">{#N/A,#N/A,FALSE,"포장2"}</definedName>
    <definedName name="ㄻㄴ" localSheetId="26" hidden="1">{#N/A,#N/A,FALSE,"인원";#N/A,#N/A,FALSE,"비용2";#N/A,#N/A,FALSE,"비용1";#N/A,#N/A,FALSE,"비용";#N/A,#N/A,FALSE,"보증2";#N/A,#N/A,FALSE,"보증1";#N/A,#N/A,FALSE,"보증";#N/A,#N/A,FALSE,"손익1";#N/A,#N/A,FALSE,"손익";#N/A,#N/A,FALSE,"부서별매출";#N/A,#N/A,FALSE,"매출"}</definedName>
    <definedName name="ㄻㄴ" localSheetId="31" hidden="1">{#N/A,#N/A,FALSE,"인원";#N/A,#N/A,FALSE,"비용2";#N/A,#N/A,FALSE,"비용1";#N/A,#N/A,FALSE,"비용";#N/A,#N/A,FALSE,"보증2";#N/A,#N/A,FALSE,"보증1";#N/A,#N/A,FALSE,"보증";#N/A,#N/A,FALSE,"손익1";#N/A,#N/A,FALSE,"손익";#N/A,#N/A,FALSE,"부서별매출";#N/A,#N/A,FALSE,"매출"}</definedName>
    <definedName name="ㄻㄴ" localSheetId="30" hidden="1">{#N/A,#N/A,FALSE,"인원";#N/A,#N/A,FALSE,"비용2";#N/A,#N/A,FALSE,"비용1";#N/A,#N/A,FALSE,"비용";#N/A,#N/A,FALSE,"보증2";#N/A,#N/A,FALSE,"보증1";#N/A,#N/A,FALSE,"보증";#N/A,#N/A,FALSE,"손익1";#N/A,#N/A,FALSE,"손익";#N/A,#N/A,FALSE,"부서별매출";#N/A,#N/A,FALSE,"매출"}</definedName>
    <definedName name="ㄻㄴ" localSheetId="25" hidden="1">{#N/A,#N/A,FALSE,"인원";#N/A,#N/A,FALSE,"비용2";#N/A,#N/A,FALSE,"비용1";#N/A,#N/A,FALSE,"비용";#N/A,#N/A,FALSE,"보증2";#N/A,#N/A,FALSE,"보증1";#N/A,#N/A,FALSE,"보증";#N/A,#N/A,FALSE,"손익1";#N/A,#N/A,FALSE,"손익";#N/A,#N/A,FALSE,"부서별매출";#N/A,#N/A,FALSE,"매출"}</definedName>
    <definedName name="ㄻㄴ" localSheetId="23" hidden="1">{#N/A,#N/A,FALSE,"인원";#N/A,#N/A,FALSE,"비용2";#N/A,#N/A,FALSE,"비용1";#N/A,#N/A,FALSE,"비용";#N/A,#N/A,FALSE,"보증2";#N/A,#N/A,FALSE,"보증1";#N/A,#N/A,FALSE,"보증";#N/A,#N/A,FALSE,"손익1";#N/A,#N/A,FALSE,"손익";#N/A,#N/A,FALSE,"부서별매출";#N/A,#N/A,FALSE,"매출"}</definedName>
    <definedName name="ㄻㄴ" localSheetId="21"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 hidden="1">{#N/A,#N/A,FALSE,"물량산출"}</definedName>
    <definedName name="ㄻㄴㄹㅁㄴ" localSheetId="26" hidden="1">{#N/A,#N/A,FALSE,"인원";#N/A,#N/A,FALSE,"비용2";#N/A,#N/A,FALSE,"비용1";#N/A,#N/A,FALSE,"비용";#N/A,#N/A,FALSE,"보증2";#N/A,#N/A,FALSE,"보증1";#N/A,#N/A,FALSE,"보증";#N/A,#N/A,FALSE,"손익1";#N/A,#N/A,FALSE,"손익";#N/A,#N/A,FALSE,"부서별매출";#N/A,#N/A,FALSE,"매출"}</definedName>
    <definedName name="ㄻㄴㄹㅁㄴ" localSheetId="31" hidden="1">{#N/A,#N/A,FALSE,"인원";#N/A,#N/A,FALSE,"비용2";#N/A,#N/A,FALSE,"비용1";#N/A,#N/A,FALSE,"비용";#N/A,#N/A,FALSE,"보증2";#N/A,#N/A,FALSE,"보증1";#N/A,#N/A,FALSE,"보증";#N/A,#N/A,FALSE,"손익1";#N/A,#N/A,FALSE,"손익";#N/A,#N/A,FALSE,"부서별매출";#N/A,#N/A,FALSE,"매출"}</definedName>
    <definedName name="ㄻㄴㄹㅁㄴ" localSheetId="30" hidden="1">{#N/A,#N/A,FALSE,"인원";#N/A,#N/A,FALSE,"비용2";#N/A,#N/A,FALSE,"비용1";#N/A,#N/A,FALSE,"비용";#N/A,#N/A,FALSE,"보증2";#N/A,#N/A,FALSE,"보증1";#N/A,#N/A,FALSE,"보증";#N/A,#N/A,FALSE,"손익1";#N/A,#N/A,FALSE,"손익";#N/A,#N/A,FALSE,"부서별매출";#N/A,#N/A,FALSE,"매출"}</definedName>
    <definedName name="ㄻㄴㄹㅁㄴ" localSheetId="25" hidden="1">{#N/A,#N/A,FALSE,"인원";#N/A,#N/A,FALSE,"비용2";#N/A,#N/A,FALSE,"비용1";#N/A,#N/A,FALSE,"비용";#N/A,#N/A,FALSE,"보증2";#N/A,#N/A,FALSE,"보증1";#N/A,#N/A,FALSE,"보증";#N/A,#N/A,FALSE,"손익1";#N/A,#N/A,FALSE,"손익";#N/A,#N/A,FALSE,"부서별매출";#N/A,#N/A,FALSE,"매출"}</definedName>
    <definedName name="ㄻㄴㄹㅁㄴ" localSheetId="23" hidden="1">{#N/A,#N/A,FALSE,"인원";#N/A,#N/A,FALSE,"비용2";#N/A,#N/A,FALSE,"비용1";#N/A,#N/A,FALSE,"비용";#N/A,#N/A,FALSE,"보증2";#N/A,#N/A,FALSE,"보증1";#N/A,#N/A,FALSE,"보증";#N/A,#N/A,FALSE,"손익1";#N/A,#N/A,FALSE,"손익";#N/A,#N/A,FALSE,"부서별매출";#N/A,#N/A,FALSE,"매출"}</definedName>
    <definedName name="ㄻㄴㄹㅁㄴ" localSheetId="21"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ㄻㄹ" localSheetId="23" hidden="1">{#N/A,#N/A,FALSE,"3가";#N/A,#N/A,FALSE,"3나";#N/A,#N/A,FALSE,"3다"}</definedName>
    <definedName name="ㄻㄹ" localSheetId="21" hidden="1">{#N/A,#N/A,FALSE,"3가";#N/A,#N/A,FALSE,"3나";#N/A,#N/A,FALSE,"3다"}</definedName>
    <definedName name="ㄻㄹ" hidden="1">{#N/A,#N/A,FALSE,"3가";#N/A,#N/A,FALSE,"3나";#N/A,#N/A,FALSE,"3다"}</definedName>
    <definedName name="ㄽㄹㄹ" localSheetId="31">#REF!</definedName>
    <definedName name="ㄽㄹㄹ">#REF!</definedName>
    <definedName name="ㅀ"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ㅀ"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ㅀ"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ㅀ"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ㅀㄹ">#REF!,#REF!</definedName>
    <definedName name="ㅀ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ㅀㅎㄹ">#REF!</definedName>
    <definedName name="ㅀㅎㅎ"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ㅀ허" localSheetId="23" hidden="1">{#N/A,#N/A,FALSE,"CCTV"}</definedName>
    <definedName name="ㅀ허" localSheetId="21" hidden="1">{#N/A,#N/A,FALSE,"CCTV"}</definedName>
    <definedName name="ㅀ허" hidden="1">{#N/A,#N/A,FALSE,"CCTV"}</definedName>
    <definedName name="ㅁ" localSheetId="26" hidden="1">{#N/A,#N/A,FALSE,"명세표"}</definedName>
    <definedName name="ㅁ" localSheetId="31">#REF!</definedName>
    <definedName name="ㅁ" localSheetId="30" hidden="1">{#N/A,#N/A,FALSE,"명세표"}</definedName>
    <definedName name="ㅁ" localSheetId="25" hidden="1">{#N/A,#N/A,FALSE,"명세표"}</definedName>
    <definedName name="ㅁ" localSheetId="23" hidden="1">{#N/A,#N/A,FALSE,"명세표"}</definedName>
    <definedName name="ㅁ" localSheetId="21" hidden="1">{#N/A,#N/A,FALSE,"명세표"}</definedName>
    <definedName name="ㅁ" hidden="1">{#N/A,#N/A,FALSE,"명세표"}</definedName>
    <definedName name="ㅁ\A1759" localSheetId="31">#REF!</definedName>
    <definedName name="ㅁ\A1759">#REF!</definedName>
    <definedName name="ㅁ1" localSheetId="31">#REF!</definedName>
    <definedName name="ㅁ1" localSheetId="23">#REF!</definedName>
    <definedName name="ㅁ1" localSheetId="21">#REF!</definedName>
    <definedName name="ㅁ1">#REF!</definedName>
    <definedName name="ㅁ101" localSheetId="31">#REF!</definedName>
    <definedName name="ㅁ101" localSheetId="23">#REF!</definedName>
    <definedName name="ㅁ101">#REF!</definedName>
    <definedName name="ㅁ11" localSheetId="31">#REF!</definedName>
    <definedName name="ㅁ11" localSheetId="23">#REF!</definedName>
    <definedName name="ㅁ11" localSheetId="21">#REF!</definedName>
    <definedName name="ㅁ11">#REF!</definedName>
    <definedName name="ㅁ111" localSheetId="31">#REF!</definedName>
    <definedName name="ㅁ111" localSheetId="23">#REF!</definedName>
    <definedName name="ㅁ111">#REF!</definedName>
    <definedName name="ㅁ118">#REF!</definedName>
    <definedName name="ㅁ139">#REF!</definedName>
    <definedName name="ㅁ1695" localSheetId="31">#REF!</definedName>
    <definedName name="ㅁ1695" localSheetId="23">#REF!</definedName>
    <definedName name="ㅁ1695">#REF!</definedName>
    <definedName name="ㅁ170">[92]저!#REF!</definedName>
    <definedName name="ㅁ2">#REF!</definedName>
    <definedName name="ㅁ200">#REF!</definedName>
    <definedName name="ㅁ201" localSheetId="31">#REF!</definedName>
    <definedName name="ㅁ201" localSheetId="23">#REF!</definedName>
    <definedName name="ㅁ201">#REF!</definedName>
    <definedName name="ㅁ219">#REF!</definedName>
    <definedName name="ㅁ29">#REF!</definedName>
    <definedName name="ㅁ300">#REF!</definedName>
    <definedName name="ㅁ3000">#REF!</definedName>
    <definedName name="ㅁ302" localSheetId="31">#REF!</definedName>
    <definedName name="ㅁ302" localSheetId="23">#REF!</definedName>
    <definedName name="ㅁ302">#REF!</definedName>
    <definedName name="ㅁ304">#REF!</definedName>
    <definedName name="ㅁ312" localSheetId="31">#REF!</definedName>
    <definedName name="ㅁ312" localSheetId="23">#REF!</definedName>
    <definedName name="ㅁ312">#REF!</definedName>
    <definedName name="ㅁ3230">#REF!</definedName>
    <definedName name="ㅁ332">#REF!</definedName>
    <definedName name="ㅁ340">#REF!</definedName>
    <definedName name="ㅁ35" localSheetId="31">#REF!</definedName>
    <definedName name="ㅁ35" localSheetId="23">#REF!</definedName>
    <definedName name="ㅁ35" localSheetId="21">#REF!</definedName>
    <definedName name="ㅁ35">#REF!</definedName>
    <definedName name="ㅁ40">#REF!</definedName>
    <definedName name="ㅁ44">#REF!</definedName>
    <definedName name="ㅁ450" localSheetId="31">#REF!</definedName>
    <definedName name="ㅁ450" localSheetId="23">#REF!</definedName>
    <definedName name="ㅁ450">#REF!</definedName>
    <definedName name="ㅁ500" localSheetId="31">#REF!</definedName>
    <definedName name="ㅁ500" localSheetId="23">#REF!</definedName>
    <definedName name="ㅁ500">#REF!</definedName>
    <definedName name="ㅁ545" localSheetId="23">#REF!</definedName>
    <definedName name="ㅁ545" localSheetId="21">#REF!</definedName>
    <definedName name="ㅁ545">#REF!</definedName>
    <definedName name="ㅁ62">#REF!</definedName>
    <definedName name="ㅁ636" localSheetId="31">#REF!</definedName>
    <definedName name="ㅁ636" localSheetId="23">#REF!</definedName>
    <definedName name="ㅁ636" localSheetId="21">#REF!</definedName>
    <definedName name="ㅁ636">#REF!</definedName>
    <definedName name="ㅁ76">#REF!</definedName>
    <definedName name="ㅁ835">#N/A</definedName>
    <definedName name="ㅁ8529">[93]일반공사!#REF!</definedName>
    <definedName name="ㅁ886">#REF!</definedName>
    <definedName name="ㅁㄱㅂ" localSheetId="23" hidden="1">{#N/A,#N/A,FALSE,"단가표지"}</definedName>
    <definedName name="ㅁㄱㅂ" localSheetId="21" hidden="1">{#N/A,#N/A,FALSE,"단가표지"}</definedName>
    <definedName name="ㅁㄱㅂ" hidden="1">{#N/A,#N/A,FALSE,"단가표지"}</definedName>
    <definedName name="ㅁㄱ해ㅜ5" localSheetId="31" hidden="1">#REF!</definedName>
    <definedName name="ㅁㄱ해ㅜ5" hidden="1">#REF!</definedName>
    <definedName name="ㅁ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#REF!</definedName>
    <definedName name="ㅁㄴ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ㄴㅇ" hidden="1">{"Header",#N/A,TRUE,"Summary";"ProjectInfo",#N/A,TRUE,"Total Value"}</definedName>
    <definedName name="ㅁㄴㄷㄱㄱ" localSheetId="26" hidden="1">{#N/A,#N/A,FALSE,"현장 NCR 분석";#N/A,#N/A,FALSE,"현장품질감사";#N/A,#N/A,FALSE,"현장품질감사"}</definedName>
    <definedName name="ㅁㄴㄷㄱㄱ" localSheetId="31" hidden="1">{#N/A,#N/A,FALSE,"현장 NCR 분석";#N/A,#N/A,FALSE,"현장품질감사";#N/A,#N/A,FALSE,"현장품질감사"}</definedName>
    <definedName name="ㅁㄴㄷㄱㄱ" localSheetId="30" hidden="1">{#N/A,#N/A,FALSE,"현장 NCR 분석";#N/A,#N/A,FALSE,"현장품질감사";#N/A,#N/A,FALSE,"현장품질감사"}</definedName>
    <definedName name="ㅁㄴㄷㄱㄱ" localSheetId="25" hidden="1">{#N/A,#N/A,FALSE,"현장 NCR 분석";#N/A,#N/A,FALSE,"현장품질감사";#N/A,#N/A,FALSE,"현장품질감사"}</definedName>
    <definedName name="ㅁㄴㄷㄱㄱ" localSheetId="23" hidden="1">{#N/A,#N/A,FALSE,"현장 NCR 분석";#N/A,#N/A,FALSE,"현장품질감사";#N/A,#N/A,FALSE,"현장품질감사"}</definedName>
    <definedName name="ㅁㄴㄷㄱㄱ" localSheetId="21" hidden="1">{#N/A,#N/A,FALSE,"현장 NCR 분석";#N/A,#N/A,FALSE,"현장품질감사";#N/A,#N/A,FALSE,"현장품질감사"}</definedName>
    <definedName name="ㅁㄴㄷㄱㄱ" hidden="1">{#N/A,#N/A,FALSE,"현장 NCR 분석";#N/A,#N/A,FALSE,"현장품질감사";#N/A,#N/A,FALSE,"현장품질감사"}</definedName>
    <definedName name="ㅁㄴㄹ" localSheetId="31">#REF!</definedName>
    <definedName name="ㅁㄴㄹ">#REF!</definedName>
    <definedName name="ㅁㄴㄹㅁㄹㅁ" localSheetId="26" hidden="1">{#N/A,#N/A,FALSE,"인원";#N/A,#N/A,FALSE,"비용2";#N/A,#N/A,FALSE,"비용1";#N/A,#N/A,FALSE,"비용";#N/A,#N/A,FALSE,"보증2";#N/A,#N/A,FALSE,"보증1";#N/A,#N/A,FALSE,"보증";#N/A,#N/A,FALSE,"손익1";#N/A,#N/A,FALSE,"손익";#N/A,#N/A,FALSE,"부서별매출";#N/A,#N/A,FALSE,"매출"}</definedName>
    <definedName name="ㅁㄴㄹㅁㄹㅁ" localSheetId="31" hidden="1">{#N/A,#N/A,FALSE,"인원";#N/A,#N/A,FALSE,"비용2";#N/A,#N/A,FALSE,"비용1";#N/A,#N/A,FALSE,"비용";#N/A,#N/A,FALSE,"보증2";#N/A,#N/A,FALSE,"보증1";#N/A,#N/A,FALSE,"보증";#N/A,#N/A,FALSE,"손익1";#N/A,#N/A,FALSE,"손익";#N/A,#N/A,FALSE,"부서별매출";#N/A,#N/A,FALSE,"매출"}</definedName>
    <definedName name="ㅁㄴㄹㅁㄹㅁ" localSheetId="30" hidden="1">{#N/A,#N/A,FALSE,"인원";#N/A,#N/A,FALSE,"비용2";#N/A,#N/A,FALSE,"비용1";#N/A,#N/A,FALSE,"비용";#N/A,#N/A,FALSE,"보증2";#N/A,#N/A,FALSE,"보증1";#N/A,#N/A,FALSE,"보증";#N/A,#N/A,FALSE,"손익1";#N/A,#N/A,FALSE,"손익";#N/A,#N/A,FALSE,"부서별매출";#N/A,#N/A,FALSE,"매출"}</definedName>
    <definedName name="ㅁㄴㄹㅁㄹㅁ" localSheetId="25" hidden="1">{#N/A,#N/A,FALSE,"인원";#N/A,#N/A,FALSE,"비용2";#N/A,#N/A,FALSE,"비용1";#N/A,#N/A,FALSE,"비용";#N/A,#N/A,FALSE,"보증2";#N/A,#N/A,FALSE,"보증1";#N/A,#N/A,FALSE,"보증";#N/A,#N/A,FALSE,"손익1";#N/A,#N/A,FALSE,"손익";#N/A,#N/A,FALSE,"부서별매출";#N/A,#N/A,FALSE,"매출"}</definedName>
    <definedName name="ㅁㄴㄹㅁㄹㅁ" localSheetId="23" hidden="1">{#N/A,#N/A,FALSE,"인원";#N/A,#N/A,FALSE,"비용2";#N/A,#N/A,FALSE,"비용1";#N/A,#N/A,FALSE,"비용";#N/A,#N/A,FALSE,"보증2";#N/A,#N/A,FALSE,"보증1";#N/A,#N/A,FALSE,"보증";#N/A,#N/A,FALSE,"손익1";#N/A,#N/A,FALSE,"손익";#N/A,#N/A,FALSE,"부서별매출";#N/A,#N/A,FALSE,"매출"}</definedName>
    <definedName name="ㅁㄴㄹㅁㄹㅁ" localSheetId="21"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ㄹㅇㄹ">#N/A</definedName>
    <definedName name="ㅁㄴㄿㅎㄹ" hidden="1">{#N/A,#N/A,FALSE,"2~8번"}</definedName>
    <definedName name="ㅁㄴㅁㅇ" hidden="1">#REF!</definedName>
    <definedName name="ㅁㄴㅇ"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ㄴ" hidden="1">{#N/A,#N/A,TRUE,"토적및재료집계";#N/A,#N/A,TRUE,"토적및재료집계";#N/A,#N/A,TRUE,"단위량"}</definedName>
    <definedName name="ㅁㄴㅇㄹ" localSheetId="26" hidden="1">{#N/A,#N/A,FALSE,"단축1";#N/A,#N/A,FALSE,"단축2";#N/A,#N/A,FALSE,"단축3";#N/A,#N/A,FALSE,"장축";#N/A,#N/A,FALSE,"4WD"}</definedName>
    <definedName name="ㅁㄴㅇㄹ" localSheetId="31">#REF!</definedName>
    <definedName name="ㅁㄴㅇㄹ" localSheetId="30" hidden="1">{#N/A,#N/A,FALSE,"단축1";#N/A,#N/A,FALSE,"단축2";#N/A,#N/A,FALSE,"단축3";#N/A,#N/A,FALSE,"장축";#N/A,#N/A,FALSE,"4WD"}</definedName>
    <definedName name="ㅁㄴㅇㄹ" localSheetId="25" hidden="1">{#N/A,#N/A,FALSE,"단축1";#N/A,#N/A,FALSE,"단축2";#N/A,#N/A,FALSE,"단축3";#N/A,#N/A,FALSE,"장축";#N/A,#N/A,FALSE,"4WD"}</definedName>
    <definedName name="ㅁㄴㅇㄹ" localSheetId="23" hidden="1">{#N/A,#N/A,FALSE,"단축1";#N/A,#N/A,FALSE,"단축2";#N/A,#N/A,FALSE,"단축3";#N/A,#N/A,FALSE,"장축";#N/A,#N/A,FALSE,"4WD"}</definedName>
    <definedName name="ㅁㄴㅇㄹ" localSheetId="21" hidden="1">{#N/A,#N/A,FALSE,"단축1";#N/A,#N/A,FALSE,"단축2";#N/A,#N/A,FALSE,"단축3";#N/A,#N/A,FALSE,"장축";#N/A,#N/A,FALSE,"4WD"}</definedName>
    <definedName name="ㅁㄴㅇㄹ" hidden="1">{#N/A,#N/A,FALSE,"단축1";#N/A,#N/A,FALSE,"단축2";#N/A,#N/A,FALSE,"단축3";#N/A,#N/A,FALSE,"장축";#N/A,#N/A,FALSE,"4WD"}</definedName>
    <definedName name="ㅁㄴㅇㄹㄴㅁㄹㅇ">#REF!</definedName>
    <definedName name="ㅁㄴㅇㄹㄴㅇㅁㄹ">[0]!BlankMacro1</definedName>
    <definedName name="ㅁㄴㅇㄹㅁ" localSheetId="26" hidden="1">{#N/A,#N/A,FALSE,"인원";#N/A,#N/A,FALSE,"비용2";#N/A,#N/A,FALSE,"비용1";#N/A,#N/A,FALSE,"비용";#N/A,#N/A,FALSE,"보증2";#N/A,#N/A,FALSE,"보증1";#N/A,#N/A,FALSE,"보증";#N/A,#N/A,FALSE,"손익1";#N/A,#N/A,FALSE,"손익";#N/A,#N/A,FALSE,"부서별매출";#N/A,#N/A,FALSE,"매출"}</definedName>
    <definedName name="ㅁㄴㅇㄹㅁ" localSheetId="31" hidden="1">{#N/A,#N/A,FALSE,"인원";#N/A,#N/A,FALSE,"비용2";#N/A,#N/A,FALSE,"비용1";#N/A,#N/A,FALSE,"비용";#N/A,#N/A,FALSE,"보증2";#N/A,#N/A,FALSE,"보증1";#N/A,#N/A,FALSE,"보증";#N/A,#N/A,FALSE,"손익1";#N/A,#N/A,FALSE,"손익";#N/A,#N/A,FALSE,"부서별매출";#N/A,#N/A,FALSE,"매출"}</definedName>
    <definedName name="ㅁㄴㅇㄹㅁ" localSheetId="30" hidden="1">{#N/A,#N/A,FALSE,"인원";#N/A,#N/A,FALSE,"비용2";#N/A,#N/A,FALSE,"비용1";#N/A,#N/A,FALSE,"비용";#N/A,#N/A,FALSE,"보증2";#N/A,#N/A,FALSE,"보증1";#N/A,#N/A,FALSE,"보증";#N/A,#N/A,FALSE,"손익1";#N/A,#N/A,FALSE,"손익";#N/A,#N/A,FALSE,"부서별매출";#N/A,#N/A,FALSE,"매출"}</definedName>
    <definedName name="ㅁㄴㅇㄹㅁ" localSheetId="25" hidden="1">{#N/A,#N/A,FALSE,"인원";#N/A,#N/A,FALSE,"비용2";#N/A,#N/A,FALSE,"비용1";#N/A,#N/A,FALSE,"비용";#N/A,#N/A,FALSE,"보증2";#N/A,#N/A,FALSE,"보증1";#N/A,#N/A,FALSE,"보증";#N/A,#N/A,FALSE,"손익1";#N/A,#N/A,FALSE,"손익";#N/A,#N/A,FALSE,"부서별매출";#N/A,#N/A,FALSE,"매출"}</definedName>
    <definedName name="ㅁㄴㅇㄹㅁ" localSheetId="23" hidden="1">{#N/A,#N/A,FALSE,"인원";#N/A,#N/A,FALSE,"비용2";#N/A,#N/A,FALSE,"비용1";#N/A,#N/A,FALSE,"비용";#N/A,#N/A,FALSE,"보증2";#N/A,#N/A,FALSE,"보증1";#N/A,#N/A,FALSE,"보증";#N/A,#N/A,FALSE,"손익1";#N/A,#N/A,FALSE,"손익";#N/A,#N/A,FALSE,"부서별매출";#N/A,#N/A,FALSE,"매출"}</definedName>
    <definedName name="ㅁㄴㅇㄹㅁ" localSheetId="21"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ㄻ" localSheetId="31">#REF!</definedName>
    <definedName name="ㅁㄴㅇㄻ">#REF!</definedName>
    <definedName name="ㅁㄴㅇㄻㄴㄻㄴㅇㄹ">#REF!</definedName>
    <definedName name="ㅁㄴㅇㄻㄴㅇㄹ"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ㄹ" localSheetId="23" hidden="1">{#N/A,#N/A,FALSE,"명세표"}</definedName>
    <definedName name="ㅁㄴㅇㄻㄴㅇㄻㄴㄹ" localSheetId="21" hidden="1">{#N/A,#N/A,FALSE,"명세표"}</definedName>
    <definedName name="ㅁㄴㅇㄻㄴㅇㄻㄴㄹ" hidden="1">{#N/A,#N/A,FALSE,"명세표"}</definedName>
    <definedName name="ㅁㄴㅇㄻㄴㅇㄻㄴㅇㄻㄴㅇ"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ㅀ">[94]노무비단가!$B$3:$H$147</definedName>
    <definedName name="ㅁㄴㅇㅁ" localSheetId="23" hidden="1">{#N/A,#N/A,FALSE,"배수1"}</definedName>
    <definedName name="ㅁㄴㅇㅁ" localSheetId="21" hidden="1">{#N/A,#N/A,FALSE,"배수1"}</definedName>
    <definedName name="ㅁㄴㅇㅁ" hidden="1">{#N/A,#N/A,FALSE,"배수1"}</definedName>
    <definedName name="ㅁㄴㅇㅁㄴㅇ" hidden="1">#REF!</definedName>
    <definedName name="ㅁㄴㅇㅎㅁㅁㅇㄷㅎ">#REF!</definedName>
    <definedName name="ㅁㄹㄴㄹㅈㅂㄳ2">#REF!</definedName>
    <definedName name="ㅁㄹㄹㄴㅇㄹㅇㄴㄹㄴㅇ" localSheetId="23" hidden="1">{#N/A,#N/A,FALSE,"포장1";#N/A,#N/A,FALSE,"포장1"}</definedName>
    <definedName name="ㅁㄹㄹㄴㅇㄹㅇㄴㄹㄴㅇ" localSheetId="21" hidden="1">{#N/A,#N/A,FALSE,"포장1";#N/A,#N/A,FALSE,"포장1"}</definedName>
    <definedName name="ㅁㄹㄹㄴㅇㄹㅇㄴㄹㄴㅇ" hidden="1">{#N/A,#N/A,FALSE,"포장1";#N/A,#N/A,FALSE,"포장1"}</definedName>
    <definedName name="ㅁㄹㅇㄹ">#REF!,#REF!</definedName>
    <definedName name="ㅁㄻㄴㄹ" localSheetId="23" hidden="1">{#N/A,#N/A,FALSE,"3가";#N/A,#N/A,FALSE,"3나";#N/A,#N/A,FALSE,"3다"}</definedName>
    <definedName name="ㅁㄻㄴㄹ" localSheetId="21" hidden="1">{#N/A,#N/A,FALSE,"3가";#N/A,#N/A,FALSE,"3나";#N/A,#N/A,FALSE,"3다"}</definedName>
    <definedName name="ㅁㄻㄴㄹ" hidden="1">{#N/A,#N/A,FALSE,"3가";#N/A,#N/A,FALSE,"3나";#N/A,#N/A,FALSE,"3다"}</definedName>
    <definedName name="ㅁㄻㄴㅇㄹ" hidden="1">#REF!</definedName>
    <definedName name="ㅁㅁ"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#REF!</definedName>
    <definedName name="ㅁㅁ1" localSheetId="31">#REF!</definedName>
    <definedName name="ㅁㅁ1">#REF!</definedName>
    <definedName name="ㅁㅁ158">#REF!</definedName>
    <definedName name="ㅁㅁㅁ" localSheetId="31" hidden="1">#REF!</definedName>
    <definedName name="ㅁㅁ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#REF!</definedName>
    <definedName name="ㅁㅁㅁㄹ">[9]!ㅁㅁㅁㄹ</definedName>
    <definedName name="ㅁㅁㅁㅁ" localSheetId="23">{"Book1","AP-37.xls"}</definedName>
    <definedName name="ㅁㅁㅁㅁ" localSheetId="21">{"Book1","AP-37.xls"}</definedName>
    <definedName name="ㅁㅁㅁㅁ" hidden="1">#REF!</definedName>
    <definedName name="ㅁㅁㅁㅁㅁㅁ" hidden="1">#REF!</definedName>
    <definedName name="ㅁㅁㅁㅁㅁㅁㅁㅁㅁㅁㅁㅁ"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ㅁ" hidden="1">{#N/A,#N/A,FALSE,"이태원철근"}</definedName>
    <definedName name="ㅁㅂ1" localSheetId="31">#REF!</definedName>
    <definedName name="ㅁㅂ1">#REF!</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ㅅㅅㅁㄱㅈ"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#REF!</definedName>
    <definedName name="ㅁㅇㄴㅁㅇㅁ" localSheetId="23" hidden="1">{#N/A,#N/A,FALSE,"배수1"}</definedName>
    <definedName name="ㅁㅇㄴㅁㅇㅁ" localSheetId="21" hidden="1">{#N/A,#N/A,FALSE,"배수1"}</definedName>
    <definedName name="ㅁㅇㄴㅁㅇㅁ" hidden="1">{#N/A,#N/A,FALSE,"배수1"}</definedName>
    <definedName name="ㅁㅇㄹ" localSheetId="26" hidden="1">{#N/A,#N/A,FALSE,"단축1";#N/A,#N/A,FALSE,"단축2";#N/A,#N/A,FALSE,"단축3";#N/A,#N/A,FALSE,"장축";#N/A,#N/A,FALSE,"4WD"}</definedName>
    <definedName name="ㅁㅇㄹ" localSheetId="31" hidden="1">{#N/A,#N/A,FALSE,"단축1";#N/A,#N/A,FALSE,"단축2";#N/A,#N/A,FALSE,"단축3";#N/A,#N/A,FALSE,"장축";#N/A,#N/A,FALSE,"4WD"}</definedName>
    <definedName name="ㅁㅇㄹ" localSheetId="30" hidden="1">{#N/A,#N/A,FALSE,"단축1";#N/A,#N/A,FALSE,"단축2";#N/A,#N/A,FALSE,"단축3";#N/A,#N/A,FALSE,"장축";#N/A,#N/A,FALSE,"4WD"}</definedName>
    <definedName name="ㅁㅇㄹ" localSheetId="25" hidden="1">{#N/A,#N/A,FALSE,"단축1";#N/A,#N/A,FALSE,"단축2";#N/A,#N/A,FALSE,"단축3";#N/A,#N/A,FALSE,"장축";#N/A,#N/A,FALSE,"4WD"}</definedName>
    <definedName name="ㅁㅇㄹ" localSheetId="23" hidden="1">{#N/A,#N/A,FALSE,"단축1";#N/A,#N/A,FALSE,"단축2";#N/A,#N/A,FALSE,"단축3";#N/A,#N/A,FALSE,"장축";#N/A,#N/A,FALSE,"4WD"}</definedName>
    <definedName name="ㅁㅇㄹ" localSheetId="21" hidden="1">{#N/A,#N/A,FALSE,"단축1";#N/A,#N/A,FALSE,"단축2";#N/A,#N/A,FALSE,"단축3";#N/A,#N/A,FALSE,"장축";#N/A,#N/A,FALSE,"4WD"}</definedName>
    <definedName name="ㅁㅇㄹ" hidden="1">{#N/A,#N/A,FALSE,"단축1";#N/A,#N/A,FALSE,"단축2";#N/A,#N/A,FALSE,"단축3";#N/A,#N/A,FALSE,"장축";#N/A,#N/A,FALSE,"4WD"}</definedName>
    <definedName name="ㅁㅇㄹㄴㄹ" hidden="1">#REF!</definedName>
    <definedName name="ㅁㅇㄻ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ㅊㅁㄴㅇㄹ" localSheetId="26" hidden="1">{#N/A,#N/A,FALSE,"단축1";#N/A,#N/A,FALSE,"단축2";#N/A,#N/A,FALSE,"단축3";#N/A,#N/A,FALSE,"장축";#N/A,#N/A,FALSE,"4WD"}</definedName>
    <definedName name="ㅁㅇㅊㅁㄴㅇㄹ" localSheetId="31" hidden="1">{#N/A,#N/A,FALSE,"단축1";#N/A,#N/A,FALSE,"단축2";#N/A,#N/A,FALSE,"단축3";#N/A,#N/A,FALSE,"장축";#N/A,#N/A,FALSE,"4WD"}</definedName>
    <definedName name="ㅁㅇㅊㅁㄴㅇㄹ" localSheetId="30" hidden="1">{#N/A,#N/A,FALSE,"단축1";#N/A,#N/A,FALSE,"단축2";#N/A,#N/A,FALSE,"단축3";#N/A,#N/A,FALSE,"장축";#N/A,#N/A,FALSE,"4WD"}</definedName>
    <definedName name="ㅁㅇㅊㅁㄴㅇㄹ" localSheetId="25" hidden="1">{#N/A,#N/A,FALSE,"단축1";#N/A,#N/A,FALSE,"단축2";#N/A,#N/A,FALSE,"단축3";#N/A,#N/A,FALSE,"장축";#N/A,#N/A,FALSE,"4WD"}</definedName>
    <definedName name="ㅁㅇㅊㅁㄴㅇㄹ" localSheetId="23" hidden="1">{#N/A,#N/A,FALSE,"단축1";#N/A,#N/A,FALSE,"단축2";#N/A,#N/A,FALSE,"단축3";#N/A,#N/A,FALSE,"장축";#N/A,#N/A,FALSE,"4WD"}</definedName>
    <definedName name="ㅁㅇㅊㅁㄴㅇㄹ" localSheetId="21" hidden="1">{#N/A,#N/A,FALSE,"단축1";#N/A,#N/A,FALSE,"단축2";#N/A,#N/A,FALSE,"단축3";#N/A,#N/A,FALSE,"장축";#N/A,#N/A,FALSE,"4WD"}</definedName>
    <definedName name="ㅁㅇㅊㅁㄴㅇㄹ" hidden="1">{#N/A,#N/A,FALSE,"단축1";#N/A,#N/A,FALSE,"단축2";#N/A,#N/A,FALSE,"단축3";#N/A,#N/A,FALSE,"장축";#N/A,#N/A,FALSE,"4WD"}</definedName>
    <definedName name="ㅁㅊ" localSheetId="23" hidden="1">{"'Sheet1'!$A$4","'Sheet1'!$A$9:$G$28"}</definedName>
    <definedName name="ㅁㅊ" localSheetId="21" hidden="1">{"'Sheet1'!$A$4","'Sheet1'!$A$9:$G$28"}</definedName>
    <definedName name="ㅁㅊ" hidden="1">{"'Sheet1'!$A$4","'Sheet1'!$A$9:$G$28"}</definedName>
    <definedName name="ㅁㅊㅁㅊㅁㅊ">#REF!</definedName>
    <definedName name="ㅁㅊㅍ" localSheetId="23" hidden="1">{#N/A,#N/A,TRUE,"토적및재료집계";#N/A,#N/A,TRUE,"토적및재료집계";#N/A,#N/A,TRUE,"단위량"}</definedName>
    <definedName name="ㅁㅊㅍ" localSheetId="21" hidden="1">{#N/A,#N/A,TRUE,"토적및재료집계";#N/A,#N/A,TRUE,"토적및재료집계";#N/A,#N/A,TRUE,"단위량"}</definedName>
    <definedName name="ㅁㅊㅍ" hidden="1">{#N/A,#N/A,TRUE,"토적및재료집계";#N/A,#N/A,TRUE,"토적및재료집계";#N/A,#N/A,TRUE,"단위량"}</definedName>
    <definedName name="ㅁㅌㅁㅌㅁㅊ">#REF!</definedName>
    <definedName name="마">#REF!</definedName>
    <definedName name="마가목">[44]단가!$A$110</definedName>
    <definedName name="마가목3노무">[60]수목일위!#REF!</definedName>
    <definedName name="마가목3재료">[60]수목일위!#REF!</definedName>
    <definedName name="마가목5노무">[60]수목일위!#REF!</definedName>
    <definedName name="마가목5재료">[60]수목일위!#REF!</definedName>
    <definedName name="마가목R3">#REF!</definedName>
    <definedName name="마가목R5">#REF!</definedName>
    <definedName name="마가목R7">#REF!</definedName>
    <definedName name="마감공사1F">#REF!</definedName>
    <definedName name="마감공사3F">#REF!</definedName>
    <definedName name="마감공사RISER">#REF!</definedName>
    <definedName name="마감공사ROOF">#REF!</definedName>
    <definedName name="마감공사비A3" hidden="1">#REF!</definedName>
    <definedName name="마감분석표" localSheetId="31">#REF!</definedName>
    <definedName name="마감분석표">#REF!</definedName>
    <definedName name="마감재LIST2" hidden="1">#REF!</definedName>
    <definedName name="마대">[44]단가!$A$65</definedName>
    <definedName name="마르크">#REF!</definedName>
    <definedName name="마바">#REF!</definedName>
    <definedName name="마사토">[44]단가!$A$29</definedName>
    <definedName name="마스콘수량">#REF!</definedName>
    <definedName name="마지막">#REF!</definedName>
    <definedName name="마진">#REF!</definedName>
    <definedName name="만득이" localSheetId="23" hidden="1">{#N/A,#N/A,FALSE,"2~8번"}</definedName>
    <definedName name="만득이" localSheetId="21" hidden="1">{#N/A,#N/A,FALSE,"2~8번"}</definedName>
    <definedName name="만득이" hidden="1">{#N/A,#N/A,FALSE,"2~8번"}</definedName>
    <definedName name="만족시">[95]Sheet5!#REF!</definedName>
    <definedName name="말"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말"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말"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말뚝박기노">[63]시설물!#REF!</definedName>
    <definedName name="말뚝박기재">[63]시설물!#REF!</definedName>
    <definedName name="말뚝자재집계표">{"Book1","부대-(표지판,데리,가드).xls","부대-(낙,차,중분대).xls"}</definedName>
    <definedName name="말발도리1003">#REF!</definedName>
    <definedName name="말발도리1204">#REF!</definedName>
    <definedName name="말발도리1506">#REF!</definedName>
    <definedName name="말발도리3노무">[60]수목일위!#REF!</definedName>
    <definedName name="말발도리3재료">[60]수목일위!#REF!</definedName>
    <definedName name="말발도리4노무">[60]수목일위!#REF!</definedName>
    <definedName name="말발도리4재료">[60]수목일위!#REF!</definedName>
    <definedName name="말발도리6노무">[60]수목일위!#REF!</definedName>
    <definedName name="말발도리6재료">[60]수목일위!#REF!</definedName>
    <definedName name="말자" localSheetId="26" hidden="1">{#N/A,#N/A,FALSE,"단축1";#N/A,#N/A,FALSE,"단축2";#N/A,#N/A,FALSE,"단축3";#N/A,#N/A,FALSE,"장축";#N/A,#N/A,FALSE,"4WD"}</definedName>
    <definedName name="말자" localSheetId="31" hidden="1">{#N/A,#N/A,FALSE,"단축1";#N/A,#N/A,FALSE,"단축2";#N/A,#N/A,FALSE,"단축3";#N/A,#N/A,FALSE,"장축";#N/A,#N/A,FALSE,"4WD"}</definedName>
    <definedName name="말자" localSheetId="30" hidden="1">{#N/A,#N/A,FALSE,"단축1";#N/A,#N/A,FALSE,"단축2";#N/A,#N/A,FALSE,"단축3";#N/A,#N/A,FALSE,"장축";#N/A,#N/A,FALSE,"4WD"}</definedName>
    <definedName name="말자" localSheetId="25" hidden="1">{#N/A,#N/A,FALSE,"단축1";#N/A,#N/A,FALSE,"단축2";#N/A,#N/A,FALSE,"단축3";#N/A,#N/A,FALSE,"장축";#N/A,#N/A,FALSE,"4WD"}</definedName>
    <definedName name="말자" localSheetId="23" hidden="1">{#N/A,#N/A,FALSE,"단축1";#N/A,#N/A,FALSE,"단축2";#N/A,#N/A,FALSE,"단축3";#N/A,#N/A,FALSE,"장축";#N/A,#N/A,FALSE,"4WD"}</definedName>
    <definedName name="말자" localSheetId="21" hidden="1">{#N/A,#N/A,FALSE,"단축1";#N/A,#N/A,FALSE,"단축2";#N/A,#N/A,FALSE,"단축3";#N/A,#N/A,FALSE,"장축";#N/A,#N/A,FALSE,"4WD"}</definedName>
    <definedName name="말자" hidden="1">{#N/A,#N/A,FALSE,"단축1";#N/A,#N/A,FALSE,"단축2";#N/A,#N/A,FALSE,"단축3";#N/A,#N/A,FALSE,"장축";#N/A,#N/A,FALSE,"4WD"}</definedName>
    <definedName name="망">[36]작성방법!$B$18</definedName>
    <definedName name="매설5K미만">#REF!</definedName>
    <definedName name="매설5K이상" localSheetId="31">#REF!</definedName>
    <definedName name="매설5K이상">#REF!</definedName>
    <definedName name="매설표시SHEET설치" localSheetId="31">#REF!</definedName>
    <definedName name="매설표시SHEET설치">#REF!</definedName>
    <definedName name="매입개방">#REF!</definedName>
    <definedName name="매자0804">#REF!</definedName>
    <definedName name="매자1005">#REF!</definedName>
    <definedName name="매자4노무">[60]수목일위!#REF!</definedName>
    <definedName name="매자4재료">[60]수목일위!#REF!</definedName>
    <definedName name="매출_구간">#REF!,#REF!</definedName>
    <definedName name="매출계획2월" localSheetId="31">#REF!</definedName>
    <definedName name="매출계획2월">#REF!</definedName>
    <definedName name="매출구간2">#REF!</definedName>
    <definedName name="매출액" hidden="1">#REF!</definedName>
    <definedName name="매출총액">#REF!</definedName>
    <definedName name="매크로1">#REF!</definedName>
    <definedName name="매크로11">#REF!</definedName>
    <definedName name="매크로19">#REF!</definedName>
    <definedName name="매크로4">#REF!</definedName>
    <definedName name="매화R10">#REF!</definedName>
    <definedName name="매화R4">#REF!</definedName>
    <definedName name="매화R6">#REF!</definedName>
    <definedName name="매화R8">#REF!</definedName>
    <definedName name="맥3노무">[60]수목일위!#REF!</definedName>
    <definedName name="맥3재료">[60]수목일위!#REF!</definedName>
    <definedName name="맥문동">[64]단가!$A$151</definedName>
    <definedName name="맥문동1">[62]단가조사!#REF!</definedName>
    <definedName name="맨" hidden="1">{#N/A,#N/A,FALSE,"혼합골재"}</definedName>
    <definedName name="머" localSheetId="26" hidden="1">{#N/A,#N/A,FALSE,"명세표"}</definedName>
    <definedName name="머" localSheetId="31" hidden="1">{#N/A,#N/A,FALSE,"명세표"}</definedName>
    <definedName name="머" localSheetId="30" hidden="1">{#N/A,#N/A,FALSE,"명세표"}</definedName>
    <definedName name="머" localSheetId="25" hidden="1">{#N/A,#N/A,FALSE,"명세표"}</definedName>
    <definedName name="머" localSheetId="23" hidden="1">{#N/A,#N/A,FALSE,"명세표"}</definedName>
    <definedName name="머" localSheetId="21" hidden="1">{#N/A,#N/A,FALSE,"명세표"}</definedName>
    <definedName name="머" hidden="1">{#N/A,#N/A,FALSE,"명세표"}</definedName>
    <definedName name="머그잔합계">[96]Sheet4!$B$10</definedName>
    <definedName name="먼득이" hidden="1">{#N/A,#N/A,FALSE,"골재소요량";#N/A,#N/A,FALSE,"골재소요량"}</definedName>
    <definedName name="메1">#REF!</definedName>
    <definedName name="메롱" hidden="1">{#N/A,#N/A,FALSE,"운반시간"}</definedName>
    <definedName name="메신저계" localSheetId="31">#REF!</definedName>
    <definedName name="메신저계">#REF!</definedName>
    <definedName name="메인_메뉴호출">[97]!메인_메뉴호출</definedName>
    <definedName name="메인_시작">[45]!메인_시작</definedName>
    <definedName name="메타">[44]단가!$A$111</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면가공가공구분">#REF!</definedName>
    <definedName name="면고르기">[63]식재출력용!$H$249</definedName>
    <definedName name="면적">#REF!</definedName>
    <definedName name="명일" hidden="1">{#N/A,#N/A,FALSE,"속도"}</definedName>
    <definedName name="명자0604">#REF!</definedName>
    <definedName name="명자0805">#REF!</definedName>
    <definedName name="명자1006">#REF!</definedName>
    <definedName name="명자1208">#REF!</definedName>
    <definedName name="명자4노무">[60]수목일위!#REF!</definedName>
    <definedName name="명자4재료">[60]수목일위!#REF!</definedName>
    <definedName name="명자5노무">[60]수목일위!#REF!</definedName>
    <definedName name="명자5재료">[60]수목일위!#REF!</definedName>
    <definedName name="명자6노무">[60]수목일위!#REF!</definedName>
    <definedName name="명자6재료">[60]수목일위!#REF!</definedName>
    <definedName name="명칭">#REF!</definedName>
    <definedName name="모21">#REF!</definedName>
    <definedName name="모감주">[44]단가!$A$124</definedName>
    <definedName name="모감주R10">#REF!</definedName>
    <definedName name="모감주R4">#REF!</definedName>
    <definedName name="모감주R6">#REF!</definedName>
    <definedName name="모감주R8">#REF!</definedName>
    <definedName name="모과10">[44]단가!$A$129</definedName>
    <definedName name="모과15">[44]단가!$A$128</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란5가지">#REF!</definedName>
    <definedName name="모란6가지">#REF!</definedName>
    <definedName name="모래">[64]단가!$A$4</definedName>
    <definedName name="모래막이노">[86]일위대가!#REF!</definedName>
    <definedName name="모래막이재">[86]일위대가!#REF!</definedName>
    <definedName name="모래사장노">[86]일위대가!#REF!</definedName>
    <definedName name="모래사장재">[86]일위대가!#REF!</definedName>
    <definedName name="모래운반">#N/A</definedName>
    <definedName name="모르타르">#REF!</definedName>
    <definedName name="모차2" localSheetId="31">#REF!</definedName>
    <definedName name="모차2">#REF!</definedName>
    <definedName name="목">[37]견적!#REF!</definedName>
    <definedName name="목공">#REF!</definedName>
    <definedName name="목도" localSheetId="31">#REF!</definedName>
    <definedName name="목도">#REF!</definedName>
    <definedName name="목도공">#REF!</definedName>
    <definedName name="목도공노임" localSheetId="31">#REF!</definedName>
    <definedName name="목도공노임">#REF!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목조각공" localSheetId="31">#REF!</definedName>
    <definedName name="목조각공">#REF!</definedName>
    <definedName name="목차" localSheetId="26" hidden="1">{#N/A,#N/A,FALSE,"단축1";#N/A,#N/A,FALSE,"단축2";#N/A,#N/A,FALSE,"단축3";#N/A,#N/A,FALSE,"장축";#N/A,#N/A,FALSE,"4WD"}</definedName>
    <definedName name="목차" localSheetId="31">#N/A</definedName>
    <definedName name="목차" localSheetId="30" hidden="1">{#N/A,#N/A,FALSE,"단축1";#N/A,#N/A,FALSE,"단축2";#N/A,#N/A,FALSE,"단축3";#N/A,#N/A,FALSE,"장축";#N/A,#N/A,FALSE,"4WD"}</definedName>
    <definedName name="목차" localSheetId="25" hidden="1">{#N/A,#N/A,FALSE,"단축1";#N/A,#N/A,FALSE,"단축2";#N/A,#N/A,FALSE,"단축3";#N/A,#N/A,FALSE,"장축";#N/A,#N/A,FALSE,"4WD"}</definedName>
    <definedName name="목차" localSheetId="23" hidden="1">{#N/A,#N/A,FALSE,"단축1";#N/A,#N/A,FALSE,"단축2";#N/A,#N/A,FALSE,"단축3";#N/A,#N/A,FALSE,"장축";#N/A,#N/A,FALSE,"4WD"}</definedName>
    <definedName name="목차" localSheetId="21" hidden="1">{#N/A,#N/A,FALSE,"단축1";#N/A,#N/A,FALSE,"단축2";#N/A,#N/A,FALSE,"단축3";#N/A,#N/A,FALSE,"장축";#N/A,#N/A,FALSE,"4WD"}</definedName>
    <definedName name="목차" hidden="1">{#N/A,#N/A,FALSE,"단축1";#N/A,#N/A,FALSE,"단축2";#N/A,#N/A,FALSE,"단축3";#N/A,#N/A,FALSE,"장축";#N/A,#N/A,FALSE,"4WD"}</definedName>
    <definedName name="목차1" hidden="1">{#N/A,#N/A,TRUE,"일정"}</definedName>
    <definedName name="목차2">[9]!목차2</definedName>
    <definedName name="목포공항">#REF!,#REF!</definedName>
    <definedName name="목표" hidden="1">{#N/A,#N/A,FALSE,"인원";#N/A,#N/A,FALSE,"비용2";#N/A,#N/A,FALSE,"비용1";#N/A,#N/A,FALSE,"비용";#N/A,#N/A,FALSE,"보증2";#N/A,#N/A,FALSE,"보증1";#N/A,#N/A,FALSE,"보증";#N/A,#N/A,FALSE,"손익1";#N/A,#N/A,FALSE,"손익";#N/A,#N/A,FALSE,"부서별매출";#N/A,#N/A,FALSE,"매출"}</definedName>
    <definedName name="목표3" localSheetId="26" hidden="1">{#N/A,#N/A,FALSE,"인원";#N/A,#N/A,FALSE,"비용2";#N/A,#N/A,FALSE,"비용1";#N/A,#N/A,FALSE,"비용";#N/A,#N/A,FALSE,"보증2";#N/A,#N/A,FALSE,"보증1";#N/A,#N/A,FALSE,"보증";#N/A,#N/A,FALSE,"손익1";#N/A,#N/A,FALSE,"손익";#N/A,#N/A,FALSE,"부서별매출";#N/A,#N/A,FALSE,"매출"}</definedName>
    <definedName name="목표3" localSheetId="31" hidden="1">{#N/A,#N/A,FALSE,"인원";#N/A,#N/A,FALSE,"비용2";#N/A,#N/A,FALSE,"비용1";#N/A,#N/A,FALSE,"비용";#N/A,#N/A,FALSE,"보증2";#N/A,#N/A,FALSE,"보증1";#N/A,#N/A,FALSE,"보증";#N/A,#N/A,FALSE,"손익1";#N/A,#N/A,FALSE,"손익";#N/A,#N/A,FALSE,"부서별매출";#N/A,#N/A,FALSE,"매출"}</definedName>
    <definedName name="목표3" localSheetId="30" hidden="1">{#N/A,#N/A,FALSE,"인원";#N/A,#N/A,FALSE,"비용2";#N/A,#N/A,FALSE,"비용1";#N/A,#N/A,FALSE,"비용";#N/A,#N/A,FALSE,"보증2";#N/A,#N/A,FALSE,"보증1";#N/A,#N/A,FALSE,"보증";#N/A,#N/A,FALSE,"손익1";#N/A,#N/A,FALSE,"손익";#N/A,#N/A,FALSE,"부서별매출";#N/A,#N/A,FALSE,"매출"}</definedName>
    <definedName name="목표3" localSheetId="25" hidden="1">{#N/A,#N/A,FALSE,"인원";#N/A,#N/A,FALSE,"비용2";#N/A,#N/A,FALSE,"비용1";#N/A,#N/A,FALSE,"비용";#N/A,#N/A,FALSE,"보증2";#N/A,#N/A,FALSE,"보증1";#N/A,#N/A,FALSE,"보증";#N/A,#N/A,FALSE,"손익1";#N/A,#N/A,FALSE,"손익";#N/A,#N/A,FALSE,"부서별매출";#N/A,#N/A,FALSE,"매출"}</definedName>
    <definedName name="목표3" localSheetId="23" hidden="1">{#N/A,#N/A,FALSE,"인원";#N/A,#N/A,FALSE,"비용2";#N/A,#N/A,FALSE,"비용1";#N/A,#N/A,FALSE,"비용";#N/A,#N/A,FALSE,"보증2";#N/A,#N/A,FALSE,"보증1";#N/A,#N/A,FALSE,"보증";#N/A,#N/A,FALSE,"손익1";#N/A,#N/A,FALSE,"손익";#N/A,#N/A,FALSE,"부서별매출";#N/A,#N/A,FALSE,"매출"}</definedName>
    <definedName name="목표3" localSheetId="21" hidden="1">{#N/A,#N/A,FALSE,"인원";#N/A,#N/A,FALSE,"비용2";#N/A,#N/A,FALSE,"비용1";#N/A,#N/A,FALSE,"비용";#N/A,#N/A,FALSE,"보증2";#N/A,#N/A,FALSE,"보증1";#N/A,#N/A,FALSE,"보증";#N/A,#N/A,FALSE,"손익1";#N/A,#N/A,FALSE,"손익";#N/A,#N/A,FALSE,"부서별매출";#N/A,#N/A,FALSE,"매출"}</definedName>
    <definedName name="목표3" hidden="1">{#N/A,#N/A,FALSE,"인원";#N/A,#N/A,FALSE,"비용2";#N/A,#N/A,FALSE,"비용1";#N/A,#N/A,FALSE,"비용";#N/A,#N/A,FALSE,"보증2";#N/A,#N/A,FALSE,"보증1";#N/A,#N/A,FALSE,"보증";#N/A,#N/A,FALSE,"손익1";#N/A,#N/A,FALSE,"손익";#N/A,#N/A,FALSE,"부서별매출";#N/A,#N/A,FALSE,"매출"}</definedName>
    <definedName name="몰따">[36]작성방법!$D$7</definedName>
    <definedName name="몰라" localSheetId="26" hidden="1">{#N/A,#N/A,FALSE,"명세표"}</definedName>
    <definedName name="몰라" localSheetId="31" hidden="1">{#N/A,#N/A,FALSE,"명세표"}</definedName>
    <definedName name="몰라" localSheetId="30" hidden="1">{#N/A,#N/A,FALSE,"명세표"}</definedName>
    <definedName name="몰라" localSheetId="25" hidden="1">{#N/A,#N/A,FALSE,"명세표"}</definedName>
    <definedName name="몰라" localSheetId="23" hidden="1">{#N/A,#N/A,FALSE,"명세표"}</definedName>
    <definedName name="몰라" localSheetId="21" hidden="1">{#N/A,#N/A,FALSE,"명세표"}</definedName>
    <definedName name="몰라" hidden="1">{#N/A,#N/A,FALSE,"명세표"}</definedName>
    <definedName name="몰러">#REF!</definedName>
    <definedName name="몰탈1노무">[60]수목일위!#REF!</definedName>
    <definedName name="몰탈1재료">[60]수목일위!#REF!</definedName>
    <definedName name="몰탈3노무">[60]수목일위!#REF!</definedName>
    <definedName name="몰탈3재료">[60]수목일위!#REF!</definedName>
    <definedName name="못">[44]단가!$A$12</definedName>
    <definedName name="무" localSheetId="31">#REF!</definedName>
    <definedName name="무">#REF!</definedName>
    <definedName name="무거두꺼움">#REF!</definedName>
    <definedName name="무거얄음">#REF!</definedName>
    <definedName name="무계">#REF!</definedName>
    <definedName name="무궁화">[44]단가!$A$139</definedName>
    <definedName name="무궁화1003">#REF!</definedName>
    <definedName name="무궁화1203">#REF!</definedName>
    <definedName name="무궁화1504">#REF!</definedName>
    <definedName name="무궁화1805">#REF!</definedName>
    <definedName name="무궁화2006">#REF!</definedName>
    <definedName name="무궁화4노무">[60]수목일위!#REF!</definedName>
    <definedName name="무궁화4재료">[60]수목일위!#REF!</definedName>
    <definedName name="무궁화5노무">[60]수목일위!#REF!</definedName>
    <definedName name="무궁화5재료">[60]수목일위!#REF!</definedName>
    <definedName name="무궁화6노무">[60]수목일위!#REF!</definedName>
    <definedName name="무궁화6재료">[60]수목일위!#REF!</definedName>
    <definedName name="무늬강판계" localSheetId="31">#REF!</definedName>
    <definedName name="무늬강판계">#REF!</definedName>
    <definedName name="무두꺼움">#REF!</definedName>
    <definedName name="무선안테나공" localSheetId="31">#REF!</definedName>
    <definedName name="무선안테나공" localSheetId="23">#REF!</definedName>
    <definedName name="무선안테나공" localSheetId="21">#REF!</definedName>
    <definedName name="무선안테나공">#REF!</definedName>
    <definedName name="무설1" localSheetId="31">#REF!</definedName>
    <definedName name="무설1" localSheetId="23">#REF!</definedName>
    <definedName name="무설1" localSheetId="21">#REF!</definedName>
    <definedName name="무설1">#REF!</definedName>
    <definedName name="무설2" localSheetId="31">#REF!</definedName>
    <definedName name="무설2" localSheetId="23">#REF!</definedName>
    <definedName name="무설2" localSheetId="21">#REF!</definedName>
    <definedName name="무설2">#REF!</definedName>
    <definedName name="무쏘인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안">#REF!</definedName>
    <definedName name="무얄음">#REF!</definedName>
    <definedName name="무장" localSheetId="1">BLCH</definedName>
    <definedName name="무장" localSheetId="4">BLCH</definedName>
    <definedName name="무장">BLCH</definedName>
    <definedName name="문">#REF!</definedName>
    <definedName name="문서" hidden="1">{#N/A,#N/A,FALSE,"현장 NCR 분석";#N/A,#N/A,FALSE,"현장품질감사";#N/A,#N/A,FALSE,"현장품질감사"}</definedName>
    <definedName name="문서의_처음" localSheetId="31">#REF!</definedName>
    <definedName name="문서의_처음">#REF!</definedName>
    <definedName name="문선">#REF!</definedName>
    <definedName name="문선애">#REF!</definedName>
    <definedName name="문애">#REF!</definedName>
    <definedName name="문자">#REF!</definedName>
    <definedName name="문진식" hidden="1">{"'Firr(선)'!$AS$1:$AY$62","'Firr(사)'!$AS$1:$AY$62","'Firr(회)'!$AS$1:$AY$62","'Firr(선)'!$L$1:$V$62","'Firr(사)'!$L$1:$V$62","'Firr(회)'!$L$1:$V$62"}</definedName>
    <definedName name="물" localSheetId="31">#REF!</definedName>
    <definedName name="물">#REF!</definedName>
    <definedName name="물가" localSheetId="26" hidden="1">{#N/A,#N/A,FALSE,"ENG'G(보호계전기)"}</definedName>
    <definedName name="물가" localSheetId="31" hidden="1">{#N/A,#N/A,FALSE,"ENG'G(보호계전기)"}</definedName>
    <definedName name="물가" localSheetId="30" hidden="1">{#N/A,#N/A,FALSE,"ENG'G(보호계전기)"}</definedName>
    <definedName name="물가" localSheetId="25" hidden="1">{#N/A,#N/A,FALSE,"ENG'G(보호계전기)"}</definedName>
    <definedName name="물가" localSheetId="23" hidden="1">{#N/A,#N/A,FALSE,"ENG'G(보호계전기)"}</definedName>
    <definedName name="물가" localSheetId="21" hidden="1">{#N/A,#N/A,FALSE,"ENG'G(보호계전기)"}</definedName>
    <definedName name="물가" hidden="1">{#N/A,#N/A,FALSE,"ENG'G(보호계전기)"}</definedName>
    <definedName name="물가2">'[36]2선재'!$AL$7</definedName>
    <definedName name="물가3">'[98]2선재'!$AL$7</definedName>
    <definedName name="물가기준" localSheetId="26" hidden="1">{#N/A,#N/A,FALSE,"ENG'G(보호계전기)"}</definedName>
    <definedName name="물가기준" localSheetId="31" hidden="1">{#N/A,#N/A,FALSE,"ENG'G(보호계전기)"}</definedName>
    <definedName name="물가기준" localSheetId="30" hidden="1">{#N/A,#N/A,FALSE,"ENG'G(보호계전기)"}</definedName>
    <definedName name="물가기준" localSheetId="25" hidden="1">{#N/A,#N/A,FALSE,"ENG'G(보호계전기)"}</definedName>
    <definedName name="물가기준" localSheetId="23" hidden="1">{#N/A,#N/A,FALSE,"ENG'G(보호계전기)"}</definedName>
    <definedName name="물가기준" localSheetId="21" hidden="1">{#N/A,#N/A,FALSE,"ENG'G(보호계전기)"}</definedName>
    <definedName name="물가기준" hidden="1">{#N/A,#N/A,FALSE,"ENG'G(보호계전기)"}</definedName>
    <definedName name="물가변동내역서"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자료" localSheetId="31">#REF!</definedName>
    <definedName name="물가자료">#REF!</definedName>
    <definedName name="물내3p">[36]작성방법!$B$19</definedName>
    <definedName name="물내3w">[36]작성방법!$B$18</definedName>
    <definedName name="물량" localSheetId="31">#REF!</definedName>
    <definedName name="물량">#REF!</definedName>
    <definedName name="물량1">{"Book1","AP-37.xls"}</definedName>
    <definedName name="물량내역">#REF!</definedName>
    <definedName name="물량산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량산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량산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량산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량산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량산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량산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량집계">#REF!</definedName>
    <definedName name="물류">#REF!</definedName>
    <definedName name="물싸리노">[63]식재!$H$190</definedName>
    <definedName name="물싸리재">[63]식재!$F$190</definedName>
    <definedName name="물억새노">[63]식재!$H$151</definedName>
    <definedName name="물억새재">[63]식재!$F$151</definedName>
    <definedName name="물외3p">[36]작성방법!$C$19</definedName>
    <definedName name="물외3w" localSheetId="31">#REF!</definedName>
    <definedName name="물외3w">#REF!</definedName>
    <definedName name="물자물정재료비계" localSheetId="31">#REF!</definedName>
    <definedName name="물자물정재료비계">#REF!</definedName>
    <definedName name="물정재료비계" localSheetId="31">#REF!</definedName>
    <definedName name="물정재료비계">#REF!</definedName>
    <definedName name="물푸기2">#N/A</definedName>
    <definedName name="물푸레R5">#REF!</definedName>
    <definedName name="물푸레R6">#REF!</definedName>
    <definedName name="물푸레R8">#REF!</definedName>
    <definedName name="물할">#REF!</definedName>
    <definedName name="뭐가이태원이야" hidden="1">{#N/A,#N/A,FALSE,"이태원철근"}</definedName>
    <definedName name="뭐ㅇ야">[99]투찰가!$B$3:$J$313</definedName>
    <definedName name="뭐지" localSheetId="31">#REF!</definedName>
    <definedName name="뭐지" localSheetId="23">#REF!</definedName>
    <definedName name="뭐지" localSheetId="21">#REF!</definedName>
    <definedName name="뭐지">#REF!</definedName>
    <definedName name="뭘">#REF!</definedName>
    <definedName name="미"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#REF!</definedName>
    <definedName name="미끄럼방지산출">{"Book1","부대-(표지판,데리,가드).xls","부대-(낙,차,중분대).xls"}</definedName>
    <definedName name="미나">#REF!</definedName>
    <definedName name="미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래ㅔ">[36]작성방법!$B$6</definedName>
    <definedName name="미밈">#REF!</definedName>
    <definedName name="미상주" hidden="1">{#N/A,#N/A,FALSE,"지침";#N/A,#N/A,FALSE,"환경분석";#N/A,#N/A,FALSE,"Sheet16"}</definedName>
    <definedName name="미선0804">#REF!</definedName>
    <definedName name="미선1206">#REF!</definedName>
    <definedName name="미송">[44]단가!$A$10</definedName>
    <definedName name="미송판재">[44]단가!$A$16</definedName>
    <definedName name="미승인"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장공" localSheetId="31">#REF!</definedName>
    <definedName name="미장공">#REF!</definedName>
    <definedName name="미장공노임" localSheetId="31">#REF!</definedName>
    <definedName name="미장공노임">#REF!</definedName>
    <definedName name="미종">#REF!</definedName>
    <definedName name="미진">#REF!</definedName>
    <definedName name="미ㅏ로ㅓㅇ" hidden="1">#REF!</definedName>
    <definedName name="민">#REF!</definedName>
    <definedName name="밀도">[38]Sheet5!#REF!</definedName>
    <definedName name="밋션별">#REF!</definedName>
    <definedName name="ㅂ" localSheetId="31">#REF!</definedName>
    <definedName name="ㅂ"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#REF!</definedName>
    <definedName name="ㅂ1" localSheetId="31">#REF!</definedName>
    <definedName name="ㅂ1">#REF!</definedName>
    <definedName name="ㅂㄱ"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#REF!</definedName>
    <definedName name="ㅂㄷ" hidden="1">#REF!</definedName>
    <definedName name="ㅂㄷㄱ" hidden="1">{#N/A,#N/A,FALSE,"단가표지"}</definedName>
    <definedName name="ㅂㄷㅂㄷ"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ㄷㅂㄷ"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ㄷㅂㄷ"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ㄷㅂㄷ"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ㄷㅂㄷ"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ㄷㅂㄷ"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ㄷㅂ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 localSheetId="31">#REF!</definedName>
    <definedName name="ㅂㅁ">#REF!</definedName>
    <definedName name="ㅂㅂ"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 hidden="1">{#N/A,#N/A,FALSE,"기안지";#N/A,#N/A,FALSE,"통신지"}</definedName>
    <definedName name="ㅂㅂㅂ"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 localSheetId="26" hidden="1">{#N/A,#N/A,FALSE,"명세표"}</definedName>
    <definedName name="ㅂㅂㅂㅂ" localSheetId="31" hidden="1">{#N/A,#N/A,FALSE,"명세표"}</definedName>
    <definedName name="ㅂㅂㅂㅂ" localSheetId="30" hidden="1">{#N/A,#N/A,FALSE,"명세표"}</definedName>
    <definedName name="ㅂㅂㅂㅂ" localSheetId="25" hidden="1">{#N/A,#N/A,FALSE,"명세표"}</definedName>
    <definedName name="ㅂㅂㅂㅂ" localSheetId="23" hidden="1">{#N/A,#N/A,FALSE,"명세표"}</definedName>
    <definedName name="ㅂㅂㅂㅂ" localSheetId="21" hidden="1">{#N/A,#N/A,FALSE,"명세표"}</definedName>
    <definedName name="ㅂㅂㅂㅂ" hidden="1">{#N/A,#N/A,FALSE,"명세표"}</definedName>
    <definedName name="ㅂㅂㅂㅂㅂ"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 hidden="1">{"'용역비'!$A$4:$C$8"}</definedName>
    <definedName name="ㅂㅂㅂㅂㅂㅂㅂ" localSheetId="26" hidden="1">{#N/A,#N/A,FALSE,"명세표"}</definedName>
    <definedName name="ㅂㅂㅂㅂㅂㅂㅂ" localSheetId="31" hidden="1">{#N/A,#N/A,FALSE,"명세표"}</definedName>
    <definedName name="ㅂㅂㅂㅂㅂㅂㅂ" localSheetId="30" hidden="1">{#N/A,#N/A,FALSE,"명세표"}</definedName>
    <definedName name="ㅂㅂㅂㅂㅂㅂㅂ" localSheetId="25" hidden="1">{#N/A,#N/A,FALSE,"명세표"}</definedName>
    <definedName name="ㅂㅂㅂㅂㅂㅂㅂ" localSheetId="23" hidden="1">{#N/A,#N/A,FALSE,"명세표"}</definedName>
    <definedName name="ㅂㅂㅂㅂㅂㅂㅂ" localSheetId="21" hidden="1">{#N/A,#N/A,FALSE,"명세표"}</definedName>
    <definedName name="ㅂㅂㅂㅂㅂㅂㅂ" hidden="1">{#N/A,#N/A,FALSE,"명세표"}</definedName>
    <definedName name="ㅂㅂㅂㅂㅂㅂㅂㅂㅂ"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ㅂㅂ"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ㅂㅂ"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ㅈㅈ">#REF!</definedName>
    <definedName name="ㅂ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ㅈ" localSheetId="26" hidden="1">{#N/A,#N/A,TRUE,"1";#N/A,#N/A,TRUE,"2";#N/A,#N/A,TRUE,"3";#N/A,#N/A,TRUE,"4";#N/A,#N/A,TRUE,"5";#N/A,#N/A,TRUE,"6";#N/A,#N/A,TRUE,"7"}</definedName>
    <definedName name="ㅂㅈ" localSheetId="31" hidden="1">{#N/A,#N/A,TRUE,"1";#N/A,#N/A,TRUE,"2";#N/A,#N/A,TRUE,"3";#N/A,#N/A,TRUE,"4";#N/A,#N/A,TRUE,"5";#N/A,#N/A,TRUE,"6";#N/A,#N/A,TRUE,"7"}</definedName>
    <definedName name="ㅂㅈ" localSheetId="30" hidden="1">{#N/A,#N/A,TRUE,"1";#N/A,#N/A,TRUE,"2";#N/A,#N/A,TRUE,"3";#N/A,#N/A,TRUE,"4";#N/A,#N/A,TRUE,"5";#N/A,#N/A,TRUE,"6";#N/A,#N/A,TRUE,"7"}</definedName>
    <definedName name="ㅂㅈ" localSheetId="25" hidden="1">{#N/A,#N/A,TRUE,"1";#N/A,#N/A,TRUE,"2";#N/A,#N/A,TRUE,"3";#N/A,#N/A,TRUE,"4";#N/A,#N/A,TRUE,"5";#N/A,#N/A,TRUE,"6";#N/A,#N/A,TRUE,"7"}</definedName>
    <definedName name="ㅂㅈ" localSheetId="23" hidden="1">{#N/A,#N/A,TRUE,"1";#N/A,#N/A,TRUE,"2";#N/A,#N/A,TRUE,"3";#N/A,#N/A,TRUE,"4";#N/A,#N/A,TRUE,"5";#N/A,#N/A,TRUE,"6";#N/A,#N/A,TRUE,"7"}</definedName>
    <definedName name="ㅂㅈ" localSheetId="21" hidden="1">{#N/A,#N/A,TRUE,"1";#N/A,#N/A,TRUE,"2";#N/A,#N/A,TRUE,"3";#N/A,#N/A,TRUE,"4";#N/A,#N/A,TRUE,"5";#N/A,#N/A,TRUE,"6";#N/A,#N/A,TRUE,"7"}</definedName>
    <definedName name="ㅂㅈ" hidden="1">#REF!</definedName>
    <definedName name="ㅂㅈㄱ"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ㄷㅈㅂㄱㅈㄷㅂㄱ" localSheetId="23" hidden="1">{#N/A,#N/A,FALSE,"이정표"}</definedName>
    <definedName name="ㅂㅈㄱㄷㅈㅂㄱㅈㄷㅂㄱ" localSheetId="21" hidden="1">{#N/A,#N/A,FALSE,"이정표"}</definedName>
    <definedName name="ㅂㅈㄱㄷㅈㅂㄱㅈㄷㅂㄱ" hidden="1">{#N/A,#N/A,FALSE,"이정표"}</definedName>
    <definedName name="ㅂㅈㄷ">#REF!</definedName>
    <definedName name="ㅂㅈㄷㄴㅌ">#REF!</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31">[9]!BlankMacro1</definedName>
    <definedName name="바" localSheetId="23">[9]!BlankMacro1</definedName>
    <definedName name="바" localSheetId="21">[9]!BlankMacro1</definedName>
    <definedName name="바">#REF!</definedName>
    <definedName name="바깥">[38]Sheet5!#REF!</definedName>
    <definedName name="바깥지름" localSheetId="31">#REF!</definedName>
    <definedName name="바깥지름" localSheetId="23">#REF!</definedName>
    <definedName name="바깥지름" localSheetId="21">#REF!</definedName>
    <definedName name="바깥지름">#REF!</definedName>
    <definedName name="바다">[36]작성방법!$B$19</definedName>
    <definedName name="바닥면적">#REF!</definedName>
    <definedName name="바닥시스ㅔ">#N/A</definedName>
    <definedName name="바닥히팅시스템">#N/A</definedName>
    <definedName name="바러ㅏ얼"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바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바보">#REF!</definedName>
    <definedName name="바보멍청이">#REF!</definedName>
    <definedName name="바붕" hidden="1">{#N/A,#N/A,FALSE,"전력간선"}</definedName>
    <definedName name="바위2노무">[60]수목일위!#REF!</definedName>
    <definedName name="바위2재료">[60]수목일위!#REF!</definedName>
    <definedName name="바이브레이트공노임" localSheetId="31">#REF!</definedName>
    <definedName name="바이브레이트공노임">#REF!</definedName>
    <definedName name="바이오">[100]참고!$A$3</definedName>
    <definedName name="바인드와이어적용" localSheetId="31">#REF!</definedName>
    <definedName name="바인드와이어적용">#REF!</definedName>
    <definedName name="박" localSheetId="26" hidden="1">{#N/A,#N/A,FALSE,"양식(을)"}</definedName>
    <definedName name="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박" localSheetId="30" hidden="1">{#N/A,#N/A,FALSE,"양식(을)"}</definedName>
    <definedName name="박" localSheetId="25" hidden="1">{#N/A,#N/A,FALSE,"양식(을)"}</definedName>
    <definedName name="박" localSheetId="23" hidden="1">{#N/A,#N/A,FALSE,"양식(을)"}</definedName>
    <definedName name="박" localSheetId="21" hidden="1">{#N/A,#N/A,FALSE,"양식(을)"}</definedName>
    <definedName name="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박광민">#REF!</definedName>
    <definedName name="박리제">[44]단가!$A$13</definedName>
    <definedName name="박미정" localSheetId="31">BlankMacro1</definedName>
    <definedName name="박미정" localSheetId="23">BlankMacro1</definedName>
    <definedName name="박미정" localSheetId="21">BlankMacro1</definedName>
    <definedName name="박미정" localSheetId="1">BlankMacro1</definedName>
    <definedName name="박미정" localSheetId="4">BlankMacro1</definedName>
    <definedName name="박미정">BlankMacro1</definedName>
    <definedName name="박수열"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스">{"Book1","부대-(표지판,데리,가드).xls","부대-(낙,차,중분대).xls"}</definedName>
    <definedName name="박스바긋">{"Book1","부대-(표지판,데리,가드).xls","부대-(낙,차,중분대).xls"}</definedName>
    <definedName name="박원흠" hidden="1">{#N/A,#N/A,FALSE,"현장 NCR 분석";#N/A,#N/A,FALSE,"현장품질감사";#N/A,#N/A,FALSE,"현장품질감사"}</definedName>
    <definedName name="박종균" localSheetId="26" hidden="1">{#N/A,#N/A,FALSE,"인원";#N/A,#N/A,FALSE,"비용2";#N/A,#N/A,FALSE,"비용1";#N/A,#N/A,FALSE,"비용";#N/A,#N/A,FALSE,"보증2";#N/A,#N/A,FALSE,"보증1";#N/A,#N/A,FALSE,"보증";#N/A,#N/A,FALSE,"손익1";#N/A,#N/A,FALSE,"손익";#N/A,#N/A,FALSE,"부서별매출";#N/A,#N/A,FALSE,"매출"}</definedName>
    <definedName name="박종균" localSheetId="31" hidden="1">{#N/A,#N/A,FALSE,"인원";#N/A,#N/A,FALSE,"비용2";#N/A,#N/A,FALSE,"비용1";#N/A,#N/A,FALSE,"비용";#N/A,#N/A,FALSE,"보증2";#N/A,#N/A,FALSE,"보증1";#N/A,#N/A,FALSE,"보증";#N/A,#N/A,FALSE,"손익1";#N/A,#N/A,FALSE,"손익";#N/A,#N/A,FALSE,"부서별매출";#N/A,#N/A,FALSE,"매출"}</definedName>
    <definedName name="박종균" localSheetId="30" hidden="1">{#N/A,#N/A,FALSE,"인원";#N/A,#N/A,FALSE,"비용2";#N/A,#N/A,FALSE,"비용1";#N/A,#N/A,FALSE,"비용";#N/A,#N/A,FALSE,"보증2";#N/A,#N/A,FALSE,"보증1";#N/A,#N/A,FALSE,"보증";#N/A,#N/A,FALSE,"손익1";#N/A,#N/A,FALSE,"손익";#N/A,#N/A,FALSE,"부서별매출";#N/A,#N/A,FALSE,"매출"}</definedName>
    <definedName name="박종균" localSheetId="25" hidden="1">{#N/A,#N/A,FALSE,"인원";#N/A,#N/A,FALSE,"비용2";#N/A,#N/A,FALSE,"비용1";#N/A,#N/A,FALSE,"비용";#N/A,#N/A,FALSE,"보증2";#N/A,#N/A,FALSE,"보증1";#N/A,#N/A,FALSE,"보증";#N/A,#N/A,FALSE,"손익1";#N/A,#N/A,FALSE,"손익";#N/A,#N/A,FALSE,"부서별매출";#N/A,#N/A,FALSE,"매출"}</definedName>
    <definedName name="박종균" localSheetId="23" hidden="1">{#N/A,#N/A,FALSE,"인원";#N/A,#N/A,FALSE,"비용2";#N/A,#N/A,FALSE,"비용1";#N/A,#N/A,FALSE,"비용";#N/A,#N/A,FALSE,"보증2";#N/A,#N/A,FALSE,"보증1";#N/A,#N/A,FALSE,"보증";#N/A,#N/A,FALSE,"손익1";#N/A,#N/A,FALSE,"손익";#N/A,#N/A,FALSE,"부서별매출";#N/A,#N/A,FALSE,"매출"}</definedName>
    <definedName name="박종균" localSheetId="21"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창수" localSheetId="26" hidden="1">{#N/A,#N/A,FALSE,"표지"}</definedName>
    <definedName name="박창수" localSheetId="31" hidden="1">{#N/A,#N/A,FALSE,"표지"}</definedName>
    <definedName name="박창수" localSheetId="30" hidden="1">{#N/A,#N/A,FALSE,"표지"}</definedName>
    <definedName name="박창수" localSheetId="25" hidden="1">{#N/A,#N/A,FALSE,"표지"}</definedName>
    <definedName name="박창수" localSheetId="23" hidden="1">{#N/A,#N/A,FALSE,"표지"}</definedName>
    <definedName name="박창수" localSheetId="21" hidden="1">{#N/A,#N/A,FALSE,"표지"}</definedName>
    <definedName name="박창수" hidden="1">{#N/A,#N/A,FALSE,"표지"}</definedName>
    <definedName name="박태기">[44]단가!$A$155</definedName>
    <definedName name="박태기6노무">[60]수목일위!#REF!</definedName>
    <definedName name="박태기6재료">[60]수목일위!#REF!</definedName>
    <definedName name="박태기8노무">[60]수목일위!#REF!</definedName>
    <definedName name="박태기8재료">[60]수목일위!#REF!</definedName>
    <definedName name="반경">INDIRECT("단중표!$BF$4:$BG$36")</definedName>
    <definedName name="반구간">#REF!</definedName>
    <definedName name="반송1012">#REF!</definedName>
    <definedName name="반송1215">#REF!</definedName>
    <definedName name="반송1518">#REF!</definedName>
    <definedName name="반송1520">#REF!</definedName>
    <definedName name="반송2022">#REF!</definedName>
    <definedName name="반여수량" localSheetId="31">#REF!</definedName>
    <definedName name="반여수량">#REF!</definedName>
    <definedName name="반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반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반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반이면배선" localSheetId="31">#REF!</definedName>
    <definedName name="반이면배선">#REF!</definedName>
    <definedName name="반입">[0]!BlankMacro1</definedName>
    <definedName name="반장">#REF!</definedName>
    <definedName name="반지름">[38]Sheet5!#REF!</definedName>
    <definedName name="발리">#REF!</definedName>
    <definedName name="발생내역1" localSheetId="31">#REF!</definedName>
    <definedName name="발생내역1">#REF!</definedName>
    <definedName name="발생내역2" localSheetId="31">#REF!</definedName>
    <definedName name="발생내역2">#REF!</definedName>
    <definedName name="발송계획">BlankMacro1</definedName>
    <definedName name="발송계획1">BlankMacro1</definedName>
    <definedName name="발주" localSheetId="26" hidden="1">{#N/A,#N/A,FALSE,"인원";#N/A,#N/A,FALSE,"비용2";#N/A,#N/A,FALSE,"비용1";#N/A,#N/A,FALSE,"비용";#N/A,#N/A,FALSE,"보증2";#N/A,#N/A,FALSE,"보증1";#N/A,#N/A,FALSE,"보증";#N/A,#N/A,FALSE,"손익1";#N/A,#N/A,FALSE,"손익";#N/A,#N/A,FALSE,"부서별매출";#N/A,#N/A,FALSE,"매출"}</definedName>
    <definedName name="발주" localSheetId="31" hidden="1">{#N/A,#N/A,FALSE,"인원";#N/A,#N/A,FALSE,"비용2";#N/A,#N/A,FALSE,"비용1";#N/A,#N/A,FALSE,"비용";#N/A,#N/A,FALSE,"보증2";#N/A,#N/A,FALSE,"보증1";#N/A,#N/A,FALSE,"보증";#N/A,#N/A,FALSE,"손익1";#N/A,#N/A,FALSE,"손익";#N/A,#N/A,FALSE,"부서별매출";#N/A,#N/A,FALSE,"매출"}</definedName>
    <definedName name="발주" localSheetId="30" hidden="1">{#N/A,#N/A,FALSE,"인원";#N/A,#N/A,FALSE,"비용2";#N/A,#N/A,FALSE,"비용1";#N/A,#N/A,FALSE,"비용";#N/A,#N/A,FALSE,"보증2";#N/A,#N/A,FALSE,"보증1";#N/A,#N/A,FALSE,"보증";#N/A,#N/A,FALSE,"손익1";#N/A,#N/A,FALSE,"손익";#N/A,#N/A,FALSE,"부서별매출";#N/A,#N/A,FALSE,"매출"}</definedName>
    <definedName name="발주" localSheetId="25" hidden="1">{#N/A,#N/A,FALSE,"인원";#N/A,#N/A,FALSE,"비용2";#N/A,#N/A,FALSE,"비용1";#N/A,#N/A,FALSE,"비용";#N/A,#N/A,FALSE,"보증2";#N/A,#N/A,FALSE,"보증1";#N/A,#N/A,FALSE,"보증";#N/A,#N/A,FALSE,"손익1";#N/A,#N/A,FALSE,"손익";#N/A,#N/A,FALSE,"부서별매출";#N/A,#N/A,FALSE,"매출"}</definedName>
    <definedName name="발주" localSheetId="23" hidden="1">{#N/A,#N/A,FALSE,"인원";#N/A,#N/A,FALSE,"비용2";#N/A,#N/A,FALSE,"비용1";#N/A,#N/A,FALSE,"비용";#N/A,#N/A,FALSE,"보증2";#N/A,#N/A,FALSE,"보증1";#N/A,#N/A,FALSE,"보증";#N/A,#N/A,FALSE,"손익1";#N/A,#N/A,FALSE,"손익";#N/A,#N/A,FALSE,"부서별매출";#N/A,#N/A,FALSE,"매출"}</definedName>
    <definedName name="발주" localSheetId="21" hidden="1">{#N/A,#N/A,FALSE,"인원";#N/A,#N/A,FALSE,"비용2";#N/A,#N/A,FALSE,"비용1";#N/A,#N/A,FALSE,"비용";#N/A,#N/A,FALSE,"보증2";#N/A,#N/A,FALSE,"보증1";#N/A,#N/A,FALSE,"보증";#N/A,#N/A,FALSE,"손익1";#N/A,#N/A,FALSE,"손익";#N/A,#N/A,FALSE,"부서별매출";#N/A,#N/A,FALSE,"매출"}</definedName>
    <definedName name="발주">#REF!</definedName>
    <definedName name="발주내역" hidden="1">#REF!</definedName>
    <definedName name="발주자" localSheetId="31">#REF!</definedName>
    <definedName name="발주자">#REF!</definedName>
    <definedName name="발주처">#REF!</definedName>
    <definedName name="발코니난간" hidden="1">{#N/A,#N/A,FALSE,"물량산출"}</definedName>
    <definedName name="발파노무">[60]수목일위!#REF!</definedName>
    <definedName name="발파암경">[101]시설물일위!#REF!</definedName>
    <definedName name="발파암경비">[60]수목일위!#REF!</definedName>
    <definedName name="발파암노">[101]시설물일위!#REF!</definedName>
    <definedName name="발파암노무">[60]수목일위!#REF!</definedName>
    <definedName name="발파암재">[101]시설물일위!#REF!</definedName>
    <definedName name="발파암재료">[60]수목일위!#REF!</definedName>
    <definedName name="방방">#N/A</definedName>
    <definedName name="방방호">#N/A</definedName>
    <definedName name="방송" localSheetId="1">BlankMacro1</definedName>
    <definedName name="방송" localSheetId="4">BlankMacro1</definedName>
    <definedName name="방송">BlankMacro1</definedName>
    <definedName name="방송설비" localSheetId="31">#REF!</definedName>
    <definedName name="방송설비">#REF!</definedName>
    <definedName name="방수">#REF!</definedName>
    <definedName name="방수공" localSheetId="31">#REF!</definedName>
    <definedName name="방수공">#REF!</definedName>
    <definedName name="방수공노임" localSheetId="31">#REF!</definedName>
    <definedName name="방수공노임">#REF!</definedName>
    <definedName name="방수시방1" hidden="1">{#N/A,#N/A,FALSE,"현장 NCR 분석";#N/A,#N/A,FALSE,"현장품질감사";#N/A,#N/A,FALSE,"현장품질감사"}</definedName>
    <definedName name="방식노무">#REF!</definedName>
    <definedName name="방식재료">#REF!</definedName>
    <definedName name="방열기">[102]노무비단가!$B$75</definedName>
    <definedName name="방음벽2">{"Book1","부대-(표지판,데리,가드).xls","부대-(낙,차,중분대).xls"}</definedName>
    <definedName name="방음벽4.5">{"Book1","부대-(표지판,데리,가드).xls","부대-(낙,차,중분대).xls"}</definedName>
    <definedName name="방청PAINT단가" localSheetId="31">#REF!</definedName>
    <definedName name="방청PAINT단가">#REF!</definedName>
    <definedName name="방청페인트계" localSheetId="31">#REF!</definedName>
    <definedName name="방청페인트계">#REF!</definedName>
    <definedName name="방청페인트노" localSheetId="31">#REF!</definedName>
    <definedName name="방청페인트노">#REF!</definedName>
    <definedName name="방청페인트자재비" localSheetId="31">#REF!</definedName>
    <definedName name="방청페인트자재비">#REF!</definedName>
    <definedName name="방카경">#REF!</definedName>
    <definedName name="방카노">#REF!</definedName>
    <definedName name="방카재">#REF!</definedName>
    <definedName name="방폭"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방폭"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방폭"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방폭"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방폭"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방폭"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방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방호">#N/A</definedName>
    <definedName name="방호설비공사">#N/A</definedName>
    <definedName name="방화노무비" localSheetId="31">#REF!</definedName>
    <definedName name="방화노무비">#REF!</definedName>
    <definedName name="방화도료면적적용" localSheetId="31">#REF!</definedName>
    <definedName name="방화도료면적적용">#REF!</definedName>
    <definedName name="방화도료적용" localSheetId="31">#REF!</definedName>
    <definedName name="방화도료적용">#REF!</definedName>
    <definedName name="방화자재비" localSheetId="31">#REF!</definedName>
    <definedName name="방화자재비">#REF!</definedName>
    <definedName name="방화판적용" localSheetId="31">#REF!</definedName>
    <definedName name="방화판적용">#REF!</definedName>
    <definedName name="방화판할증적용" localSheetId="31">#REF!</definedName>
    <definedName name="방화판할증적용">#REF!</definedName>
    <definedName name="배" localSheetId="31">#REF!</definedName>
    <definedName name="배">#REF!</definedName>
    <definedName name="배P">[37]견적!#REF!</definedName>
    <definedName name="배관"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배관" localSheetId="31">#REF!</definedName>
    <definedName name="배관"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배관"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배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배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배관">#REF!</definedName>
    <definedName name="배관공" localSheetId="31">#REF!</definedName>
    <definedName name="배관공">#REF!</definedName>
    <definedName name="배관공노임" localSheetId="31">#REF!</definedName>
    <definedName name="배관공노임">#REF!</definedName>
    <definedName name="배관배선경비">[70]계측제어설비!#REF!</definedName>
    <definedName name="배관배선노무비">[70]계측제어설비!#REF!</definedName>
    <definedName name="배관배선재료비">[70]계측제어설비!#REF!</definedName>
    <definedName name="배관업체">#REF!</definedName>
    <definedName name="배관을위한구멍뚫기" localSheetId="31">#REF!</definedName>
    <definedName name="배관을위한구멍뚫기">#REF!</definedName>
    <definedName name="배관적용TABLE" localSheetId="31">BlankMacro1</definedName>
    <definedName name="배관적용TABLE" localSheetId="23">BlankMacro1</definedName>
    <definedName name="배관적용TABLE" localSheetId="21">BlankMacro1</definedName>
    <definedName name="배관적용TABLE" localSheetId="1">BlankMacro1</definedName>
    <definedName name="배관적용TABLE" localSheetId="4">BlankMacro1</definedName>
    <definedName name="배관적용TABLE">BlankMacro1</definedName>
    <definedName name="배기">[102]노무비단가!$B$73</definedName>
    <definedName name="배롱">[44]단가!$A$132</definedName>
    <definedName name="배선용단자함신설" localSheetId="31">#REF!</definedName>
    <definedName name="배선용단자함신설" localSheetId="23">#REF!</definedName>
    <definedName name="배선용단자함신설" localSheetId="21">#REF!</definedName>
    <definedName name="배선용단자함신설">#REF!</definedName>
    <definedName name="배수경">#REF!</definedName>
    <definedName name="배수공" localSheetId="31">#REF!</definedName>
    <definedName name="배수공" localSheetId="23">#REF!</definedName>
    <definedName name="배수공" localSheetId="21">#REF!</definedName>
    <definedName name="배수공">#REF!</definedName>
    <definedName name="배수공수">[78]부대tu!#REF!</definedName>
    <definedName name="배수공하">[78]부대tu!#REF!</definedName>
    <definedName name="배수노">#REF!</definedName>
    <definedName name="배수재">#REF!</definedName>
    <definedName name="배열계수">#REF!</definedName>
    <definedName name="배전">180602</definedName>
    <definedName name="배전공">#REF!</definedName>
    <definedName name="배전반" localSheetId="31">#REF!</definedName>
    <definedName name="배전반">#REF!</definedName>
    <definedName name="배전반계기류" localSheetId="31">#REF!</definedName>
    <definedName name="배전반계기류">#REF!</definedName>
    <definedName name="배전반자재단가영">#REF!</definedName>
    <definedName name="배전선용단자함신설" localSheetId="31">#REF!</definedName>
    <definedName name="배전선용단자함신설">#REF!</definedName>
    <definedName name="배전야" localSheetId="31">#REF!</definedName>
    <definedName name="배전야" localSheetId="23">#REF!</definedName>
    <definedName name="배전야" localSheetId="21">#REF!</definedName>
    <definedName name="배전야">#REF!</definedName>
    <definedName name="배전전공" localSheetId="31">#REF!</definedName>
    <definedName name="배전전공" localSheetId="23">#REF!</definedName>
    <definedName name="배전전공" localSheetId="21">#REF!</definedName>
    <definedName name="배전전공">#REF!</definedName>
    <definedName name="배전전공노임" localSheetId="31">#REF!</definedName>
    <definedName name="배전전공노임" localSheetId="23">#REF!</definedName>
    <definedName name="배전전공노임" localSheetId="21">#REF!</definedName>
    <definedName name="배전전공노임">#REF!</definedName>
    <definedName name="배전주" localSheetId="31">#REF!</definedName>
    <definedName name="배전주">#REF!</definedName>
    <definedName name="배전활선공">#REF!</definedName>
    <definedName name="배전활선전공" localSheetId="31">#REF!</definedName>
    <definedName name="배전활선전공">#REF!</definedName>
    <definedName name="배전활선전공노임" localSheetId="31">#REF!</definedName>
    <definedName name="배전활선전공노임">#REF!</definedName>
    <definedName name="배치계획"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02간재" localSheetId="31">#REF!</definedName>
    <definedName name="백02간재">#REF!</definedName>
    <definedName name="백02간재티스제외" localSheetId="31">#REF!</definedName>
    <definedName name="백02간재티스제외">#REF!</definedName>
    <definedName name="백02노무" localSheetId="31">#REF!</definedName>
    <definedName name="백02노무">#REF!</definedName>
    <definedName name="백02노무야간" localSheetId="31">#REF!</definedName>
    <definedName name="백02노무야간">#REF!</definedName>
    <definedName name="백02손료" localSheetId="31">#REF!</definedName>
    <definedName name="백02손료">#REF!</definedName>
    <definedName name="백04간재" localSheetId="31">#REF!</definedName>
    <definedName name="백04간재">#REF!</definedName>
    <definedName name="백04간재티스제외" localSheetId="31">#REF!</definedName>
    <definedName name="백04간재티스제외">#REF!</definedName>
    <definedName name="백04노무" localSheetId="31">#REF!</definedName>
    <definedName name="백04노무">#REF!</definedName>
    <definedName name="백04노무야간" localSheetId="31">#REF!</definedName>
    <definedName name="백04노무야간">#REF!</definedName>
    <definedName name="백04손료" localSheetId="31">#REF!</definedName>
    <definedName name="백04손료">#REF!</definedName>
    <definedName name="백07간재" localSheetId="31">#REF!</definedName>
    <definedName name="백07간재">#REF!</definedName>
    <definedName name="백07노무" localSheetId="31">#REF!</definedName>
    <definedName name="백07노무">#REF!</definedName>
    <definedName name="백07손료" localSheetId="31">#REF!</definedName>
    <definedName name="백07손료">#REF!</definedName>
    <definedName name="백목련">[44]단가!$A$112</definedName>
    <definedName name="백업제">[44]단가!$A$60</definedName>
    <definedName name="백자갈노무">[60]수목일위!#REF!</definedName>
    <definedName name="백자갈재료">[60]수목일위!#REF!</definedName>
    <definedName name="백철4노무">[60]수목일위!#REF!</definedName>
    <definedName name="백철4재료">[60]수목일위!#REF!</definedName>
    <definedName name="백철5노무">[60]수목일위!#REF!</definedName>
    <definedName name="백철5재료">[60]수목일위!#REF!</definedName>
    <definedName name="백호07">#REF!</definedName>
    <definedName name="백호10">#REF!</definedName>
    <definedName name="밸브조립노" localSheetId="31">#REF!</definedName>
    <definedName name="밸브조립노">#REF!</definedName>
    <definedName name="버">#REF!</definedName>
    <definedName name="버던비트">#REF!</definedName>
    <definedName name="버즘">[44]단가!$A$113</definedName>
    <definedName name="버티">#N/A</definedName>
    <definedName name="번호">#REF!</definedName>
    <definedName name="벌" hidden="1">{#N/A,#N/A,FALSE,"전력간선"}</definedName>
    <definedName name="벌개제근경">#REF!</definedName>
    <definedName name="벌개제근노">#REF!</definedName>
    <definedName name="벌개제근재">#REF!</definedName>
    <definedName name="벌목부" localSheetId="31">#REF!</definedName>
    <definedName name="벌목부">#REF!</definedName>
    <definedName name="범어3차" hidden="1">{#N/A,#N/A,FALSE,"현장 NCR 분석";#N/A,#N/A,FALSE,"현장품질감사";#N/A,#N/A,FALSE,"현장품질감사"}</definedName>
    <definedName name="범위">#REF!</definedName>
    <definedName name="範囲">#REF!</definedName>
    <definedName name="범위문자">INDIRECT("CRANEDATA!$A$40:$B$76")</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돌_블럭_제작공" localSheetId="31">#REF!</definedName>
    <definedName name="벽돌_블럭_제작공">#REF!</definedName>
    <definedName name="벽돌제작공">[66]단가집!#REF!</definedName>
    <definedName name="벽반사" localSheetId="31">#REF!</definedName>
    <definedName name="벽반사">#REF!</definedName>
    <definedName name="벽운갑지" hidden="1">#REF!</definedName>
    <definedName name="벽체" localSheetId="23" hidden="1">{#N/A,#N/A,FALSE,"혼합골재"}</definedName>
    <definedName name="벽체" localSheetId="21" hidden="1">{#N/A,#N/A,FALSE,"혼합골재"}</definedName>
    <definedName name="벽체" hidden="1">{#N/A,#N/A,FALSE,"혼합골재"}</definedName>
    <definedName name="변경" localSheetId="26" hidden="1">{#N/A,#N/A,FALSE,"현장 NCR 분석";#N/A,#N/A,FALSE,"현장품질감사";#N/A,#N/A,FALSE,"현장품질감사"}</definedName>
    <definedName name="변경" localSheetId="31" hidden="1">{#N/A,#N/A,FALSE,"CCTV"}</definedName>
    <definedName name="변경" localSheetId="30" hidden="1">{#N/A,#N/A,FALSE,"현장 NCR 분석";#N/A,#N/A,FALSE,"현장품질감사";#N/A,#N/A,FALSE,"현장품질감사"}</definedName>
    <definedName name="변경" localSheetId="25" hidden="1">{#N/A,#N/A,FALSE,"현장 NCR 분석";#N/A,#N/A,FALSE,"현장품질감사";#N/A,#N/A,FALSE,"현장품질감사"}</definedName>
    <definedName name="변경" localSheetId="23" hidden="1">{#N/A,#N/A,FALSE,"현장 NCR 분석";#N/A,#N/A,FALSE,"현장품질감사";#N/A,#N/A,FALSE,"현장품질감사"}</definedName>
    <definedName name="변경" localSheetId="21" hidden="1">{#N/A,#N/A,FALSE,"현장 NCR 분석";#N/A,#N/A,FALSE,"현장품질감사";#N/A,#N/A,FALSE,"현장품질감사"}</definedName>
    <definedName name="변경" hidden="1">{#N/A,#N/A,FALSE,"현장 NCR 분석";#N/A,#N/A,FALSE,"현장품질감사";#N/A,#N/A,FALSE,"현장품질감사"}</definedName>
    <definedName name="변경내역" localSheetId="23" hidden="1">{#N/A,#N/A,FALSE,"3가";#N/A,#N/A,FALSE,"3나";#N/A,#N/A,FALSE,"3다"}</definedName>
    <definedName name="변경내역" localSheetId="21" hidden="1">{#N/A,#N/A,FALSE,"3가";#N/A,#N/A,FALSE,"3나";#N/A,#N/A,FALSE,"3다"}</definedName>
    <definedName name="변경내역" hidden="1">{#N/A,#N/A,FALSE,"3가";#N/A,#N/A,FALSE,"3나";#N/A,#N/A,FALSE,"3다"}</definedName>
    <definedName name="변경목차" localSheetId="26" hidden="1">{#N/A,#N/A,FALSE,"단축1";#N/A,#N/A,FALSE,"단축2";#N/A,#N/A,FALSE,"단축3";#N/A,#N/A,FALSE,"장축";#N/A,#N/A,FALSE,"4WD"}</definedName>
    <definedName name="변경목차" localSheetId="31" hidden="1">{#N/A,#N/A,FALSE,"단축1";#N/A,#N/A,FALSE,"단축2";#N/A,#N/A,FALSE,"단축3";#N/A,#N/A,FALSE,"장축";#N/A,#N/A,FALSE,"4WD"}</definedName>
    <definedName name="변경목차" localSheetId="30" hidden="1">{#N/A,#N/A,FALSE,"단축1";#N/A,#N/A,FALSE,"단축2";#N/A,#N/A,FALSE,"단축3";#N/A,#N/A,FALSE,"장축";#N/A,#N/A,FALSE,"4WD"}</definedName>
    <definedName name="변경목차" localSheetId="25" hidden="1">{#N/A,#N/A,FALSE,"단축1";#N/A,#N/A,FALSE,"단축2";#N/A,#N/A,FALSE,"단축3";#N/A,#N/A,FALSE,"장축";#N/A,#N/A,FALSE,"4WD"}</definedName>
    <definedName name="변경목차" localSheetId="23" hidden="1">{#N/A,#N/A,FALSE,"단축1";#N/A,#N/A,FALSE,"단축2";#N/A,#N/A,FALSE,"단축3";#N/A,#N/A,FALSE,"장축";#N/A,#N/A,FALSE,"4WD"}</definedName>
    <definedName name="변경목차" localSheetId="21" hidden="1">{#N/A,#N/A,FALSE,"단축1";#N/A,#N/A,FALSE,"단축2";#N/A,#N/A,FALSE,"단축3";#N/A,#N/A,FALSE,"장축";#N/A,#N/A,FALSE,"4WD"}</definedName>
    <definedName name="변경목차" hidden="1">{#N/A,#N/A,FALSE,"단축1";#N/A,#N/A,FALSE,"단축2";#N/A,#N/A,FALSE,"단축3";#N/A,#N/A,FALSE,"장축";#N/A,#N/A,FALSE,"4WD"}</definedName>
    <definedName name="변경범위2" localSheetId="26" hidden="1">{#N/A,#N/A,FALSE,"단축1";#N/A,#N/A,FALSE,"단축2";#N/A,#N/A,FALSE,"단축3";#N/A,#N/A,FALSE,"장축";#N/A,#N/A,FALSE,"4WD"}</definedName>
    <definedName name="변경범위2" localSheetId="31" hidden="1">{#N/A,#N/A,FALSE,"단축1";#N/A,#N/A,FALSE,"단축2";#N/A,#N/A,FALSE,"단축3";#N/A,#N/A,FALSE,"장축";#N/A,#N/A,FALSE,"4WD"}</definedName>
    <definedName name="변경범위2" localSheetId="30" hidden="1">{#N/A,#N/A,FALSE,"단축1";#N/A,#N/A,FALSE,"단축2";#N/A,#N/A,FALSE,"단축3";#N/A,#N/A,FALSE,"장축";#N/A,#N/A,FALSE,"4WD"}</definedName>
    <definedName name="변경범위2" localSheetId="25" hidden="1">{#N/A,#N/A,FALSE,"단축1";#N/A,#N/A,FALSE,"단축2";#N/A,#N/A,FALSE,"단축3";#N/A,#N/A,FALSE,"장축";#N/A,#N/A,FALSE,"4WD"}</definedName>
    <definedName name="변경범위2" localSheetId="23" hidden="1">{#N/A,#N/A,FALSE,"단축1";#N/A,#N/A,FALSE,"단축2";#N/A,#N/A,FALSE,"단축3";#N/A,#N/A,FALSE,"장축";#N/A,#N/A,FALSE,"4WD"}</definedName>
    <definedName name="변경범위2" localSheetId="21" hidden="1">{#N/A,#N/A,FALSE,"단축1";#N/A,#N/A,FALSE,"단축2";#N/A,#N/A,FALSE,"단축3";#N/A,#N/A,FALSE,"장축";#N/A,#N/A,FALSE,"4WD"}</definedName>
    <definedName name="변경범위2" hidden="1">{#N/A,#N/A,FALSE,"단축1";#N/A,#N/A,FALSE,"단축2";#N/A,#N/A,FALSE,"단축3";#N/A,#N/A,FALSE,"장축";#N/A,#N/A,FALSE,"4WD"}</definedName>
    <definedName name="변경수주계획">#REF!</definedName>
    <definedName name="변경집계표3">ROUND(#REF!*0.0254,3)</definedName>
    <definedName name="변경집계표R2">ROUND(#REF!*0.0254,3)</definedName>
    <definedName name="변경후" localSheetId="26" hidden="1">{#N/A,#N/A,FALSE,"단축1";#N/A,#N/A,FALSE,"단축2";#N/A,#N/A,FALSE,"단축3";#N/A,#N/A,FALSE,"장축";#N/A,#N/A,FALSE,"4WD"}</definedName>
    <definedName name="변경후" localSheetId="31" hidden="1">{#N/A,#N/A,FALSE,"단축1";#N/A,#N/A,FALSE,"단축2";#N/A,#N/A,FALSE,"단축3";#N/A,#N/A,FALSE,"장축";#N/A,#N/A,FALSE,"4WD"}</definedName>
    <definedName name="변경후" localSheetId="30" hidden="1">{#N/A,#N/A,FALSE,"단축1";#N/A,#N/A,FALSE,"단축2";#N/A,#N/A,FALSE,"단축3";#N/A,#N/A,FALSE,"장축";#N/A,#N/A,FALSE,"4WD"}</definedName>
    <definedName name="변경후" localSheetId="25" hidden="1">{#N/A,#N/A,FALSE,"단축1";#N/A,#N/A,FALSE,"단축2";#N/A,#N/A,FALSE,"단축3";#N/A,#N/A,FALSE,"장축";#N/A,#N/A,FALSE,"4WD"}</definedName>
    <definedName name="변경후" localSheetId="23" hidden="1">{#N/A,#N/A,FALSE,"단축1";#N/A,#N/A,FALSE,"단축2";#N/A,#N/A,FALSE,"단축3";#N/A,#N/A,FALSE,"장축";#N/A,#N/A,FALSE,"4WD"}</definedName>
    <definedName name="변경후" localSheetId="21" hidden="1">{#N/A,#N/A,FALSE,"단축1";#N/A,#N/A,FALSE,"단축2";#N/A,#N/A,FALSE,"단축3";#N/A,#N/A,FALSE,"장축";#N/A,#N/A,FALSE,"4WD"}</definedName>
    <definedName name="변경후" hidden="1">{#N/A,#N/A,FALSE,"단축1";#N/A,#N/A,FALSE,"단축2";#N/A,#N/A,FALSE,"단축3";#N/A,#N/A,FALSE,"장축";#N/A,#N/A,FALSE,"4WD"}</definedName>
    <definedName name="변경후R2">ROUND(#REF!*0.0254,3)</definedName>
    <definedName name="변압기" localSheetId="31">#REF!</definedName>
    <definedName name="변압기">#REF!</definedName>
    <definedName name="변압기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변압기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변압기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변압기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변압기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변압기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변압기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변전기기도장" localSheetId="31">#REF!</definedName>
    <definedName name="변전기기도장">#REF!</definedName>
    <definedName name="변전기기점검" localSheetId="31">#REF!</definedName>
    <definedName name="변전기기점검">#REF!</definedName>
    <definedName name="변전전공" localSheetId="31">#REF!</definedName>
    <definedName name="변전전공" localSheetId="23">#REF!</definedName>
    <definedName name="변전전공" localSheetId="21">#REF!</definedName>
    <definedName name="변전전공">#REF!</definedName>
    <definedName name="변파유닛" localSheetId="23" hidden="1">{#N/A,#N/A,FALSE,"3가";#N/A,#N/A,FALSE,"3나";#N/A,#N/A,FALSE,"3다"}</definedName>
    <definedName name="변파유닛" localSheetId="21" hidden="1">{#N/A,#N/A,FALSE,"3가";#N/A,#N/A,FALSE,"3나";#N/A,#N/A,FALSE,"3다"}</definedName>
    <definedName name="변파유닛" hidden="1">{#N/A,#N/A,FALSE,"3가";#N/A,#N/A,FALSE,"3나";#N/A,#N/A,FALSE,"3다"}</definedName>
    <definedName name="변현평" localSheetId="31">#REF!</definedName>
    <definedName name="변현평">#REF!</definedName>
    <definedName name="변형방지1" localSheetId="31">#REF!</definedName>
    <definedName name="변형방지1">#REF!</definedName>
    <definedName name="변환">#REF!</definedName>
    <definedName name="별촉">#REF!</definedName>
    <definedName name="병꽃4노무">[60]수목일위!#REF!</definedName>
    <definedName name="병꽃4재료">[60]수목일위!#REF!</definedName>
    <definedName name="병꽃6노무">[60]수목일위!#REF!</definedName>
    <definedName name="병꽃6재료">[60]수목일위!#REF!</definedName>
    <definedName name="병천">#REF!</definedName>
    <definedName name="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#N/A</definedName>
    <definedName name="보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1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3" localSheetId="31">#REF!</definedName>
    <definedName name="보3">#REF!</definedName>
    <definedName name="보강지선도면" localSheetId="31">#REF!</definedName>
    <definedName name="보강지선도면">#REF!</definedName>
    <definedName name="보고" localSheetId="26" hidden="1">{#N/A,#N/A,FALSE,"단축1";#N/A,#N/A,FALSE,"단축2";#N/A,#N/A,FALSE,"단축3";#N/A,#N/A,FALSE,"장축";#N/A,#N/A,FALSE,"4WD"}</definedName>
    <definedName name="보고" localSheetId="31" hidden="1">{#N/A,#N/A,FALSE,"단축1";#N/A,#N/A,FALSE,"단축2";#N/A,#N/A,FALSE,"단축3";#N/A,#N/A,FALSE,"장축";#N/A,#N/A,FALSE,"4WD"}</definedName>
    <definedName name="보고" localSheetId="30" hidden="1">{#N/A,#N/A,FALSE,"단축1";#N/A,#N/A,FALSE,"단축2";#N/A,#N/A,FALSE,"단축3";#N/A,#N/A,FALSE,"장축";#N/A,#N/A,FALSE,"4WD"}</definedName>
    <definedName name="보고" localSheetId="25" hidden="1">{#N/A,#N/A,FALSE,"단축1";#N/A,#N/A,FALSE,"단축2";#N/A,#N/A,FALSE,"단축3";#N/A,#N/A,FALSE,"장축";#N/A,#N/A,FALSE,"4WD"}</definedName>
    <definedName name="보고" localSheetId="23" hidden="1">{#N/A,#N/A,FALSE,"단축1";#N/A,#N/A,FALSE,"단축2";#N/A,#N/A,FALSE,"단축3";#N/A,#N/A,FALSE,"장축";#N/A,#N/A,FALSE,"4WD"}</definedName>
    <definedName name="보고" localSheetId="21" hidden="1">{#N/A,#N/A,FALSE,"단축1";#N/A,#N/A,FALSE,"단축2";#N/A,#N/A,FALSE,"단축3";#N/A,#N/A,FALSE,"장축";#N/A,#N/A,FALSE,"4WD"}</definedName>
    <definedName name="보고" hidden="1">{#N/A,#N/A,FALSE,"단축1";#N/A,#N/A,FALSE,"단축2";#N/A,#N/A,FALSE,"단축3";#N/A,#N/A,FALSE,"장축";#N/A,#N/A,FALSE,"4WD"}</definedName>
    <definedName name="보고1" localSheetId="26" hidden="1">{#N/A,#N/A,FALSE,"단축1";#N/A,#N/A,FALSE,"단축2";#N/A,#N/A,FALSE,"단축3";#N/A,#N/A,FALSE,"장축";#N/A,#N/A,FALSE,"4WD"}</definedName>
    <definedName name="보고1" localSheetId="31" hidden="1">{#N/A,#N/A,FALSE,"단축1";#N/A,#N/A,FALSE,"단축2";#N/A,#N/A,FALSE,"단축3";#N/A,#N/A,FALSE,"장축";#N/A,#N/A,FALSE,"4WD"}</definedName>
    <definedName name="보고1" localSheetId="30" hidden="1">{#N/A,#N/A,FALSE,"단축1";#N/A,#N/A,FALSE,"단축2";#N/A,#N/A,FALSE,"단축3";#N/A,#N/A,FALSE,"장축";#N/A,#N/A,FALSE,"4WD"}</definedName>
    <definedName name="보고1" localSheetId="25" hidden="1">{#N/A,#N/A,FALSE,"단축1";#N/A,#N/A,FALSE,"단축2";#N/A,#N/A,FALSE,"단축3";#N/A,#N/A,FALSE,"장축";#N/A,#N/A,FALSE,"4WD"}</definedName>
    <definedName name="보고1" localSheetId="23" hidden="1">{#N/A,#N/A,FALSE,"단축1";#N/A,#N/A,FALSE,"단축2";#N/A,#N/A,FALSE,"단축3";#N/A,#N/A,FALSE,"장축";#N/A,#N/A,FALSE,"4WD"}</definedName>
    <definedName name="보고1" localSheetId="21" hidden="1">{#N/A,#N/A,FALSE,"단축1";#N/A,#N/A,FALSE,"단축2";#N/A,#N/A,FALSE,"단축3";#N/A,#N/A,FALSE,"장축";#N/A,#N/A,FALSE,"4WD"}</definedName>
    <definedName name="보고1" hidden="1">{#N/A,#N/A,FALSE,"단축1";#N/A,#N/A,FALSE,"단축2";#N/A,#N/A,FALSE,"단축3";#N/A,#N/A,FALSE,"장축";#N/A,#N/A,FALSE,"4WD"}</definedName>
    <definedName name="보고서">#N/A</definedName>
    <definedName name="보고서1" localSheetId="26" hidden="1">{#N/A,#N/A,FALSE,"단축1";#N/A,#N/A,FALSE,"단축2";#N/A,#N/A,FALSE,"단축3";#N/A,#N/A,FALSE,"장축";#N/A,#N/A,FALSE,"4WD"}</definedName>
    <definedName name="보고서1" localSheetId="31" hidden="1">{#N/A,#N/A,FALSE,"단축1";#N/A,#N/A,FALSE,"단축2";#N/A,#N/A,FALSE,"단축3";#N/A,#N/A,FALSE,"장축";#N/A,#N/A,FALSE,"4WD"}</definedName>
    <definedName name="보고서1" localSheetId="30" hidden="1">{#N/A,#N/A,FALSE,"단축1";#N/A,#N/A,FALSE,"단축2";#N/A,#N/A,FALSE,"단축3";#N/A,#N/A,FALSE,"장축";#N/A,#N/A,FALSE,"4WD"}</definedName>
    <definedName name="보고서1" localSheetId="25" hidden="1">{#N/A,#N/A,FALSE,"단축1";#N/A,#N/A,FALSE,"단축2";#N/A,#N/A,FALSE,"단축3";#N/A,#N/A,FALSE,"장축";#N/A,#N/A,FALSE,"4WD"}</definedName>
    <definedName name="보고서1" localSheetId="23" hidden="1">{#N/A,#N/A,FALSE,"단축1";#N/A,#N/A,FALSE,"단축2";#N/A,#N/A,FALSE,"단축3";#N/A,#N/A,FALSE,"장축";#N/A,#N/A,FALSE,"4WD"}</definedName>
    <definedName name="보고서1" localSheetId="21" hidden="1">{#N/A,#N/A,FALSE,"단축1";#N/A,#N/A,FALSE,"단축2";#N/A,#N/A,FALSE,"단축3";#N/A,#N/A,FALSE,"장축";#N/A,#N/A,FALSE,"4WD"}</definedName>
    <definedName name="보고서1" hidden="1">{#N/A,#N/A,FALSE,"단축1";#N/A,#N/A,FALSE,"단축2";#N/A,#N/A,FALSE,"단축3";#N/A,#N/A,FALSE,"장축";#N/A,#N/A,FALSE,"4WD"}</definedName>
    <definedName name="보곤" localSheetId="26" hidden="1">{#N/A,#N/A,FALSE,"인원";#N/A,#N/A,FALSE,"비용2";#N/A,#N/A,FALSE,"비용1";#N/A,#N/A,FALSE,"비용";#N/A,#N/A,FALSE,"보증2";#N/A,#N/A,FALSE,"보증1";#N/A,#N/A,FALSE,"보증";#N/A,#N/A,FALSE,"손익1";#N/A,#N/A,FALSE,"손익";#N/A,#N/A,FALSE,"부서별매출";#N/A,#N/A,FALSE,"매출"}</definedName>
    <definedName name="보곤" localSheetId="31" hidden="1">{#N/A,#N/A,FALSE,"인원";#N/A,#N/A,FALSE,"비용2";#N/A,#N/A,FALSE,"비용1";#N/A,#N/A,FALSE,"비용";#N/A,#N/A,FALSE,"보증2";#N/A,#N/A,FALSE,"보증1";#N/A,#N/A,FALSE,"보증";#N/A,#N/A,FALSE,"손익1";#N/A,#N/A,FALSE,"손익";#N/A,#N/A,FALSE,"부서별매출";#N/A,#N/A,FALSE,"매출"}</definedName>
    <definedName name="보곤" localSheetId="30" hidden="1">{#N/A,#N/A,FALSE,"인원";#N/A,#N/A,FALSE,"비용2";#N/A,#N/A,FALSE,"비용1";#N/A,#N/A,FALSE,"비용";#N/A,#N/A,FALSE,"보증2";#N/A,#N/A,FALSE,"보증1";#N/A,#N/A,FALSE,"보증";#N/A,#N/A,FALSE,"손익1";#N/A,#N/A,FALSE,"손익";#N/A,#N/A,FALSE,"부서별매출";#N/A,#N/A,FALSE,"매출"}</definedName>
    <definedName name="보곤" localSheetId="25" hidden="1">{#N/A,#N/A,FALSE,"인원";#N/A,#N/A,FALSE,"비용2";#N/A,#N/A,FALSE,"비용1";#N/A,#N/A,FALSE,"비용";#N/A,#N/A,FALSE,"보증2";#N/A,#N/A,FALSE,"보증1";#N/A,#N/A,FALSE,"보증";#N/A,#N/A,FALSE,"손익1";#N/A,#N/A,FALSE,"손익";#N/A,#N/A,FALSE,"부서별매출";#N/A,#N/A,FALSE,"매출"}</definedName>
    <definedName name="보곤" localSheetId="23" hidden="1">{#N/A,#N/A,FALSE,"인원";#N/A,#N/A,FALSE,"비용2";#N/A,#N/A,FALSE,"비용1";#N/A,#N/A,FALSE,"비용";#N/A,#N/A,FALSE,"보증2";#N/A,#N/A,FALSE,"보증1";#N/A,#N/A,FALSE,"보증";#N/A,#N/A,FALSE,"손익1";#N/A,#N/A,FALSE,"손익";#N/A,#N/A,FALSE,"부서별매출";#N/A,#N/A,FALSE,"매출"}</definedName>
    <definedName name="보곤" localSheetId="21"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도" hidden="1">{#N/A,#N/A,TRUE,"총괄"}</definedName>
    <definedName name="보도경계블럭수량">#REF!</definedName>
    <definedName name="보도노">[86]일위대가!$H$353</definedName>
    <definedName name="보도재">[86]일위대가!$J$353</definedName>
    <definedName name="보료3" localSheetId="31">#REF!</definedName>
    <definedName name="보료3">#REF!</definedName>
    <definedName name="보링" hidden="1">{#N/A,#N/A,FALSE,"포장2"}</definedName>
    <definedName name="보링공">#REF!</definedName>
    <definedName name="보링공_지질조사" localSheetId="31">#REF!</definedName>
    <definedName name="보링공_지질조사" localSheetId="23">#REF!</definedName>
    <definedName name="보링공_지질조사" localSheetId="21">#REF!</definedName>
    <definedName name="보링공_지질조사">#REF!</definedName>
    <definedName name="보상비" localSheetId="31">#REF!</definedName>
    <definedName name="보상비" localSheetId="23">#REF!</definedName>
    <definedName name="보상비" localSheetId="21">#REF!</definedName>
    <definedName name="보상비">#REF!</definedName>
    <definedName name="보안공" localSheetId="31">#REF!</definedName>
    <definedName name="보안공" localSheetId="23">#REF!</definedName>
    <definedName name="보안공" localSheetId="21">#REF!</definedName>
    <definedName name="보안공">#REF!</definedName>
    <definedName name="보오링그라우팅"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 localSheetId="31" hidden="1">#REF!</definedName>
    <definedName name="보온">#REF!</definedName>
    <definedName name="보온공" localSheetId="31">#REF!</definedName>
    <definedName name="보온공" localSheetId="23">#REF!</definedName>
    <definedName name="보온공" localSheetId="21">#REF!</definedName>
    <definedName name="보온공">#REF!</definedName>
    <definedName name="보온공노임" localSheetId="31">#REF!</definedName>
    <definedName name="보온공노임" localSheetId="23">#REF!</definedName>
    <definedName name="보온공노임" localSheetId="21">#REF!</definedName>
    <definedName name="보온공노임">#REF!</definedName>
    <definedName name="보온재료비" localSheetId="31">#REF!</definedName>
    <definedName name="보온재료비" localSheetId="23">#REF!</definedName>
    <definedName name="보온재료비" localSheetId="21">#REF!</definedName>
    <definedName name="보온재료비">#REF!</definedName>
    <definedName name="보온지급임차료" localSheetId="31">#REF!</definedName>
    <definedName name="보온지급임차료">#REF!</definedName>
    <definedName name="보온직접노무비" localSheetId="31">#REF!</definedName>
    <definedName name="보온직접노무비">#REF!</definedName>
    <definedName name="보인" localSheetId="31">37483</definedName>
    <definedName name="보인">#REF!</definedName>
    <definedName name="보일">#REF!</definedName>
    <definedName name="보일러공" localSheetId="31">#REF!</definedName>
    <definedName name="보일러공">#REF!</definedName>
    <definedName name="보자기" localSheetId="23" hidden="1">{#N/A,#N/A,FALSE,"3가";#N/A,#N/A,FALSE,"3나";#N/A,#N/A,FALSE,"3다"}</definedName>
    <definedName name="보자기" localSheetId="21" hidden="1">{#N/A,#N/A,FALSE,"3가";#N/A,#N/A,FALSE,"3나";#N/A,#N/A,FALSE,"3다"}</definedName>
    <definedName name="보자기" hidden="1">{#N/A,#N/A,FALSE,"3가";#N/A,#N/A,FALSE,"3나";#N/A,#N/A,FALSE,"3다"}</definedName>
    <definedName name="보전기획2" localSheetId="26" hidden="1">{#N/A,#N/A,FALSE,"ROW DATA"}</definedName>
    <definedName name="보전기획2" localSheetId="31" hidden="1">{#N/A,#N/A,FALSE,"ROW DATA"}</definedName>
    <definedName name="보전기획2" localSheetId="30" hidden="1">{#N/A,#N/A,FALSE,"ROW DATA"}</definedName>
    <definedName name="보전기획2" localSheetId="25" hidden="1">{#N/A,#N/A,FALSE,"ROW DATA"}</definedName>
    <definedName name="보전기획2" localSheetId="23" hidden="1">{#N/A,#N/A,FALSE,"ROW DATA"}</definedName>
    <definedName name="보전기획2" localSheetId="21" hidden="1">{#N/A,#N/A,FALSE,"ROW DATA"}</definedName>
    <definedName name="보전기획2" hidden="1">{#N/A,#N/A,FALSE,"ROW DATA"}</definedName>
    <definedName name="보정계수">INDIRECT("$M$4:$W$6")</definedName>
    <definedName name="보정금액">#REF!</definedName>
    <definedName name="보조기층두께">0.2</definedName>
    <definedName name="보증보험료">#REF!</definedName>
    <definedName name="보차도경계블럭수량">#REF!</definedName>
    <definedName name="보차도경계석">[44]단가!$A$67</definedName>
    <definedName name="보통">#REF!</definedName>
    <definedName name="보통선원" localSheetId="31">#REF!</definedName>
    <definedName name="보통선원">#REF!</definedName>
    <definedName name="보통야" localSheetId="31">#REF!</definedName>
    <definedName name="보통야">#REF!</definedName>
    <definedName name="보통인부" localSheetId="31">#REF!</definedName>
    <definedName name="보통인부">#REF!</definedName>
    <definedName name="보통인부1">[62]단가조사!#REF!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통인부노">#REF!</definedName>
    <definedName name="보통인부노임" localSheetId="31">#REF!</definedName>
    <definedName name="보통인부노임">#REF!</definedName>
    <definedName name="보통주" localSheetId="31">#REF!</definedName>
    <definedName name="보통주">#REF!</definedName>
    <definedName name="보험" localSheetId="31">#REF!</definedName>
    <definedName name="보험">#REF!</definedName>
    <definedName name="보험3" localSheetId="31">#REF!</definedName>
    <definedName name="보험3">#REF!</definedName>
    <definedName name="보험료" localSheetId="31">#REF!</definedName>
    <definedName name="보험료">#REF!</definedName>
    <definedName name="보험료2" localSheetId="23">#REF!</definedName>
    <definedName name="보험료2" localSheetId="21">#REF!</definedName>
    <definedName name="보험료2">#REF!</definedName>
    <definedName name="보험료3" localSheetId="31">#REF!</definedName>
    <definedName name="보험료3" localSheetId="23">#REF!</definedName>
    <definedName name="보험료3">#REF!</definedName>
    <definedName name="보험료요율" localSheetId="31">#REF!</definedName>
    <definedName name="보험료요율" localSheetId="23">#REF!</definedName>
    <definedName name="보험료요율" localSheetId="21">#REF!</definedName>
    <definedName name="보험료요율">#REF!</definedName>
    <definedName name="보험율1">#REF!</definedName>
    <definedName name="보험율2">#REF!</definedName>
    <definedName name="보현">#REF!</definedName>
    <definedName name="보호" localSheetId="26" hidden="1">{#N/A,#N/A,FALSE,"ENG'G(보호계전기)"}</definedName>
    <definedName name="보호" localSheetId="31" hidden="1">{#N/A,#N/A,FALSE,"ENG'G(보호계전기)"}</definedName>
    <definedName name="보호" localSheetId="30" hidden="1">{#N/A,#N/A,FALSE,"ENG'G(보호계전기)"}</definedName>
    <definedName name="보호" localSheetId="25" hidden="1">{#N/A,#N/A,FALSE,"ENG'G(보호계전기)"}</definedName>
    <definedName name="보호" localSheetId="23" hidden="1">{#N/A,#N/A,FALSE,"ENG'G(보호계전기)"}</definedName>
    <definedName name="보호" localSheetId="21" hidden="1">{#N/A,#N/A,FALSE,"ENG'G(보호계전기)"}</definedName>
    <definedName name="보호" hidden="1">{#N/A,#N/A,FALSE,"ENG'G(보호계전기)"}</definedName>
    <definedName name="보호1" localSheetId="23" hidden="1">{#N/A,#N/A,FALSE,"ENG'G(보호계전기)"}</definedName>
    <definedName name="보호1" localSheetId="21" hidden="1">{#N/A,#N/A,FALSE,"ENG'G(보호계전기)"}</definedName>
    <definedName name="보호1" hidden="1">{#N/A,#N/A,FALSE,"ENG'G(보호계전기)"}</definedName>
    <definedName name="복리" localSheetId="31">#REF!</definedName>
    <definedName name="복리">#REF!</definedName>
    <definedName name="복리후생비">#REF!</definedName>
    <definedName name="복사">#REF!</definedName>
    <definedName name="복사본">{"Book1","eng_週報_00上.xls"}</definedName>
    <definedName name="복사준비">#REF!</definedName>
    <definedName name="본계약">#REF!</definedName>
    <definedName name="본공사공정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부">#REF!</definedName>
    <definedName name="본부간접비">#REF!</definedName>
    <definedName name="본사">ROUND(#REF!*0.0254,3)</definedName>
    <definedName name="본사관리비">#REF!</definedName>
    <definedName name="본선노견부옹벽부현황" localSheetId="1">BLCH</definedName>
    <definedName name="본선노견부옹벽부현황" localSheetId="4">BLCH</definedName>
    <definedName name="본선노견부옹벽부현황">BLCH</definedName>
    <definedName name="본체">#REF!</definedName>
    <definedName name="볼트">[44]단가!$A$15</definedName>
    <definedName name="볼트1">'[103]DATA테이블1 (2)'!$B$2:$AB$8</definedName>
    <definedName name="볼트적용" localSheetId="31">#REF!</definedName>
    <definedName name="볼트적용">#REF!</definedName>
    <definedName name="봉강">#REF!</definedName>
    <definedName name="봉선화노무">[60]수목일위!#REF!</definedName>
    <definedName name="봉선화재료">[60]수목일위!#REF!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localSheetId="26" hidden="1">{#N/A,#N/A,FALSE,"현장 NCR 분석";#N/A,#N/A,FALSE,"현장품질감사";#N/A,#N/A,FALSE,"현장품질감사"}</definedName>
    <definedName name="부" localSheetId="31" hidden="1">{#N/A,#N/A,FALSE,"현장 NCR 분석";#N/A,#N/A,FALSE,"현장품질감사";#N/A,#N/A,FALSE,"현장품질감사"}</definedName>
    <definedName name="부" localSheetId="30" hidden="1">{#N/A,#N/A,FALSE,"현장 NCR 분석";#N/A,#N/A,FALSE,"현장품질감사";#N/A,#N/A,FALSE,"현장품질감사"}</definedName>
    <definedName name="부" localSheetId="25" hidden="1">{#N/A,#N/A,FALSE,"현장 NCR 분석";#N/A,#N/A,FALSE,"현장품질감사";#N/A,#N/A,FALSE,"현장품질감사"}</definedName>
    <definedName name="부" localSheetId="23" hidden="1">{#N/A,#N/A,FALSE,"현장 NCR 분석";#N/A,#N/A,FALSE,"현장품질감사";#N/A,#N/A,FALSE,"현장품질감사"}</definedName>
    <definedName name="부" localSheetId="21" hidden="1">{#N/A,#N/A,FALSE,"현장 NCR 분석";#N/A,#N/A,FALSE,"현장품질감사";#N/A,#N/A,FALSE,"현장품질감사"}</definedName>
    <definedName name="부" hidden="1">{#N/A,#N/A,FALSE,"현장 NCR 분석";#N/A,#N/A,FALSE,"현장품질감사";#N/A,#N/A,FALSE,"현장품질감사"}</definedName>
    <definedName name="부__가___가__치__세">#REF!</definedName>
    <definedName name="부15">[53]계수시트!#REF!</definedName>
    <definedName name="부가가치세" localSheetId="31">#REF!</definedName>
    <definedName name="부가가치세">#REF!</definedName>
    <definedName name="부가가치세요율" localSheetId="31">#REF!</definedName>
    <definedName name="부가가치세요율">#REF!</definedName>
    <definedName name="부가가치표" localSheetId="31">#REF!</definedName>
    <definedName name="부가가치표">#REF!</definedName>
    <definedName name="부금율">#REF!</definedName>
    <definedName name="부당계약">[9]!부당계약</definedName>
    <definedName name="부당사항2">[9]!부당사항2</definedName>
    <definedName name="부대">#REF!</definedName>
    <definedName name="부대1">#REF!</definedName>
    <definedName name="부대건축2" hidden="1">#REF!</definedName>
    <definedName name="부대공" localSheetId="31">#REF!</definedName>
    <definedName name="부대공">#REF!</definedName>
    <definedName name="부대공경">#REF!</definedName>
    <definedName name="부대공노">#REF!</definedName>
    <definedName name="부대공사" hidden="1">#REF!</definedName>
    <definedName name="부대공재">#REF!</definedName>
    <definedName name="부대공집계">#REF!</definedName>
    <definedName name="부대비" localSheetId="31">#REF!</definedName>
    <definedName name="부대비">#REF!</definedName>
    <definedName name="부대시설공사">[9]!부대시설공사</definedName>
    <definedName name="부대원가" hidden="1">{#N/A,#N/A,FALSE,"배수2"}</definedName>
    <definedName name="부대원본" localSheetId="26" hidden="1">{#N/A,#N/A,FALSE,"토공2"}</definedName>
    <definedName name="부대원본" localSheetId="31" hidden="1">{#N/A,#N/A,FALSE,"토공2"}</definedName>
    <definedName name="부대원본" localSheetId="30" hidden="1">{#N/A,#N/A,FALSE,"토공2"}</definedName>
    <definedName name="부대원본" localSheetId="25" hidden="1">{#N/A,#N/A,FALSE,"토공2"}</definedName>
    <definedName name="부대원본" localSheetId="23" hidden="1">{#N/A,#N/A,FALSE,"토공2"}</definedName>
    <definedName name="부대원본" localSheetId="21" hidden="1">{#N/A,#N/A,FALSE,"토공2"}</definedName>
    <definedName name="부대원본" hidden="1">{#N/A,#N/A,FALSE,"토공2"}</definedName>
    <definedName name="부대일위대가">#REF!</definedName>
    <definedName name="부대입찰">#REF!</definedName>
    <definedName name="부대입찰서류작성" hidden="1">#REF!</definedName>
    <definedName name="부대입찰현황">#REF!</definedName>
    <definedName name="부대철콘" hidden="1">{#N/A,#N/A,FALSE,"배수1"}</definedName>
    <definedName name="부대토공" hidden="1">{#N/A,#N/A,FALSE,"구조2"}</definedName>
    <definedName name="부대토공2" hidden="1">{#N/A,#N/A,FALSE,"구조2"}</definedName>
    <definedName name="부들노">[63]식재!$H$180</definedName>
    <definedName name="부들재">[63]식재!$F$180</definedName>
    <definedName name="부산" localSheetId="23" hidden="1">{#N/A,#N/A,FALSE,"3가";#N/A,#N/A,FALSE,"3나";#N/A,#N/A,FALSE,"3다"}</definedName>
    <definedName name="부산" localSheetId="21" hidden="1">{#N/A,#N/A,FALSE,"3가";#N/A,#N/A,FALSE,"3나";#N/A,#N/A,FALSE,"3다"}</definedName>
    <definedName name="부산" hidden="1">{#N/A,#N/A,FALSE,"3가";#N/A,#N/A,FALSE,"3나";#N/A,#N/A,FALSE,"3다"}</definedName>
    <definedName name="부산2">#REF!</definedName>
    <definedName name="부산주경기장"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 localSheetId="31">#REF!</definedName>
    <definedName name="부서">#REF!</definedName>
    <definedName name="부손익" localSheetId="26" hidden="1">{#N/A,#N/A,FALSE,"현장 NCR 분석";#N/A,#N/A,FALSE,"현장품질감사";#N/A,#N/A,FALSE,"현장품질감사"}</definedName>
    <definedName name="부손익" localSheetId="31" hidden="1">{#N/A,#N/A,FALSE,"현장 NCR 분석";#N/A,#N/A,FALSE,"현장품질감사";#N/A,#N/A,FALSE,"현장품질감사"}</definedName>
    <definedName name="부손익" localSheetId="30" hidden="1">{#N/A,#N/A,FALSE,"현장 NCR 분석";#N/A,#N/A,FALSE,"현장품질감사";#N/A,#N/A,FALSE,"현장품질감사"}</definedName>
    <definedName name="부손익" localSheetId="25" hidden="1">{#N/A,#N/A,FALSE,"현장 NCR 분석";#N/A,#N/A,FALSE,"현장품질감사";#N/A,#N/A,FALSE,"현장품질감사"}</definedName>
    <definedName name="부손익" localSheetId="23" hidden="1">{#N/A,#N/A,FALSE,"현장 NCR 분석";#N/A,#N/A,FALSE,"현장품질감사";#N/A,#N/A,FALSE,"현장품질감사"}</definedName>
    <definedName name="부손익" localSheetId="21" hidden="1">{#N/A,#N/A,FALSE,"현장 NCR 분석";#N/A,#N/A,FALSE,"현장품질감사";#N/A,#N/A,FALSE,"현장품질감사"}</definedName>
    <definedName name="부손익" hidden="1">{#N/A,#N/A,FALSE,"현장 NCR 분석";#N/A,#N/A,FALSE,"현장품질감사";#N/A,#N/A,FALSE,"현장품질감사"}</definedName>
    <definedName name="부장">#REF!</definedName>
    <definedName name="부장직대">#REF!</definedName>
    <definedName name="부지매입비">[104]공비대비!#REF!</definedName>
    <definedName name="부직포">[64]단가!$A$73</definedName>
    <definedName name="부하_부하명" localSheetId="31">#REF!</definedName>
    <definedName name="부하_부하명">#REF!</definedName>
    <definedName name="부하전류">#REF!</definedName>
    <definedName name="부함">#REF!</definedName>
    <definedName name="분" localSheetId="26" hidden="1">{#N/A,#N/A,FALSE,"단축1";#N/A,#N/A,FALSE,"단축2";#N/A,#N/A,FALSE,"단축3";#N/A,#N/A,FALSE,"장축";#N/A,#N/A,FALSE,"4WD"}</definedName>
    <definedName name="분" localSheetId="31" hidden="1">{#N/A,#N/A,FALSE,"단축1";#N/A,#N/A,FALSE,"단축2";#N/A,#N/A,FALSE,"단축3";#N/A,#N/A,FALSE,"장축";#N/A,#N/A,FALSE,"4WD"}</definedName>
    <definedName name="분" localSheetId="30" hidden="1">{#N/A,#N/A,FALSE,"단축1";#N/A,#N/A,FALSE,"단축2";#N/A,#N/A,FALSE,"단축3";#N/A,#N/A,FALSE,"장축";#N/A,#N/A,FALSE,"4WD"}</definedName>
    <definedName name="분" localSheetId="25" hidden="1">{#N/A,#N/A,FALSE,"단축1";#N/A,#N/A,FALSE,"단축2";#N/A,#N/A,FALSE,"단축3";#N/A,#N/A,FALSE,"장축";#N/A,#N/A,FALSE,"4WD"}</definedName>
    <definedName name="분" localSheetId="23" hidden="1">{#N/A,#N/A,FALSE,"단축1";#N/A,#N/A,FALSE,"단축2";#N/A,#N/A,FALSE,"단축3";#N/A,#N/A,FALSE,"장축";#N/A,#N/A,FALSE,"4WD"}</definedName>
    <definedName name="분" localSheetId="21" hidden="1">{#N/A,#N/A,FALSE,"단축1";#N/A,#N/A,FALSE,"단축2";#N/A,#N/A,FALSE,"단축3";#N/A,#N/A,FALSE,"장축";#N/A,#N/A,FALSE,"4WD"}</definedName>
    <definedName name="분" hidden="1">{#N/A,#N/A,FALSE,"단축1";#N/A,#N/A,FALSE,"단축2";#N/A,#N/A,FALSE,"단축3";#N/A,#N/A,FALSE,"장축";#N/A,#N/A,FALSE,"4WD"}</definedName>
    <definedName name="분당공" hidden="1">#REF!</definedName>
    <definedName name="분당내역서" hidden="1">#REF!</definedName>
    <definedName name="분당물가" hidden="1">#REF!</definedName>
    <definedName name="분당코아" hidden="1">#REF!</definedName>
    <definedName name="분당협조" hidden="1">{#N/A,#N/A,FALSE,"이태원철근"}</definedName>
    <definedName name="분류A" localSheetId="31">#REF!</definedName>
    <definedName name="분류A">#REF!</definedName>
    <definedName name="분리">#REF!</definedName>
    <definedName name="분리발주용표지">BlankMacro1</definedName>
    <definedName name="분배기">[102]노무비단가!$B$76</definedName>
    <definedName name="분배조">{"Book1","부대-(표지판,데리,가드).xls","부대-(낙,차,중분대).xls"}</definedName>
    <definedName name="분배조1">{"Book1","부대-(표지판,데리,가드).xls","부대-(낙,차,중분대).xls"}</definedName>
    <definedName name="분석변경" hidden="1">{#N/A,#N/A,FALSE,"변경관리예산";#N/A,#N/A,FALSE,"변경장비예산";#N/A,#N/A,FALSE,"변경준설예산";#N/A,#N/A,FALSE,"변경철구예산"}</definedName>
    <definedName name="분수경">[86]일위대가!$L$385</definedName>
    <definedName name="분수노">[86]일위대가!$H$385</definedName>
    <definedName name="분수재">[86]일위대가!$J$385</definedName>
    <definedName name="분야"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별"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 localSheetId="1">BlankMacro1</definedName>
    <definedName name="분전반" localSheetId="4">BlankMacro1</definedName>
    <definedName name="분전반">BlankMacro1</definedName>
    <definedName name="분전반1" localSheetId="1">BlankMacro1</definedName>
    <definedName name="분전반1" localSheetId="4">BlankMacro1</definedName>
    <definedName name="분전반1">BlankMacro1</definedName>
    <definedName name="분전반신설" localSheetId="31">#REF!</definedName>
    <definedName name="분전반신설">#REF!</definedName>
    <definedName name="분전반제조총괄표" hidden="1">{"'건축내역'!$A$1:$L$413"}</definedName>
    <definedName name="분전함신설합계" localSheetId="31">#REF!</definedName>
    <definedName name="분전함신설합계">#REF!</definedName>
    <definedName name="불두화10노무">[60]수목일위!#REF!</definedName>
    <definedName name="불두화10재료">[60]수목일위!#REF!</definedName>
    <definedName name="불두화12노무">[60]수목일위!#REF!</definedName>
    <definedName name="불두화12재료">[60]수목일위!#REF!</definedName>
    <definedName name="붉은병꽃">[44]단가!$A$145</definedName>
    <definedName name="브02간재구조물" localSheetId="31">#REF!</definedName>
    <definedName name="브02간재구조물">#REF!</definedName>
    <definedName name="브02노무" localSheetId="31">#REF!</definedName>
    <definedName name="브02노무">#REF!</definedName>
    <definedName name="브02노무야간" localSheetId="31">#REF!</definedName>
    <definedName name="브02노무야간">#REF!</definedName>
    <definedName name="브02손료" localSheetId="31">#REF!</definedName>
    <definedName name="브02손료">#REF!</definedName>
    <definedName name="브04간재구조물" localSheetId="31">#REF!</definedName>
    <definedName name="브04간재구조물">#REF!</definedName>
    <definedName name="브04노무" localSheetId="31">#REF!</definedName>
    <definedName name="브04노무">#REF!</definedName>
    <definedName name="브04노무야간" localSheetId="31">#REF!</definedName>
    <definedName name="브04노무야간">#REF!</definedName>
    <definedName name="브04손료" localSheetId="31">#REF!</definedName>
    <definedName name="브04손료">#REF!</definedName>
    <definedName name="브레이드" localSheetId="31">#REF!</definedName>
    <definedName name="브레이드">#REF!</definedName>
    <definedName name="블레이드">[44]단가!$A$64</definedName>
    <definedName name="비" localSheetId="31">#REF!</definedName>
    <definedName name="비" hidden="1">{#N/A,#N/A,FALSE,"골재소요량";#N/A,#N/A,FALSE,"골재소요량"}</definedName>
    <definedName name="비______목">#REF!</definedName>
    <definedName name="비111">{"Book1","AP-37.xls"}</definedName>
    <definedName name="비계">#REF!</definedName>
    <definedName name="비계공" localSheetId="31">#REF!</definedName>
    <definedName name="비계공" localSheetId="23">#REF!</definedName>
    <definedName name="비계공" localSheetId="21">#REF!</definedName>
    <definedName name="비계공">#REF!</definedName>
    <definedName name="비계공노임" localSheetId="31">#REF!</definedName>
    <definedName name="비계공노임" localSheetId="23">#REF!</definedName>
    <definedName name="비계공노임" localSheetId="21">#REF!</definedName>
    <definedName name="비계공노임">#REF!</definedName>
    <definedName name="비계공단가" localSheetId="31">#REF!</definedName>
    <definedName name="비계공단가" localSheetId="23">#REF!</definedName>
    <definedName name="비계공단가" localSheetId="21">#REF!</definedName>
    <definedName name="비계공단가">#REF!</definedName>
    <definedName name="비계노">[63]시설물!#REF!</definedName>
    <definedName name="비계재">[63]시설물!#REF!</definedName>
    <definedName name="비고" localSheetId="31">IF(#REF!='#감리'!재료비,'#감리'!재료비근거,(IF(#REF!='#감리'!노무비,'#감리'!노무비근거,"산출가")))</definedName>
    <definedName name="비고">#N/A</definedName>
    <definedName name="비교" hidden="1">255</definedName>
    <definedName name="비교내역서">#REF!</definedName>
    <definedName name="비교표">#N/A</definedName>
    <definedName name="비교표1" hidden="1">255</definedName>
    <definedName name="비닐보양1F">#REF!</definedName>
    <definedName name="비닐보양3F">#REF!</definedName>
    <definedName name="비료">[44]단가!$A$154</definedName>
    <definedName name="비목1">#REF!</definedName>
    <definedName name="비목2">#REF!</definedName>
    <definedName name="비목3">#REF!</definedName>
    <definedName name="비목4">#REF!</definedName>
    <definedName name="비비4노무">[60]수목일위!#REF!</definedName>
    <definedName name="비비4재료">[60]수목일위!#REF!</definedName>
    <definedName name="비비추">[64]단가!$A$150</definedName>
    <definedName name="비율">#REF!</definedName>
    <definedName name="비율설정기노" localSheetId="31">#REF!</definedName>
    <definedName name="비율설정기노" localSheetId="23">#REF!</definedName>
    <definedName name="비율설정기노" localSheetId="21">#REF!</definedName>
    <definedName name="비율설정기노">#REF!</definedName>
    <definedName name="비인">#REF!</definedName>
    <definedName name="비품비">[80]기준액!#REF!</definedName>
    <definedName name="빗물받이1">#REF!</definedName>
    <definedName name="빗물받이2">#REF!</definedName>
    <definedName name="뻐구기" localSheetId="23" hidden="1">{#N/A,#N/A,FALSE,"3가";#N/A,#N/A,FALSE,"3나";#N/A,#N/A,FALSE,"3다"}</definedName>
    <definedName name="뻐구기" localSheetId="21" hidden="1">{#N/A,#N/A,FALSE,"3가";#N/A,#N/A,FALSE,"3나";#N/A,#N/A,FALSE,"3다"}</definedName>
    <definedName name="뻐구기" hidden="1">{#N/A,#N/A,FALSE,"3가";#N/A,#N/A,FALSE,"3나";#N/A,#N/A,FALSE,"3다"}</definedName>
    <definedName name="뾰" localSheetId="31">#REF!</definedName>
    <definedName name="뾰">#REF!</definedName>
    <definedName name="ㅄ">#REF!</definedName>
    <definedName name="ㅅ" localSheetId="31">#REF!</definedName>
    <definedName name="ㅅ"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#REF!</definedName>
    <definedName name="ㅅㄱ" hidden="1">#REF!</definedName>
    <definedName name="ㅅㄱ쇼ㅗㅅ" hidden="1">{#N/A,#N/A,FALSE,"표지목차"}</definedName>
    <definedName name="ㅅㄳㄳ" hidden="1">{#N/A,#N/A,FALSE,"토공2"}</definedName>
    <definedName name="ㅅㄷㅅ" hidden="1">{#N/A,#N/A,FALSE,"운반시간"}</definedName>
    <definedName name="ㅅㄷㅈㅈㅈㅈ" localSheetId="26" hidden="1">{#N/A,#N/A,FALSE,"신규dep";#N/A,#N/A,FALSE,"신규dep-금형상각후";#N/A,#N/A,FALSE,"신규dep-연구비상각후";#N/A,#N/A,FALSE,"신규dep-기계,공구상각후"}</definedName>
    <definedName name="ㅅㄷㅈㅈㅈㅈ" localSheetId="31" hidden="1">{#N/A,#N/A,FALSE,"신규dep";#N/A,#N/A,FALSE,"신규dep-금형상각후";#N/A,#N/A,FALSE,"신규dep-연구비상각후";#N/A,#N/A,FALSE,"신규dep-기계,공구상각후"}</definedName>
    <definedName name="ㅅㄷㅈㅈㅈㅈ" localSheetId="30" hidden="1">{#N/A,#N/A,FALSE,"신규dep";#N/A,#N/A,FALSE,"신규dep-금형상각후";#N/A,#N/A,FALSE,"신규dep-연구비상각후";#N/A,#N/A,FALSE,"신규dep-기계,공구상각후"}</definedName>
    <definedName name="ㅅㄷㅈㅈㅈㅈ" localSheetId="25" hidden="1">{#N/A,#N/A,FALSE,"신규dep";#N/A,#N/A,FALSE,"신규dep-금형상각후";#N/A,#N/A,FALSE,"신규dep-연구비상각후";#N/A,#N/A,FALSE,"신규dep-기계,공구상각후"}</definedName>
    <definedName name="ㅅㄷㅈㅈㅈㅈ" localSheetId="23" hidden="1">{#N/A,#N/A,FALSE,"신규dep";#N/A,#N/A,FALSE,"신규dep-금형상각후";#N/A,#N/A,FALSE,"신규dep-연구비상각후";#N/A,#N/A,FALSE,"신규dep-기계,공구상각후"}</definedName>
    <definedName name="ㅅㄷㅈㅈㅈㅈ" localSheetId="21"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ㅅ"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ㄱ">#REF!</definedName>
    <definedName name="ㅅㅅㅅ" localSheetId="26" hidden="1">{#N/A,#N/A,FALSE,"단축1";#N/A,#N/A,FALSE,"단축2";#N/A,#N/A,FALSE,"단축3";#N/A,#N/A,FALSE,"장축";#N/A,#N/A,FALSE,"4WD"}</definedName>
    <definedName name="ㅅㅅㅅ" localSheetId="31" hidden="1">{#N/A,#N/A,FALSE,"단축1";#N/A,#N/A,FALSE,"단축2";#N/A,#N/A,FALSE,"단축3";#N/A,#N/A,FALSE,"장축";#N/A,#N/A,FALSE,"4WD"}</definedName>
    <definedName name="ㅅㅅㅅ" localSheetId="30" hidden="1">{#N/A,#N/A,FALSE,"단축1";#N/A,#N/A,FALSE,"단축2";#N/A,#N/A,FALSE,"단축3";#N/A,#N/A,FALSE,"장축";#N/A,#N/A,FALSE,"4WD"}</definedName>
    <definedName name="ㅅㅅㅅ" localSheetId="25" hidden="1">{#N/A,#N/A,FALSE,"단축1";#N/A,#N/A,FALSE,"단축2";#N/A,#N/A,FALSE,"단축3";#N/A,#N/A,FALSE,"장축";#N/A,#N/A,FALSE,"4WD"}</definedName>
    <definedName name="ㅅㅅㅅ" localSheetId="23" hidden="1">{#N/A,#N/A,FALSE,"단축1";#N/A,#N/A,FALSE,"단축2";#N/A,#N/A,FALSE,"단축3";#N/A,#N/A,FALSE,"장축";#N/A,#N/A,FALSE,"4WD"}</definedName>
    <definedName name="ㅅㅅㅅ" localSheetId="21" hidden="1">{#N/A,#N/A,FALSE,"단축1";#N/A,#N/A,FALSE,"단축2";#N/A,#N/A,FALSE,"단축3";#N/A,#N/A,FALSE,"장축";#N/A,#N/A,FALSE,"4WD"}</definedName>
    <definedName name="ㅅㅅㅅ">ROUND(#REF!*0.0254,3)</definedName>
    <definedName name="ㅅㅅㅅㄷㄷㄷㄷㄷ">#REF!</definedName>
    <definedName name="ㅅㅅㅅㅅ"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ㅅ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ㅅ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ㅅㅅㅅㅅ" localSheetId="23" hidden="1">{#N/A,#N/A,FALSE,"전력간선"}</definedName>
    <definedName name="ㅅㅅㅅㅅㅅㅅ" localSheetId="21" hidden="1">{#N/A,#N/A,FALSE,"전력간선"}</definedName>
    <definedName name="ㅅㅅㅅㅅㅅㅅ" hidden="1">{#N/A,#N/A,FALSE,"전력간선"}</definedName>
    <definedName name="ㅅㅅㅆㅆㅆ" localSheetId="26" hidden="1">{#N/A,#N/A,FALSE,"표지"}</definedName>
    <definedName name="ㅅㅅㅆㅆㅆ" localSheetId="31" hidden="1">{#N/A,#N/A,FALSE,"표지"}</definedName>
    <definedName name="ㅅㅅㅆㅆㅆ" localSheetId="30" hidden="1">{#N/A,#N/A,FALSE,"표지"}</definedName>
    <definedName name="ㅅㅅㅆㅆㅆ" localSheetId="25" hidden="1">{#N/A,#N/A,FALSE,"표지"}</definedName>
    <definedName name="ㅅㅅㅆㅆㅆ" localSheetId="23" hidden="1">{#N/A,#N/A,FALSE,"표지"}</definedName>
    <definedName name="ㅅㅅㅆㅆㅆ" localSheetId="21" hidden="1">{#N/A,#N/A,FALSE,"표지"}</definedName>
    <definedName name="ㅅㅅㅆㅆㅆ" hidden="1">{#N/A,#N/A,FALSE,"표지"}</definedName>
    <definedName name="ㅅㅎㄱㄷㅅㄷㄱ" localSheetId="23" hidden="1">{#N/A,#N/A,FALSE,"표지목차"}</definedName>
    <definedName name="ㅅㅎㄱㄷㅅㄷㄱ" localSheetId="21" hidden="1">{#N/A,#N/A,FALSE,"표지목차"}</definedName>
    <definedName name="ㅅㅎㄱㄷㅅㄷㄱ" hidden="1">{#N/A,#N/A,FALSE,"표지목차"}</definedName>
    <definedName name="사" localSheetId="31">#REF!</definedName>
    <definedName name="사">#REF!</definedName>
    <definedName name="사__급___자__재__비">#REF!</definedName>
    <definedName name="사3" localSheetId="31">#REF!</definedName>
    <definedName name="사3">#REF!</definedName>
    <definedName name="사공구기계경비">[53]원가계산서!#REF!</definedName>
    <definedName name="사공구부가가치세">[105]산출내역서!#REF!</definedName>
    <definedName name="사공구직영비">[105]산출내역서!#REF!</definedName>
    <definedName name="사공구직접노무비">[53]원가계산서!#REF!</definedName>
    <definedName name="사공구직접재료비">[53]원가계산서!#REF!</definedName>
    <definedName name="사관" localSheetId="31">#REF!</definedName>
    <definedName name="사관">#REF!</definedName>
    <definedName name="사관비" localSheetId="23">#REF!</definedName>
    <definedName name="사관비" localSheetId="21">#REF!</definedName>
    <definedName name="사관비">#REF!</definedName>
    <definedName name="사관비2" localSheetId="23">#REF!</definedName>
    <definedName name="사관비2" localSheetId="21">#REF!</definedName>
    <definedName name="사관비2">#REF!</definedName>
    <definedName name="사급"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2">#REF!</definedName>
    <definedName name="사급공사비" localSheetId="31">#REF!</definedName>
    <definedName name="사급공사비">#REF!</definedName>
    <definedName name="사급관리비">#REF!</definedName>
    <definedName name="사급성자재" localSheetId="31">#REF!</definedName>
    <definedName name="사급성자재">#REF!</definedName>
    <definedName name="사급자재관리비" localSheetId="31">#REF!</definedName>
    <definedName name="사급자재관리비">#REF!</definedName>
    <definedName name="사급자재비" localSheetId="31">#REF!</definedName>
    <definedName name="사급자재비">#REF!</definedName>
    <definedName name="사급재료비" localSheetId="31">#REF!</definedName>
    <definedName name="사급재료비">#REF!</definedName>
    <definedName name="사급재료비1">#REF!</definedName>
    <definedName name="사급재료비계">#REF!</definedName>
    <definedName name="사급적용" localSheetId="31">#REF!</definedName>
    <definedName name="사급적용" localSheetId="23">#REF!</definedName>
    <definedName name="사급적용" localSheetId="21">#REF!</definedName>
    <definedName name="사급적용">#REF!</definedName>
    <definedName name="사람"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람"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람"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람"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람"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람"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랑" hidden="1">#REF!</definedName>
    <definedName name="사리부설" hidden="1">{#N/A,#N/A,FALSE,"골재소요량";#N/A,#N/A,FALSE,"골재소요량"}</definedName>
    <definedName name="사리부설단위수량" hidden="1">{#N/A,#N/A,FALSE,"부대2"}</definedName>
    <definedName name="사리부설연장조서" hidden="1">{#N/A,#N/A,FALSE,"구조1"}</definedName>
    <definedName name="사무실부_5">#REF!</definedName>
    <definedName name="사무용품">[80]기준액!#REF!</definedName>
    <definedName name="사번">#REF!</definedName>
    <definedName name="사번및이름">#REF!</definedName>
    <definedName name="사사노무">[60]수목일위!#REF!</definedName>
    <definedName name="사사월">#REF!</definedName>
    <definedName name="사사재료">[60]수목일위!#REF!</definedName>
    <definedName name="사양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양서최종" localSheetId="31" hidden="1">#REF!</definedName>
    <definedName name="사양서최종" hidden="1">#REF!</definedName>
    <definedName name="사양접수" localSheetId="26" hidden="1">{#N/A,#N/A,TRUE,"일정"}</definedName>
    <definedName name="사양접수" localSheetId="31" hidden="1">{#N/A,#N/A,TRUE,"일정"}</definedName>
    <definedName name="사양접수" localSheetId="30" hidden="1">{#N/A,#N/A,TRUE,"일정"}</definedName>
    <definedName name="사양접수" localSheetId="25" hidden="1">{#N/A,#N/A,TRUE,"일정"}</definedName>
    <definedName name="사양접수" localSheetId="23" hidden="1">{#N/A,#N/A,TRUE,"일정"}</definedName>
    <definedName name="사양접수" localSheetId="21" hidden="1">{#N/A,#N/A,TRUE,"일정"}</definedName>
    <definedName name="사양접수" hidden="1">{#N/A,#N/A,TRUE,"일정"}</definedName>
    <definedName name="사양접수2" localSheetId="26" hidden="1">{#N/A,#N/A,TRUE,"일정"}</definedName>
    <definedName name="사양접수2" localSheetId="31" hidden="1">{#N/A,#N/A,TRUE,"일정"}</definedName>
    <definedName name="사양접수2" localSheetId="30" hidden="1">{#N/A,#N/A,TRUE,"일정"}</definedName>
    <definedName name="사양접수2" localSheetId="25" hidden="1">{#N/A,#N/A,TRUE,"일정"}</definedName>
    <definedName name="사양접수2" localSheetId="23" hidden="1">{#N/A,#N/A,TRUE,"일정"}</definedName>
    <definedName name="사양접수2" localSheetId="21" hidden="1">{#N/A,#N/A,TRUE,"일정"}</definedName>
    <definedName name="사양접수2" hidden="1">{#N/A,#N/A,TRUE,"일정"}</definedName>
    <definedName name="사업"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소세">[80]기준액!#REF!</definedName>
    <definedName name="사용자추가공" localSheetId="31">#REF!</definedName>
    <definedName name="사용자추가공">#REF!</definedName>
    <definedName name="사월합">#REF!</definedName>
    <definedName name="사인할">#REF!</definedName>
    <definedName name="사재">#REF!</definedName>
    <definedName name="사재관리비">#REF!</definedName>
    <definedName name="사전자업6" localSheetId="1">BlankMacro1</definedName>
    <definedName name="사전자업6" localSheetId="4">BlankMacro1</definedName>
    <definedName name="사전자업6">BlankMacro1</definedName>
    <definedName name="사전작업" localSheetId="1">BlankMacro1</definedName>
    <definedName name="사전작업" localSheetId="4">BlankMacro1</definedName>
    <definedName name="사전작업">BlankMacro1</definedName>
    <definedName name="사전작업2" localSheetId="1">BlankMacro1</definedName>
    <definedName name="사전작업2" localSheetId="4">BlankMacro1</definedName>
    <definedName name="사전작업2">BlankMacro1</definedName>
    <definedName name="사전작업3" localSheetId="1">BlankMacro1</definedName>
    <definedName name="사전작업3" localSheetId="4">BlankMacro1</definedName>
    <definedName name="사전작업3">BlankMacro1</definedName>
    <definedName name="사진" localSheetId="26" hidden="1">{#N/A,#N/A,FALSE,"단축1";#N/A,#N/A,FALSE,"단축2";#N/A,#N/A,FALSE,"단축3";#N/A,#N/A,FALSE,"장축";#N/A,#N/A,FALSE,"4WD"}</definedName>
    <definedName name="사진" localSheetId="31" hidden="1">{#N/A,#N/A,FALSE,"단축1";#N/A,#N/A,FALSE,"단축2";#N/A,#N/A,FALSE,"단축3";#N/A,#N/A,FALSE,"장축";#N/A,#N/A,FALSE,"4WD"}</definedName>
    <definedName name="사진" localSheetId="30" hidden="1">{#N/A,#N/A,FALSE,"단축1";#N/A,#N/A,FALSE,"단축2";#N/A,#N/A,FALSE,"단축3";#N/A,#N/A,FALSE,"장축";#N/A,#N/A,FALSE,"4WD"}</definedName>
    <definedName name="사진" localSheetId="25" hidden="1">{#N/A,#N/A,FALSE,"단축1";#N/A,#N/A,FALSE,"단축2";#N/A,#N/A,FALSE,"단축3";#N/A,#N/A,FALSE,"장축";#N/A,#N/A,FALSE,"4WD"}</definedName>
    <definedName name="사진" localSheetId="23" hidden="1">{#N/A,#N/A,FALSE,"단축1";#N/A,#N/A,FALSE,"단축2";#N/A,#N/A,FALSE,"단축3";#N/A,#N/A,FALSE,"장축";#N/A,#N/A,FALSE,"4WD"}</definedName>
    <definedName name="사진" localSheetId="21" hidden="1">{#N/A,#N/A,FALSE,"단축1";#N/A,#N/A,FALSE,"단축2";#N/A,#N/A,FALSE,"단축3";#N/A,#N/A,FALSE,"장축";#N/A,#N/A,FALSE,"4WD"}</definedName>
    <definedName name="사진" hidden="1">{#N/A,#N/A,FALSE,"단축1";#N/A,#N/A,FALSE,"단축2";#N/A,#N/A,FALSE,"단축3";#N/A,#N/A,FALSE,"장축";#N/A,#N/A,FALSE,"4WD"}</definedName>
    <definedName name="사진2" localSheetId="26" hidden="1">{#N/A,#N/A,FALSE,"단축1";#N/A,#N/A,FALSE,"단축2";#N/A,#N/A,FALSE,"단축3";#N/A,#N/A,FALSE,"장축";#N/A,#N/A,FALSE,"4WD"}</definedName>
    <definedName name="사진2" localSheetId="31" hidden="1">{#N/A,#N/A,FALSE,"단축1";#N/A,#N/A,FALSE,"단축2";#N/A,#N/A,FALSE,"단축3";#N/A,#N/A,FALSE,"장축";#N/A,#N/A,FALSE,"4WD"}</definedName>
    <definedName name="사진2" localSheetId="30" hidden="1">{#N/A,#N/A,FALSE,"단축1";#N/A,#N/A,FALSE,"단축2";#N/A,#N/A,FALSE,"단축3";#N/A,#N/A,FALSE,"장축";#N/A,#N/A,FALSE,"4WD"}</definedName>
    <definedName name="사진2" localSheetId="25" hidden="1">{#N/A,#N/A,FALSE,"단축1";#N/A,#N/A,FALSE,"단축2";#N/A,#N/A,FALSE,"단축3";#N/A,#N/A,FALSE,"장축";#N/A,#N/A,FALSE,"4WD"}</definedName>
    <definedName name="사진2" localSheetId="23" hidden="1">{#N/A,#N/A,FALSE,"단축1";#N/A,#N/A,FALSE,"단축2";#N/A,#N/A,FALSE,"단축3";#N/A,#N/A,FALSE,"장축";#N/A,#N/A,FALSE,"4WD"}</definedName>
    <definedName name="사진2" localSheetId="21" hidden="1">{#N/A,#N/A,FALSE,"단축1";#N/A,#N/A,FALSE,"단축2";#N/A,#N/A,FALSE,"단축3";#N/A,#N/A,FALSE,"장축";#N/A,#N/A,FALSE,"4WD"}</definedName>
    <definedName name="사진2" hidden="1">{#N/A,#N/A,FALSE,"단축1";#N/A,#N/A,FALSE,"단축2";#N/A,#N/A,FALSE,"단축3";#N/A,#N/A,FALSE,"장축";#N/A,#N/A,FALSE,"4WD"}</definedName>
    <definedName name="사진대">[80]기준액!#REF!</definedName>
    <definedName name="사진대지">#N/A</definedName>
    <definedName name="사진첩" localSheetId="26" hidden="1">{"'Sheet1'!$A$1:$H$49"}</definedName>
    <definedName name="사진첩" localSheetId="31" hidden="1">{"'Sheet1'!$A$1:$H$49"}</definedName>
    <definedName name="사진첩" localSheetId="30" hidden="1">{"'Sheet1'!$A$1:$H$49"}</definedName>
    <definedName name="사진첩" localSheetId="25" hidden="1">{"'Sheet1'!$A$1:$H$49"}</definedName>
    <definedName name="사진첩" localSheetId="23" hidden="1">{"'Sheet1'!$A$1:$H$49"}</definedName>
    <definedName name="사진첩" localSheetId="21" hidden="1">{"'Sheet1'!$A$1:$H$49"}</definedName>
    <definedName name="사진첩" hidden="1">{"'Sheet1'!$A$1:$H$49"}</definedName>
    <definedName name="사차직접노무비">'[106]4차원가계산서'!$H$3</definedName>
    <definedName name="사철3노무">[60]수목일위!#REF!</definedName>
    <definedName name="사철3재료">[60]수목일위!#REF!</definedName>
    <definedName name="사철4노무">[60]수목일위!#REF!</definedName>
    <definedName name="사철4재료">[60]수목일위!#REF!</definedName>
    <definedName name="사철6노무">[60]수목일위!#REF!</definedName>
    <definedName name="사철6재료">[60]수목일위!#REF!</definedName>
    <definedName name="사철8노무">[60]수목일위!#REF!</definedName>
    <definedName name="사철8재료">[60]수목일위!#REF!</definedName>
    <definedName name="사층배관" localSheetId="31">#REF!</definedName>
    <definedName name="사층배관">#REF!</definedName>
    <definedName name="사층배관값" localSheetId="31">#REF!</definedName>
    <definedName name="사층배관값">#REF!</definedName>
    <definedName name="사층접지선" localSheetId="31">#REF!</definedName>
    <definedName name="사층접지선">#REF!</definedName>
    <definedName name="사층접지선값" localSheetId="31">#REF!</definedName>
    <definedName name="사층접지선값">#REF!</definedName>
    <definedName name="사층주간선" localSheetId="31">#REF!</definedName>
    <definedName name="사층주간선">#REF!</definedName>
    <definedName name="사층주간선값" localSheetId="31">#REF!</definedName>
    <definedName name="사층주간선값">#REF!</definedName>
    <definedName name="산" localSheetId="31">#REF!</definedName>
    <definedName name="산">#REF!</definedName>
    <definedName name="산1" localSheetId="31">#REF!</definedName>
    <definedName name="산1">#REF!</definedName>
    <definedName name="산벗">[44]단가!$A$114</definedName>
    <definedName name="산사" hidden="1">{#N/A,#N/A,FALSE,"지침";#N/A,#N/A,FALSE,"환경분석";#N/A,#N/A,FALSE,"Sheet16"}</definedName>
    <definedName name="산세재료비" localSheetId="31">#REF!</definedName>
    <definedName name="산세재료비" localSheetId="23">#REF!</definedName>
    <definedName name="산세재료비" localSheetId="21">#REF!</definedName>
    <definedName name="산세재료비">#REF!</definedName>
    <definedName name="산세지급임차료" localSheetId="31">#REF!</definedName>
    <definedName name="산세지급임차료" localSheetId="23">#REF!</definedName>
    <definedName name="산세지급임차료" localSheetId="21">#REF!</definedName>
    <definedName name="산세지급임차료">#REF!</definedName>
    <definedName name="산세직접노무비" localSheetId="31">#REF!</definedName>
    <definedName name="산세직접노무비" localSheetId="23">#REF!</definedName>
    <definedName name="산세직접노무비" localSheetId="21">#REF!</definedName>
    <definedName name="산세직접노무비">#REF!</definedName>
    <definedName name="산소">[44]단가!$A$58</definedName>
    <definedName name="산소계" localSheetId="31">#REF!</definedName>
    <definedName name="산소계" localSheetId="23">#REF!</definedName>
    <definedName name="산소계" localSheetId="21">#REF!</definedName>
    <definedName name="산소계">#REF!</definedName>
    <definedName name="산소단가" localSheetId="31">#REF!</definedName>
    <definedName name="산소단가" localSheetId="23">#REF!</definedName>
    <definedName name="산소단가" localSheetId="21">#REF!</definedName>
    <definedName name="산소단가">#REF!</definedName>
    <definedName name="산소물량" localSheetId="31">#REF!</definedName>
    <definedName name="산소물량" localSheetId="23">#REF!</definedName>
    <definedName name="산소물량" localSheetId="21">#REF!</definedName>
    <definedName name="산소물량">#REF!</definedName>
    <definedName name="산소자재비" localSheetId="31">#REF!</definedName>
    <definedName name="산소자재비" localSheetId="23">#REF!</definedName>
    <definedName name="산소자재비" localSheetId="21">#REF!</definedName>
    <definedName name="산소자재비">#REF!</definedName>
    <definedName name="산수">#REF!</definedName>
    <definedName name="산수유5노무">[60]수목일위!#REF!</definedName>
    <definedName name="산수유5재료">[60]수목일위!#REF!</definedName>
    <definedName name="산수유9노무">[60]수목일위!#REF!</definedName>
    <definedName name="산수유9재료">[60]수목일위!#REF!</definedName>
    <definedName name="산재" localSheetId="31">#REF!</definedName>
    <definedName name="산재">#REF!</definedName>
    <definedName name="산재1" localSheetId="31">#REF!</definedName>
    <definedName name="산재1">#REF!</definedName>
    <definedName name="산재고용보험료">#REF!</definedName>
    <definedName name="산재보험료" localSheetId="31">#REF!</definedName>
    <definedName name="산재보험료" localSheetId="23">#REF!</definedName>
    <definedName name="산재보험료" localSheetId="21">#REF!</definedName>
    <definedName name="산재보험료">#REF!</definedName>
    <definedName name="산재보험료요율" localSheetId="31">#REF!</definedName>
    <definedName name="산재보험료요율" localSheetId="23">#REF!</definedName>
    <definedName name="산재보험료요율" localSheetId="21">#REF!</definedName>
    <definedName name="산재보험료요율">#REF!</definedName>
    <definedName name="산재보험료표" localSheetId="31">#REF!</definedName>
    <definedName name="산재보험료표" localSheetId="23">#REF!</definedName>
    <definedName name="산재보험료표" localSheetId="21">#REF!</definedName>
    <definedName name="산재보험료표">#REF!</definedName>
    <definedName name="산재보험율">#REF!</definedName>
    <definedName name="산철4노무">[60]수목일위!#REF!</definedName>
    <definedName name="산철4재료">[60]수목일위!#REF!</definedName>
    <definedName name="산철5노무">[60]수목일위!#REF!</definedName>
    <definedName name="산철5재료">[60]수목일위!#REF!</definedName>
    <definedName name="산철쭉">[44]단가!$A$142</definedName>
    <definedName name="산출경비" localSheetId="31">#REF!</definedName>
    <definedName name="산출경비">#REF!</definedName>
    <definedName name="산출근거" localSheetId="31">#REF!</definedName>
    <definedName name="산출근거">#REF!</definedName>
    <definedName name="산출근거44" hidden="1">{"'제10장(표)'!$A$5:$L$10"}</definedName>
    <definedName name="산출내용" localSheetId="31" hidden="1">{#N/A,#N/A,FALSE,"CCTV"}</definedName>
    <definedName name="산출내용" localSheetId="23" hidden="1">{#N/A,#N/A,FALSE,"CCTV"}</definedName>
    <definedName name="산출내용" localSheetId="21" hidden="1">{#N/A,#N/A,FALSE,"CCTV"}</definedName>
    <definedName name="산출내용" hidden="1">{#N/A,#N/A,FALSE,"CCTV"}</definedName>
    <definedName name="산출서" localSheetId="31">#REF!</definedName>
    <definedName name="산출서">#REF!</definedName>
    <definedName name="산출영역" localSheetId="31">#REF!</definedName>
    <definedName name="산출영역">#REF!</definedName>
    <definedName name="산출하">#N/A</definedName>
    <definedName name="산표">#REF!</definedName>
    <definedName name="산할">#REF!</definedName>
    <definedName name="살" localSheetId="31">[9]!BlankMacro1</definedName>
    <definedName name="살" localSheetId="23">[9]!BlankMacro1</definedName>
    <definedName name="살" localSheetId="21">[9]!BlankMacro1</definedName>
    <definedName name="살" localSheetId="1">[9]!BlankMacro1</definedName>
    <definedName name="살" localSheetId="4">[9]!BlankMacro1</definedName>
    <definedName name="살">[9]!BlankMacro1</definedName>
    <definedName name="삼"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삼각">[63]단가!$A$24</definedName>
    <definedName name="삼마루현황" hidden="1">#REF!</definedName>
    <definedName name="삼발">[63]단가!$A$22</definedName>
    <definedName name="삼왕교이설도로단가산출">#N/A</definedName>
    <definedName name="삼우설비" localSheetId="31" hidden="1">#REF!</definedName>
    <definedName name="삼우설비" localSheetId="23" hidden="1">#REF!</definedName>
    <definedName name="삼우설비" localSheetId="21" hidden="1">#REF!</definedName>
    <definedName name="삼우설비" hidden="1">#REF!</definedName>
    <definedName name="삼층배관" localSheetId="31">#REF!</definedName>
    <definedName name="삼층배관" localSheetId="23">#REF!</definedName>
    <definedName name="삼층배관" localSheetId="21">#REF!</definedName>
    <definedName name="삼층배관">#REF!</definedName>
    <definedName name="삼층배관값" localSheetId="31">#REF!</definedName>
    <definedName name="삼층배관값" localSheetId="23">#REF!</definedName>
    <definedName name="삼층배관값" localSheetId="21">#REF!</definedName>
    <definedName name="삼층배관값">#REF!</definedName>
    <definedName name="삼층접지선" localSheetId="31">#REF!</definedName>
    <definedName name="삼층접지선" localSheetId="23">#REF!</definedName>
    <definedName name="삼층접지선">#REF!</definedName>
    <definedName name="삼층접지선값" localSheetId="31">#REF!</definedName>
    <definedName name="삼층접지선값">#REF!</definedName>
    <definedName name="삼층주간선" localSheetId="31">#REF!</definedName>
    <definedName name="삼층주간선">#REF!</definedName>
    <definedName name="삼층주간선값" localSheetId="31">#REF!</definedName>
    <definedName name="삼층주간선값">#REF!</definedName>
    <definedName name="삼호" hidden="1">{#N/A,#N/A,FALSE,"배수2"}</definedName>
    <definedName name="삽입"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삽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삽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상" hidden="1">{#N/A,#N/A,FALSE,"지침";#N/A,#N/A,FALSE,"환경분석";#N/A,#N/A,FALSE,"Sheet16"}</definedName>
    <definedName name="상급원자력기술자" localSheetId="31">#REF!</definedName>
    <definedName name="상급원자력기술자">#REF!</definedName>
    <definedName name="상기경비">#REF!</definedName>
    <definedName name="상기초높이">#REF!</definedName>
    <definedName name="상기초변">#REF!</definedName>
    <definedName name="상기초폭">#REF!</definedName>
    <definedName name="상도1회" localSheetId="31">#REF!</definedName>
    <definedName name="상도1회">#REF!</definedName>
    <definedName name="상도2회" localSheetId="31">#REF!</definedName>
    <definedName name="상도2회">#REF!</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선">#REF!</definedName>
    <definedName name="상세" hidden="1">{#N/A,#N/A,FALSE,"단가표지"}</definedName>
    <definedName name="상세사양">BlankMacro1</definedName>
    <definedName name="상세안전활동계획" localSheetId="31">[9]!BlankMacro1</definedName>
    <definedName name="상세안전활동계획" localSheetId="23">[9]!BlankMacro1</definedName>
    <definedName name="상세안전활동계획" localSheetId="21">[9]!BlankMacro1</definedName>
    <definedName name="상세안전활동계획" localSheetId="1">[9]!BlankMacro1</definedName>
    <definedName name="상세안전활동계획" localSheetId="4">[9]!BlankMacro1</definedName>
    <definedName name="상세안전활동계획">[9]!BlankMacro1</definedName>
    <definedName name="상수도2차" hidden="1">{#N/A,#N/A,FALSE,"결의서";#N/A,#N/A,FALSE,"내역서";#N/A,#N/A,FALSE,"도급예상";#N/A,#N/A,FALSE,"시방서"}</definedName>
    <definedName name="상수도공">#REF!</definedName>
    <definedName name="상수도공집계표">#REF!</definedName>
    <definedName name="상수집">#REF!</definedName>
    <definedName name="상수집계">#REF!</definedName>
    <definedName name="상온C" localSheetId="31">#REF!</definedName>
    <definedName name="상온C" localSheetId="23">#REF!</definedName>
    <definedName name="상온C" localSheetId="21">#REF!</definedName>
    <definedName name="상온C">#REF!</definedName>
    <definedName name="상주"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상품성1" localSheetId="26" hidden="1">{#N/A,#N/A,FALSE,"단축1";#N/A,#N/A,FALSE,"단축2";#N/A,#N/A,FALSE,"단축3";#N/A,#N/A,FALSE,"장축";#N/A,#N/A,FALSE,"4WD"}</definedName>
    <definedName name="상품성1" localSheetId="31" hidden="1">{#N/A,#N/A,FALSE,"단축1";#N/A,#N/A,FALSE,"단축2";#N/A,#N/A,FALSE,"단축3";#N/A,#N/A,FALSE,"장축";#N/A,#N/A,FALSE,"4WD"}</definedName>
    <definedName name="상품성1" localSheetId="30" hidden="1">{#N/A,#N/A,FALSE,"단축1";#N/A,#N/A,FALSE,"단축2";#N/A,#N/A,FALSE,"단축3";#N/A,#N/A,FALSE,"장축";#N/A,#N/A,FALSE,"4WD"}</definedName>
    <definedName name="상품성1" localSheetId="25" hidden="1">{#N/A,#N/A,FALSE,"단축1";#N/A,#N/A,FALSE,"단축2";#N/A,#N/A,FALSE,"단축3";#N/A,#N/A,FALSE,"장축";#N/A,#N/A,FALSE,"4WD"}</definedName>
    <definedName name="상품성1" localSheetId="23" hidden="1">{#N/A,#N/A,FALSE,"단축1";#N/A,#N/A,FALSE,"단축2";#N/A,#N/A,FALSE,"단축3";#N/A,#N/A,FALSE,"장축";#N/A,#N/A,FALSE,"4WD"}</definedName>
    <definedName name="상품성1" localSheetId="21" hidden="1">{#N/A,#N/A,FALSE,"단축1";#N/A,#N/A,FALSE,"단축2";#N/A,#N/A,FALSE,"단축3";#N/A,#N/A,FALSE,"장축";#N/A,#N/A,FALSE,"4WD"}</definedName>
    <definedName name="상품성1" hidden="1">{#N/A,#N/A,FALSE,"단축1";#N/A,#N/A,FALSE,"단축2";#N/A,#N/A,FALSE,"단축3";#N/A,#N/A,FALSE,"장축";#N/A,#N/A,FALSE,"4WD"}</definedName>
    <definedName name="상호">#REF!</definedName>
    <definedName name="새공통" hidden="1">{#N/A,#N/A,FALSE,"이태원철근"}</definedName>
    <definedName name="새로">{"Book1","AP-37.xls"}</definedName>
    <definedName name="새목차">[9]!새목차</definedName>
    <definedName name="새시공">[66]단가집!#REF!</definedName>
    <definedName name="새이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새이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새이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새이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새이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새이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새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새표지">[9]!새표지</definedName>
    <definedName name="생B10">[59]단가결정!$B$472</definedName>
    <definedName name="생B12">[59]단가결정!$B$471</definedName>
    <definedName name="생B20">[59]단가결정!$B$469</definedName>
    <definedName name="생B6">[59]단가결정!$B$475</definedName>
    <definedName name="생B8">[59]단가결정!$B$473</definedName>
    <definedName name="생H1.5">[59]단가결정!$B$450</definedName>
    <definedName name="생H2.0">[59]단가결정!$B$448</definedName>
    <definedName name="생H2.5">[59]단가결정!$B$447</definedName>
    <definedName name="생H3.0">[59]단가결정!$B$446</definedName>
    <definedName name="생H3.5">[59]단가결정!$B$445</definedName>
    <definedName name="생R10">[59]단가결정!$B$459</definedName>
    <definedName name="생R12">[59]단가결정!$B$458</definedName>
    <definedName name="생R15">[59]단가결정!$B$457</definedName>
    <definedName name="생R4">[59]단가결정!$B$464</definedName>
    <definedName name="생R5">[59]단가결정!$B$463</definedName>
    <definedName name="생R6">[59]단가결정!$B$462</definedName>
    <definedName name="생R8">[59]단가결정!$B$460</definedName>
    <definedName name="생관0.4">[59]단가결정!$B$490</definedName>
    <definedName name="생관0.5">[59]단가결정!$B$489</definedName>
    <definedName name="생관0.6">[59]단가결정!$B$488</definedName>
    <definedName name="생관1.0">[59]단가결정!$B$486</definedName>
    <definedName name="생관1.2">[59]단가결정!$B$485</definedName>
    <definedName name="생관1.5">[59]단가결정!$B$483</definedName>
    <definedName name="생관2.0">[59]단가결정!$B$481</definedName>
    <definedName name="생산">#REF!</definedName>
    <definedName name="생산TON" localSheetId="26" hidden="1">{#N/A,#N/A,TRUE,"Y생산";#N/A,#N/A,TRUE,"Y판매";#N/A,#N/A,TRUE,"Y총물량";#N/A,#N/A,TRUE,"Y능력";#N/A,#N/A,TRUE,"YKD"}</definedName>
    <definedName name="생산TON" localSheetId="31" hidden="1">{#N/A,#N/A,TRUE,"Y생산";#N/A,#N/A,TRUE,"Y판매";#N/A,#N/A,TRUE,"Y총물량";#N/A,#N/A,TRUE,"Y능력";#N/A,#N/A,TRUE,"YKD"}</definedName>
    <definedName name="생산TON" localSheetId="30" hidden="1">{#N/A,#N/A,TRUE,"Y생산";#N/A,#N/A,TRUE,"Y판매";#N/A,#N/A,TRUE,"Y총물량";#N/A,#N/A,TRUE,"Y능력";#N/A,#N/A,TRUE,"YKD"}</definedName>
    <definedName name="생산TON" localSheetId="25" hidden="1">{#N/A,#N/A,TRUE,"Y생산";#N/A,#N/A,TRUE,"Y판매";#N/A,#N/A,TRUE,"Y총물량";#N/A,#N/A,TRUE,"Y능력";#N/A,#N/A,TRUE,"YKD"}</definedName>
    <definedName name="생산TON" localSheetId="23" hidden="1">{#N/A,#N/A,TRUE,"Y생산";#N/A,#N/A,TRUE,"Y판매";#N/A,#N/A,TRUE,"Y총물량";#N/A,#N/A,TRUE,"Y능력";#N/A,#N/A,TRUE,"YKD"}</definedName>
    <definedName name="생산TON" localSheetId="21" hidden="1">{#N/A,#N/A,TRUE,"Y생산";#N/A,#N/A,TRUE,"Y판매";#N/A,#N/A,TRUE,"Y총물량";#N/A,#N/A,TRUE,"Y능력";#N/A,#N/A,TRUE,"YKD"}</definedName>
    <definedName name="생산TON" hidden="1">{#N/A,#N/A,TRUE,"Y생산";#N/A,#N/A,TRUE,"Y판매";#N/A,#N/A,TRUE,"Y총물량";#N/A,#N/A,TRUE,"Y능력";#N/A,#N/A,TRUE,"YKD"}</definedName>
    <definedName name="생산설비일정" localSheetId="26" hidden="1">{#N/A,#N/A,FALSE,"단축1";#N/A,#N/A,FALSE,"단축2";#N/A,#N/A,FALSE,"단축3";#N/A,#N/A,FALSE,"장축";#N/A,#N/A,FALSE,"4WD"}</definedName>
    <definedName name="생산설비일정" localSheetId="31" hidden="1">{#N/A,#N/A,FALSE,"단축1";#N/A,#N/A,FALSE,"단축2";#N/A,#N/A,FALSE,"단축3";#N/A,#N/A,FALSE,"장축";#N/A,#N/A,FALSE,"4WD"}</definedName>
    <definedName name="생산설비일정" localSheetId="30" hidden="1">{#N/A,#N/A,FALSE,"단축1";#N/A,#N/A,FALSE,"단축2";#N/A,#N/A,FALSE,"단축3";#N/A,#N/A,FALSE,"장축";#N/A,#N/A,FALSE,"4WD"}</definedName>
    <definedName name="생산설비일정" localSheetId="25" hidden="1">{#N/A,#N/A,FALSE,"단축1";#N/A,#N/A,FALSE,"단축2";#N/A,#N/A,FALSE,"단축3";#N/A,#N/A,FALSE,"장축";#N/A,#N/A,FALSE,"4WD"}</definedName>
    <definedName name="생산설비일정" localSheetId="23" hidden="1">{#N/A,#N/A,FALSE,"단축1";#N/A,#N/A,FALSE,"단축2";#N/A,#N/A,FALSE,"단축3";#N/A,#N/A,FALSE,"장축";#N/A,#N/A,FALSE,"4WD"}</definedName>
    <definedName name="생산설비일정" localSheetId="21" hidden="1">{#N/A,#N/A,FALSE,"단축1";#N/A,#N/A,FALSE,"단축2";#N/A,#N/A,FALSE,"단축3";#N/A,#N/A,FALSE,"장축";#N/A,#N/A,FALSE,"4WD"}</definedName>
    <definedName name="생산설비일정" hidden="1">{#N/A,#N/A,FALSE,"단축1";#N/A,#N/A,FALSE,"단축2";#N/A,#N/A,FALSE,"단축3";#N/A,#N/A,FALSE,"장축";#N/A,#N/A,FALSE,"4WD"}</definedName>
    <definedName name="생산전체일정" localSheetId="26" hidden="1">{#N/A,#N/A,FALSE,"단축1";#N/A,#N/A,FALSE,"단축2";#N/A,#N/A,FALSE,"단축3";#N/A,#N/A,FALSE,"장축";#N/A,#N/A,FALSE,"4WD"}</definedName>
    <definedName name="생산전체일정" localSheetId="31" hidden="1">{#N/A,#N/A,FALSE,"단축1";#N/A,#N/A,FALSE,"단축2";#N/A,#N/A,FALSE,"단축3";#N/A,#N/A,FALSE,"장축";#N/A,#N/A,FALSE,"4WD"}</definedName>
    <definedName name="생산전체일정" localSheetId="30" hidden="1">{#N/A,#N/A,FALSE,"단축1";#N/A,#N/A,FALSE,"단축2";#N/A,#N/A,FALSE,"단축3";#N/A,#N/A,FALSE,"장축";#N/A,#N/A,FALSE,"4WD"}</definedName>
    <definedName name="생산전체일정" localSheetId="25" hidden="1">{#N/A,#N/A,FALSE,"단축1";#N/A,#N/A,FALSE,"단축2";#N/A,#N/A,FALSE,"단축3";#N/A,#N/A,FALSE,"장축";#N/A,#N/A,FALSE,"4WD"}</definedName>
    <definedName name="생산전체일정" localSheetId="23" hidden="1">{#N/A,#N/A,FALSE,"단축1";#N/A,#N/A,FALSE,"단축2";#N/A,#N/A,FALSE,"단축3";#N/A,#N/A,FALSE,"장축";#N/A,#N/A,FALSE,"4WD"}</definedName>
    <definedName name="생산전체일정" localSheetId="21" hidden="1">{#N/A,#N/A,FALSE,"단축1";#N/A,#N/A,FALSE,"단축2";#N/A,#N/A,FALSE,"단축3";#N/A,#N/A,FALSE,"장축";#N/A,#N/A,FALSE,"4WD"}</definedName>
    <definedName name="생산전체일정" hidden="1">{#N/A,#N/A,FALSE,"단축1";#N/A,#N/A,FALSE,"단축2";#N/A,#N/A,FALSE,"단축3";#N/A,#N/A,FALSE,"장축";#N/A,#N/A,FALSE,"4WD"}</definedName>
    <definedName name="생산특장2" localSheetId="26" hidden="1">{#N/A,#N/A,TRUE,"Y생산";#N/A,#N/A,TRUE,"Y판매";#N/A,#N/A,TRUE,"Y총물량";#N/A,#N/A,TRUE,"Y능력";#N/A,#N/A,TRUE,"YKD"}</definedName>
    <definedName name="생산특장2" localSheetId="31" hidden="1">{#N/A,#N/A,TRUE,"Y생산";#N/A,#N/A,TRUE,"Y판매";#N/A,#N/A,TRUE,"Y총물량";#N/A,#N/A,TRUE,"Y능력";#N/A,#N/A,TRUE,"YKD"}</definedName>
    <definedName name="생산특장2" localSheetId="30" hidden="1">{#N/A,#N/A,TRUE,"Y생산";#N/A,#N/A,TRUE,"Y판매";#N/A,#N/A,TRUE,"Y총물량";#N/A,#N/A,TRUE,"Y능력";#N/A,#N/A,TRUE,"YKD"}</definedName>
    <definedName name="생산특장2" localSheetId="25" hidden="1">{#N/A,#N/A,TRUE,"Y생산";#N/A,#N/A,TRUE,"Y판매";#N/A,#N/A,TRUE,"Y총물량";#N/A,#N/A,TRUE,"Y능력";#N/A,#N/A,TRUE,"YKD"}</definedName>
    <definedName name="생산특장2" localSheetId="23" hidden="1">{#N/A,#N/A,TRUE,"Y생산";#N/A,#N/A,TRUE,"Y판매";#N/A,#N/A,TRUE,"Y총물량";#N/A,#N/A,TRUE,"Y능력";#N/A,#N/A,TRUE,"YKD"}</definedName>
    <definedName name="생산특장2" localSheetId="21" hidden="1">{#N/A,#N/A,TRUE,"Y생산";#N/A,#N/A,TRUE,"Y판매";#N/A,#N/A,TRUE,"Y총물량";#N/A,#N/A,TRUE,"Y능력";#N/A,#N/A,TRUE,"YKD"}</definedName>
    <definedName name="생산특장2" hidden="1">{#N/A,#N/A,TRUE,"Y생산";#N/A,#N/A,TRUE,"Y판매";#N/A,#N/A,TRUE,"Y총물량";#N/A,#N/A,TRUE,"Y능력";#N/A,#N/A,TRUE,"YKD"}</definedName>
    <definedName name="생산합격" localSheetId="26" hidden="1">{#N/A,#N/A,TRUE,"Y생산";#N/A,#N/A,TRUE,"Y판매";#N/A,#N/A,TRUE,"Y총물량";#N/A,#N/A,TRUE,"Y능력";#N/A,#N/A,TRUE,"YKD"}</definedName>
    <definedName name="생산합격" localSheetId="31" hidden="1">{#N/A,#N/A,TRUE,"Y생산";#N/A,#N/A,TRUE,"Y판매";#N/A,#N/A,TRUE,"Y총물량";#N/A,#N/A,TRUE,"Y능력";#N/A,#N/A,TRUE,"YKD"}</definedName>
    <definedName name="생산합격" localSheetId="30" hidden="1">{#N/A,#N/A,TRUE,"Y생산";#N/A,#N/A,TRUE,"Y판매";#N/A,#N/A,TRUE,"Y총물량";#N/A,#N/A,TRUE,"Y능력";#N/A,#N/A,TRUE,"YKD"}</definedName>
    <definedName name="생산합격" localSheetId="25" hidden="1">{#N/A,#N/A,TRUE,"Y생산";#N/A,#N/A,TRUE,"Y판매";#N/A,#N/A,TRUE,"Y총물량";#N/A,#N/A,TRUE,"Y능력";#N/A,#N/A,TRUE,"YKD"}</definedName>
    <definedName name="생산합격" localSheetId="23" hidden="1">{#N/A,#N/A,TRUE,"Y생산";#N/A,#N/A,TRUE,"Y판매";#N/A,#N/A,TRUE,"Y총물량";#N/A,#N/A,TRUE,"Y능력";#N/A,#N/A,TRUE,"YKD"}</definedName>
    <definedName name="생산합격" localSheetId="21" hidden="1">{#N/A,#N/A,TRUE,"Y생산";#N/A,#N/A,TRUE,"Y판매";#N/A,#N/A,TRUE,"Y총물량";#N/A,#N/A,TRUE,"Y능력";#N/A,#N/A,TRUE,"YKD"}</definedName>
    <definedName name="생산합격" hidden="1">{#N/A,#N/A,TRUE,"Y생산";#N/A,#N/A,TRUE,"Y판매";#N/A,#N/A,TRUE,"Y총물량";#N/A,#N/A,TRUE,"Y능력";#N/A,#N/A,TRUE,"YKD"}</definedName>
    <definedName name="생지">[59]단가결정!$B$493</definedName>
    <definedName name="샷시공" localSheetId="31">#REF!</definedName>
    <definedName name="샷시공">#REF!</definedName>
    <definedName name="서5급">#REF!</definedName>
    <definedName name="서6급">#REF!</definedName>
    <definedName name="서건택" hidden="1">{"'Firr(선)'!$AS$1:$AY$62","'Firr(사)'!$AS$1:$AY$62","'Firr(회)'!$AS$1:$AY$62","'Firr(선)'!$L$1:$V$62","'Firr(사)'!$L$1:$V$62","'Firr(회)'!$L$1:$V$62"}</definedName>
    <definedName name="서고문">#REF!</definedName>
    <definedName name="서과장">#REF!</definedName>
    <definedName name="서기능직">#REF!</definedName>
    <definedName name="서대리">#REF!</definedName>
    <definedName name="서별촉">#REF!</definedName>
    <definedName name="서부장">#REF!</definedName>
    <definedName name="서부장직대">#REF!</definedName>
    <definedName name="서비스" localSheetId="26" hidden="1">{#N/A,#N/A,FALSE,"인원";#N/A,#N/A,FALSE,"비용2";#N/A,#N/A,FALSE,"비용1";#N/A,#N/A,FALSE,"비용";#N/A,#N/A,FALSE,"보증2";#N/A,#N/A,FALSE,"보증1";#N/A,#N/A,FALSE,"보증";#N/A,#N/A,FALSE,"손익1";#N/A,#N/A,FALSE,"손익";#N/A,#N/A,FALSE,"부서별매출";#N/A,#N/A,FALSE,"매출"}</definedName>
    <definedName name="서비스" localSheetId="31" hidden="1">{#N/A,#N/A,FALSE,"인원";#N/A,#N/A,FALSE,"비용2";#N/A,#N/A,FALSE,"비용1";#N/A,#N/A,FALSE,"비용";#N/A,#N/A,FALSE,"보증2";#N/A,#N/A,FALSE,"보증1";#N/A,#N/A,FALSE,"보증";#N/A,#N/A,FALSE,"손익1";#N/A,#N/A,FALSE,"손익";#N/A,#N/A,FALSE,"부서별매출";#N/A,#N/A,FALSE,"매출"}</definedName>
    <definedName name="서비스" localSheetId="30" hidden="1">{#N/A,#N/A,FALSE,"인원";#N/A,#N/A,FALSE,"비용2";#N/A,#N/A,FALSE,"비용1";#N/A,#N/A,FALSE,"비용";#N/A,#N/A,FALSE,"보증2";#N/A,#N/A,FALSE,"보증1";#N/A,#N/A,FALSE,"보증";#N/A,#N/A,FALSE,"손익1";#N/A,#N/A,FALSE,"손익";#N/A,#N/A,FALSE,"부서별매출";#N/A,#N/A,FALSE,"매출"}</definedName>
    <definedName name="서비스" localSheetId="25" hidden="1">{#N/A,#N/A,FALSE,"인원";#N/A,#N/A,FALSE,"비용2";#N/A,#N/A,FALSE,"비용1";#N/A,#N/A,FALSE,"비용";#N/A,#N/A,FALSE,"보증2";#N/A,#N/A,FALSE,"보증1";#N/A,#N/A,FALSE,"보증";#N/A,#N/A,FALSE,"손익1";#N/A,#N/A,FALSE,"손익";#N/A,#N/A,FALSE,"부서별매출";#N/A,#N/A,FALSE,"매출"}</definedName>
    <definedName name="서비스" localSheetId="23" hidden="1">{#N/A,#N/A,FALSE,"인원";#N/A,#N/A,FALSE,"비용2";#N/A,#N/A,FALSE,"비용1";#N/A,#N/A,FALSE,"비용";#N/A,#N/A,FALSE,"보증2";#N/A,#N/A,FALSE,"보증1";#N/A,#N/A,FALSE,"보증";#N/A,#N/A,FALSE,"손익1";#N/A,#N/A,FALSE,"손익";#N/A,#N/A,FALSE,"부서별매출";#N/A,#N/A,FALSE,"매출"}</definedName>
    <definedName name="서비스" localSheetId="21"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사무직">#REF!</definedName>
    <definedName name="서여">#REF!</definedName>
    <definedName name="서유경" localSheetId="31">#REF!</definedName>
    <definedName name="서유경">#REF!</definedName>
    <definedName name="서임원">#REF!</definedName>
    <definedName name="서정호">#REF!</definedName>
    <definedName name="서지빈집진기" localSheetId="31">#REF!</definedName>
    <definedName name="서지빈집진기">#REF!</definedName>
    <definedName name="서차장">#REF!</definedName>
    <definedName name="서총계">#REF!</definedName>
    <definedName name="서해">#REF!</definedName>
    <definedName name="석" hidden="1">{#N/A,#N/A,FALSE,"지침";#N/A,#N/A,FALSE,"환경분석";#N/A,#N/A,FALSE,"Sheet16"}</definedName>
    <definedName name="석공" localSheetId="31">#REF!</definedName>
    <definedName name="석공" localSheetId="23">#REF!</definedName>
    <definedName name="석공" localSheetId="21">#REF!</definedName>
    <definedName name="석공">#REF!</definedName>
    <definedName name="석면GASKET">#REF!</definedName>
    <definedName name="석유">#N/A</definedName>
    <definedName name="석재타일">[44]단가!$A$62</definedName>
    <definedName name="석조각공" localSheetId="31">#REF!</definedName>
    <definedName name="석조각공" localSheetId="23">#REF!</definedName>
    <definedName name="석조각공" localSheetId="21">#REF!</definedName>
    <definedName name="석조각공">#REF!</definedName>
    <definedName name="석항" localSheetId="26" hidden="1">{#N/A,#N/A,FALSE,"명세표"}</definedName>
    <definedName name="석항" localSheetId="31" hidden="1">{#N/A,#N/A,FALSE,"명세표"}</definedName>
    <definedName name="석항" localSheetId="30" hidden="1">{#N/A,#N/A,FALSE,"명세표"}</definedName>
    <definedName name="석항" localSheetId="25" hidden="1">{#N/A,#N/A,FALSE,"명세표"}</definedName>
    <definedName name="석항" localSheetId="23" hidden="1">{#N/A,#N/A,FALSE,"명세표"}</definedName>
    <definedName name="석항" localSheetId="21" hidden="1">{#N/A,#N/A,FALSE,"명세표"}</definedName>
    <definedName name="석항" hidden="1">{#N/A,#N/A,FALSE,"명세표"}</definedName>
    <definedName name="선">[36]작성방법!$B$18</definedName>
    <definedName name="선로" localSheetId="31">#REF!</definedName>
    <definedName name="선로">#REF!</definedName>
    <definedName name="선로단가" localSheetId="31">#REF!</definedName>
    <definedName name="선로단가" localSheetId="23">#REF!</definedName>
    <definedName name="선로단가" localSheetId="21">#REF!</definedName>
    <definedName name="선로단가">#REF!</definedName>
    <definedName name="선로물량" localSheetId="31">#REF!</definedName>
    <definedName name="선로물량">#REF!</definedName>
    <definedName name="선로수량" localSheetId="31">#REF!</definedName>
    <definedName name="선로수량" localSheetId="23">#REF!</definedName>
    <definedName name="선로수량" localSheetId="21">#REF!</definedName>
    <definedName name="선로수량">#REF!</definedName>
    <definedName name="선로신설" localSheetId="31">#REF!</definedName>
    <definedName name="선로신설" localSheetId="23">#REF!</definedName>
    <definedName name="선로신설" localSheetId="21">#REF!</definedName>
    <definedName name="선로신설">#REF!</definedName>
    <definedName name="선로철거" localSheetId="31">#REF!</definedName>
    <definedName name="선로철거" localSheetId="23">#REF!</definedName>
    <definedName name="선로철거" localSheetId="21">#REF!</definedName>
    <definedName name="선로철거">#REF!</definedName>
    <definedName name="선로철거단가" localSheetId="31">#REF!</definedName>
    <definedName name="선로철거단가">#REF!</definedName>
    <definedName name="선부" localSheetId="31">#REF!</definedName>
    <definedName name="선부">#REF!</definedName>
    <definedName name="선영">#REF!</definedName>
    <definedName name="選定サイズ" localSheetId="31">#REF!</definedName>
    <definedName name="選定サイズ">#REF!</definedName>
    <definedName name="선택">#REF!</definedName>
    <definedName name="선택ITEM">#REF!</definedName>
    <definedName name="선택ITEM1">#REF!</definedName>
    <definedName name="선택층두께">0.2</definedName>
    <definedName name="설" localSheetId="31" hidden="1">#REF!</definedName>
    <definedName name="설" hidden="1">{#N/A,#N/A,TRUE,"총괄"}</definedName>
    <definedName name="설계" localSheetId="31">#REF!</definedName>
    <definedName name="설계">#REF!</definedName>
    <definedName name="설계_342427000감리_862426000__5">#REF!</definedName>
    <definedName name="설계가">#N/A</definedName>
    <definedName name="설계계산">[31]!설계계산</definedName>
    <definedName name="설계공사비">#REF!</definedName>
    <definedName name="설계기준">[31]!설계기준</definedName>
    <definedName name="설계내역" localSheetId="31">#REF!</definedName>
    <definedName name="설계내역">#REF!</definedName>
    <definedName name="설계내역서" localSheetId="1">BlankMacro1</definedName>
    <definedName name="설계내역서" localSheetId="4">BlankMacro1</definedName>
    <definedName name="설계내역서">BlankMacro1</definedName>
    <definedName name="설계단면력요약.SAP90Work">#N/A</definedName>
    <definedName name="설계량" localSheetId="23" hidden="1">{#N/A,#N/A,FALSE,"3가";#N/A,#N/A,FALSE,"3나";#N/A,#N/A,FALSE,"3다"}</definedName>
    <definedName name="설계량" localSheetId="21" hidden="1">{#N/A,#N/A,FALSE,"3가";#N/A,#N/A,FALSE,"3나";#N/A,#N/A,FALSE,"3다"}</definedName>
    <definedName name="설계량" hidden="1">{#N/A,#N/A,FALSE,"3가";#N/A,#N/A,FALSE,"3나";#N/A,#N/A,FALSE,"3다"}</definedName>
    <definedName name="설계변경도서">[80]기준액!#REF!</definedName>
    <definedName name="설계변경비">[80]기준액!#REF!</definedName>
    <definedName name="설계비" localSheetId="31">#REF!</definedName>
    <definedName name="설계비">#REF!</definedName>
    <definedName name="설계비2" localSheetId="31">#REF!</definedName>
    <definedName name="설계비2">#REF!</definedName>
    <definedName name="설계서">[107]도장면적!$I$1:$Q$65536</definedName>
    <definedName name="설계서목차" localSheetId="31">#REF!</definedName>
    <definedName name="설계서목차">#REF!</definedName>
    <definedName name="설계설명" hidden="1">#REF!</definedName>
    <definedName name="설계설명1">#REF!</definedName>
    <definedName name="설계속도">#REF!</definedName>
    <definedName name="설계용역비" localSheetId="31">#REF!</definedName>
    <definedName name="설계용역비" localSheetId="23">#REF!</definedName>
    <definedName name="설계용역비" localSheetId="21">#REF!</definedName>
    <definedName name="설계용역비">#REF!</definedName>
    <definedName name="설계진행">'[108]BEND LOSS'!#REF!</definedName>
    <definedName name="설계현황"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 hidden="1">{#N/A,#N/A,FALSE,"부대1"}</definedName>
    <definedName name="설명서" hidden="1">{#N/A,#N/A,FALSE,"포장1";#N/A,#N/A,FALSE,"포장1"}</definedName>
    <definedName name="설변"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변"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변"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변"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변"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변"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변" hidden="1">{#N/A,#N/A,TRUE,"총괄"}</definedName>
    <definedName name="설변사유" localSheetId="26" hidden="1">{#N/A,#N/A,TRUE,"1";#N/A,#N/A,TRUE,"2";#N/A,#N/A,TRUE,"3";#N/A,#N/A,TRUE,"4";#N/A,#N/A,TRUE,"5";#N/A,#N/A,TRUE,"6";#N/A,#N/A,TRUE,"7"}</definedName>
    <definedName name="설변사유" localSheetId="31" hidden="1">{#N/A,#N/A,TRUE,"1";#N/A,#N/A,TRUE,"2";#N/A,#N/A,TRUE,"3";#N/A,#N/A,TRUE,"4";#N/A,#N/A,TRUE,"5";#N/A,#N/A,TRUE,"6";#N/A,#N/A,TRUE,"7"}</definedName>
    <definedName name="설변사유" localSheetId="30" hidden="1">{#N/A,#N/A,TRUE,"1";#N/A,#N/A,TRUE,"2";#N/A,#N/A,TRUE,"3";#N/A,#N/A,TRUE,"4";#N/A,#N/A,TRUE,"5";#N/A,#N/A,TRUE,"6";#N/A,#N/A,TRUE,"7"}</definedName>
    <definedName name="설변사유" localSheetId="25" hidden="1">{#N/A,#N/A,TRUE,"1";#N/A,#N/A,TRUE,"2";#N/A,#N/A,TRUE,"3";#N/A,#N/A,TRUE,"4";#N/A,#N/A,TRUE,"5";#N/A,#N/A,TRUE,"6";#N/A,#N/A,TRUE,"7"}</definedName>
    <definedName name="설변사유" localSheetId="23" hidden="1">{#N/A,#N/A,TRUE,"1";#N/A,#N/A,TRUE,"2";#N/A,#N/A,TRUE,"3";#N/A,#N/A,TRUE,"4";#N/A,#N/A,TRUE,"5";#N/A,#N/A,TRUE,"6";#N/A,#N/A,TRUE,"7"}</definedName>
    <definedName name="설변사유" localSheetId="21" hidden="1">{#N/A,#N/A,TRUE,"1";#N/A,#N/A,TRUE,"2";#N/A,#N/A,TRUE,"3";#N/A,#N/A,TRUE,"4";#N/A,#N/A,TRUE,"5";#N/A,#N/A,TRUE,"6";#N/A,#N/A,TRUE,"7"}</definedName>
    <definedName name="설변사유" hidden="1">{#N/A,#N/A,TRUE,"1";#N/A,#N/A,TRUE,"2";#N/A,#N/A,TRUE,"3";#N/A,#N/A,TRUE,"4";#N/A,#N/A,TRUE,"5";#N/A,#N/A,TRUE,"6";#N/A,#N/A,TRUE,"7"}</definedName>
    <definedName name="설비" localSheetId="31">#REF!</definedName>
    <definedName name="설비">#REF!</definedName>
    <definedName name="設備1" localSheetId="23" hidden="1">{#N/A,#N/A,FALSE,"CCTV"}</definedName>
    <definedName name="設備1" localSheetId="21" hidden="1">{#N/A,#N/A,FALSE,"CCTV"}</definedName>
    <definedName name="設備1" hidden="1">{#N/A,#N/A,FALSE,"CCTV"}</definedName>
    <definedName name="설비powerload" hidden="1">#REF!</definedName>
    <definedName name="설비계획">#REF!</definedName>
    <definedName name="설비관리">#REF!</definedName>
    <definedName name="설비내역">#REF!</definedName>
    <definedName name="설비단가_품명">OFFSET(#REF!,0,0,#REF!,1)</definedName>
    <definedName name="설비방호">#N/A</definedName>
    <definedName name="설비비">#REF!</definedName>
    <definedName name="설비비2200" localSheetId="31">#REF!</definedName>
    <definedName name="설비비2200">#REF!</definedName>
    <definedName name="설비비2900" localSheetId="31">#REF!+#REF!</definedName>
    <definedName name="설비비2900">#REF!+#REF!</definedName>
    <definedName name="설비비3900" localSheetId="31">#REF!+#REF!</definedName>
    <definedName name="설비비3900">#REF!+#REF!</definedName>
    <definedName name="설비비4900" localSheetId="31">#REF!+#REF!</definedName>
    <definedName name="설비비4900">#REF!+#REF!</definedName>
    <definedName name="설비비5500" localSheetId="31">#REF!+#REF!</definedName>
    <definedName name="설비비5500">#REF!+#REF!</definedName>
    <definedName name="설비비6000">#REF!+#REF!</definedName>
    <definedName name="설비비6100" localSheetId="31">#REF!+#REF!</definedName>
    <definedName name="설비비6100">#REF!+#REF!</definedName>
    <definedName name="설비비6300" localSheetId="31">#REF!+#REF!</definedName>
    <definedName name="설비비6300">#REF!+#REF!</definedName>
    <definedName name="설비업체">#REF!</definedName>
    <definedName name="설비제어">#REF!</definedName>
    <definedName name="설비합리">#REF!</definedName>
    <definedName name="설비현조">#N/A</definedName>
    <definedName name="설설" localSheetId="26" hidden="1">{#N/A,#N/A,FALSE,"단축1";#N/A,#N/A,FALSE,"단축2";#N/A,#N/A,FALSE,"단축3";#N/A,#N/A,FALSE,"장축";#N/A,#N/A,FALSE,"4WD"}</definedName>
    <definedName name="설설" localSheetId="31" hidden="1">{#N/A,#N/A,FALSE,"단축1";#N/A,#N/A,FALSE,"단축2";#N/A,#N/A,FALSE,"단축3";#N/A,#N/A,FALSE,"장축";#N/A,#N/A,FALSE,"4WD"}</definedName>
    <definedName name="설설" localSheetId="30" hidden="1">{#N/A,#N/A,FALSE,"단축1";#N/A,#N/A,FALSE,"단축2";#N/A,#N/A,FALSE,"단축3";#N/A,#N/A,FALSE,"장축";#N/A,#N/A,FALSE,"4WD"}</definedName>
    <definedName name="설설" localSheetId="25" hidden="1">{#N/A,#N/A,FALSE,"단축1";#N/A,#N/A,FALSE,"단축2";#N/A,#N/A,FALSE,"단축3";#N/A,#N/A,FALSE,"장축";#N/A,#N/A,FALSE,"4WD"}</definedName>
    <definedName name="설설" localSheetId="23" hidden="1">{#N/A,#N/A,FALSE,"단축1";#N/A,#N/A,FALSE,"단축2";#N/A,#N/A,FALSE,"단축3";#N/A,#N/A,FALSE,"장축";#N/A,#N/A,FALSE,"4WD"}</definedName>
    <definedName name="설설" localSheetId="21" hidden="1">{#N/A,#N/A,FALSE,"단축1";#N/A,#N/A,FALSE,"단축2";#N/A,#N/A,FALSE,"단축3";#N/A,#N/A,FALSE,"장축";#N/A,#N/A,FALSE,"4WD"}</definedName>
    <definedName name="설설" hidden="1">{#N/A,#N/A,FALSE,"단축1";#N/A,#N/A,FALSE,"단축2";#N/A,#N/A,FALSE,"단축3";#N/A,#N/A,FALSE,"장축";#N/A,#N/A,FALSE,"4WD"}</definedName>
    <definedName name="설치" localSheetId="31">#REF!</definedName>
    <definedName name="설치">#REF!</definedName>
    <definedName name="설치경비" localSheetId="31">#REF!</definedName>
    <definedName name="설치경비" localSheetId="23">#REF!</definedName>
    <definedName name="설치경비" localSheetId="21">#REF!</definedName>
    <definedName name="설치경비">#REF!</definedName>
    <definedName name="설치고소할증">#REF!</definedName>
    <definedName name="설치공사">{"Book1","AP-37.xls"}</definedName>
    <definedName name="설치노무비" localSheetId="31">#REF!</definedName>
    <definedName name="설치노무비">#REF!</definedName>
    <definedName name="설치유해할증">#REF!</definedName>
    <definedName name="설치이윤" localSheetId="31">#REF!</definedName>
    <definedName name="설치이윤">#REF!</definedName>
    <definedName name="설치재료비" localSheetId="31">#REF!</definedName>
    <definedName name="설치재료비">#REF!</definedName>
    <definedName name="설치직접노무비" localSheetId="31">#REF!</definedName>
    <definedName name="설치직접노무비">#REF!</definedName>
    <definedName name="설치직접노무비전" localSheetId="31">#REF!</definedName>
    <definedName name="설치직접노무비전">#REF!</definedName>
    <definedName name="섬잣">[44]단가!$A$95</definedName>
    <definedName name="성"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도">#REF!</definedName>
    <definedName name="성봉규">#REF!</definedName>
    <definedName name="성전">#REF!,#REF!</definedName>
    <definedName name="성전사">#N/A</definedName>
    <definedName name="성전사2">#N/A</definedName>
    <definedName name="성토3">#N/A</definedName>
    <definedName name="성토도쟈">#N/A</definedName>
    <definedName name="성형동소방">#REF!</definedName>
    <definedName name="세금" localSheetId="31">#REF!</definedName>
    <definedName name="세금">#REF!</definedName>
    <definedName name="세금과공과">#REF!</definedName>
    <definedName name="세부">BlankMacro1</definedName>
    <definedName name="세부공종" localSheetId="31">#REF!</definedName>
    <definedName name="세부공종">#REF!</definedName>
    <definedName name="세부생산계획" localSheetId="26" hidden="1">{#N/A,#N/A,TRUE,"Y생산";#N/A,#N/A,TRUE,"Y판매";#N/A,#N/A,TRUE,"Y총물량";#N/A,#N/A,TRUE,"Y능력";#N/A,#N/A,TRUE,"YKD"}</definedName>
    <definedName name="세부생산계획" localSheetId="31" hidden="1">{#N/A,#N/A,TRUE,"Y생산";#N/A,#N/A,TRUE,"Y판매";#N/A,#N/A,TRUE,"Y총물량";#N/A,#N/A,TRUE,"Y능력";#N/A,#N/A,TRUE,"YKD"}</definedName>
    <definedName name="세부생산계획" localSheetId="30" hidden="1">{#N/A,#N/A,TRUE,"Y생산";#N/A,#N/A,TRUE,"Y판매";#N/A,#N/A,TRUE,"Y총물량";#N/A,#N/A,TRUE,"Y능력";#N/A,#N/A,TRUE,"YKD"}</definedName>
    <definedName name="세부생산계획" localSheetId="25" hidden="1">{#N/A,#N/A,TRUE,"Y생산";#N/A,#N/A,TRUE,"Y판매";#N/A,#N/A,TRUE,"Y총물량";#N/A,#N/A,TRUE,"Y능력";#N/A,#N/A,TRUE,"YKD"}</definedName>
    <definedName name="세부생산계획" localSheetId="23" hidden="1">{#N/A,#N/A,TRUE,"Y생산";#N/A,#N/A,TRUE,"Y판매";#N/A,#N/A,TRUE,"Y총물량";#N/A,#N/A,TRUE,"Y능력";#N/A,#N/A,TRUE,"YKD"}</definedName>
    <definedName name="세부생산계획" localSheetId="21" hidden="1">{#N/A,#N/A,TRUE,"Y생산";#N/A,#N/A,TRUE,"Y판매";#N/A,#N/A,TRUE,"Y총물량";#N/A,#N/A,TRUE,"Y능력";#N/A,#N/A,TRUE,"YKD"}</definedName>
    <definedName name="세부생산계획" hidden="1">{#N/A,#N/A,TRUE,"Y생산";#N/A,#N/A,TRUE,"Y판매";#N/A,#N/A,TRUE,"Y총물량";#N/A,#N/A,TRUE,"Y능력";#N/A,#N/A,TRUE,"YKD"}</definedName>
    <definedName name="셀리카" hidden="1">#REF!</definedName>
    <definedName name="셋틈">#REF!</definedName>
    <definedName name="소계">#REF!,#REF!</definedName>
    <definedName name="소나">[36]작성방법!$C$7</definedName>
    <definedName name="소나무10">[64]단가!$A$98</definedName>
    <definedName name="소나무15">[64]단가!$A$97</definedName>
    <definedName name="소나무20">[64]단가!$A$96</definedName>
    <definedName name="소모" localSheetId="31">#REF!</definedName>
    <definedName name="소모">#REF!</definedName>
    <definedName name="소모비">#REF!</definedName>
    <definedName name="소모품비">#REF!</definedName>
    <definedName name="소방" localSheetId="31">#REF!</definedName>
    <definedName name="소방" localSheetId="23" hidden="1">{#N/A,#N/A,TRUE,"Sheet4";"ww","시나리오1",TRUE,"Sheet4"}</definedName>
    <definedName name="소방" localSheetId="21" hidden="1">{#N/A,#N/A,TRUE,"Sheet4";"ww","시나리오1",TRUE,"Sheet4"}</definedName>
    <definedName name="소방" hidden="1">{"SJ - 기본 보기",#N/A,FALSE,"공사별 외주견적"}</definedName>
    <definedName name="소방감리" localSheetId="31">#REF!</definedName>
    <definedName name="소방감리">#REF!</definedName>
    <definedName name="소방공량산출서" localSheetId="1">BlankMacro1</definedName>
    <definedName name="소방공량산출서" localSheetId="4">BlankMacro1</definedName>
    <definedName name="소방공량산출서">BlankMacro1</definedName>
    <definedName name="소방공사" localSheetId="31">#REF!</definedName>
    <definedName name="소방공사">#REF!</definedName>
    <definedName name="소방내역" localSheetId="1">BlankMacro1</definedName>
    <definedName name="소방내역" localSheetId="4">BlankMacro1</definedName>
    <definedName name="소방내역">BlankMacro1</definedName>
    <definedName name="소방내역서" localSheetId="1">BlankMacro1</definedName>
    <definedName name="소방내역서" localSheetId="4">BlankMacro1</definedName>
    <definedName name="소방내역서">BlankMacro1</definedName>
    <definedName name="소방배관">#REF!</definedName>
    <definedName name="소방설비">#REF!</definedName>
    <definedName name="소방업체">#REF!</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전기" localSheetId="23" hidden="1">{#N/A,#N/A,TRUE,"Sheet4";"ww","시나리오1",TRUE,"Sheet4"}</definedName>
    <definedName name="소방전기" localSheetId="21" hidden="1">{#N/A,#N/A,TRUE,"Sheet4";"ww","시나리오1",TRUE,"Sheet4"}</definedName>
    <definedName name="소방전기" hidden="1">{#N/A,#N/A,TRUE,"Sheet4";"ww","시나리오1",TRUE,"Sheet4"}</definedName>
    <definedName name="소석회">[44]단가!$A$161</definedName>
    <definedName name="소솟" hidden="1">{#N/A,#N/A,FALSE,"포장1";#N/A,#N/A,FALSE,"포장1"}</definedName>
    <definedName name="소요물자" localSheetId="23" hidden="1">{"'보고서'!$A$1:$AK$218","'보고서'!$AU$10"}</definedName>
    <definedName name="소요물자" localSheetId="21" hidden="1">{"'보고서'!$A$1:$AK$218","'보고서'!$AU$10"}</definedName>
    <definedName name="소요물자" hidden="1">{"'보고서'!$A$1:$AK$218","'보고서'!$AU$10"}</definedName>
    <definedName name="소장">#REF!</definedName>
    <definedName name="소켓무게">#REF!</definedName>
    <definedName name="소하프로젝트" localSheetId="26" hidden="1">{#N/A,#N/A,FALSE,"단축1";#N/A,#N/A,FALSE,"단축2";#N/A,#N/A,FALSE,"단축3";#N/A,#N/A,FALSE,"장축";#N/A,#N/A,FALSE,"4WD"}</definedName>
    <definedName name="소하프로젝트" localSheetId="31" hidden="1">{#N/A,#N/A,FALSE,"단축1";#N/A,#N/A,FALSE,"단축2";#N/A,#N/A,FALSE,"단축3";#N/A,#N/A,FALSE,"장축";#N/A,#N/A,FALSE,"4WD"}</definedName>
    <definedName name="소하프로젝트" localSheetId="30" hidden="1">{#N/A,#N/A,FALSE,"단축1";#N/A,#N/A,FALSE,"단축2";#N/A,#N/A,FALSE,"단축3";#N/A,#N/A,FALSE,"장축";#N/A,#N/A,FALSE,"4WD"}</definedName>
    <definedName name="소하프로젝트" localSheetId="25" hidden="1">{#N/A,#N/A,FALSE,"단축1";#N/A,#N/A,FALSE,"단축2";#N/A,#N/A,FALSE,"단축3";#N/A,#N/A,FALSE,"장축";#N/A,#N/A,FALSE,"4WD"}</definedName>
    <definedName name="소하프로젝트" localSheetId="23" hidden="1">{#N/A,#N/A,FALSE,"단축1";#N/A,#N/A,FALSE,"단축2";#N/A,#N/A,FALSE,"단축3";#N/A,#N/A,FALSE,"장축";#N/A,#N/A,FALSE,"4WD"}</definedName>
    <definedName name="소하프로젝트" localSheetId="21" hidden="1">{#N/A,#N/A,FALSE,"단축1";#N/A,#N/A,FALSE,"단축2";#N/A,#N/A,FALSE,"단축3";#N/A,#N/A,FALSE,"장축";#N/A,#N/A,FALSE,"4WD"}</definedName>
    <definedName name="소하프로젝트" hidden="1">{#N/A,#N/A,FALSE,"단축1";#N/A,#N/A,FALSE,"단축2";#N/A,#N/A,FALSE,"단축3";#N/A,#N/A,FALSE,"장축";#N/A,#N/A,FALSE,"4WD"}</definedName>
    <definedName name="소할">#REF!</definedName>
    <definedName name="소형B손료" localSheetId="31">#REF!</definedName>
    <definedName name="소형B손료">#REF!</definedName>
    <definedName name="소화갑지" hidden="1">{#N/A,#N/A,FALSE,"CCTV"}</definedName>
    <definedName name="소화기">[102]노무비단가!$B$74</definedName>
    <definedName name="속">#REF!</definedName>
    <definedName name="손익계획2월" localSheetId="31">#REF!</definedName>
    <definedName name="손익계획2월">#REF!</definedName>
    <definedName name="손익도급액열" localSheetId="31">#REF!</definedName>
    <definedName name="손익도급액열">#REF!</definedName>
    <definedName name="손익실적2월" localSheetId="31">#REF!</definedName>
    <definedName name="손익실적2월">#REF!</definedName>
    <definedName name="솔" localSheetId="31">[9]!BlankMacro1</definedName>
    <definedName name="솔" localSheetId="23">[9]!BlankMacro1</definedName>
    <definedName name="솔" localSheetId="21">[9]!BlankMacro1</definedName>
    <definedName name="솔" localSheetId="1">[9]!BlankMacro1</definedName>
    <definedName name="솔" localSheetId="4">[9]!BlankMacro1</definedName>
    <definedName name="솔">[9]!BlankMacro1</definedName>
    <definedName name="송" localSheetId="26" hidden="1">{#N/A,#N/A,TRUE,"Y생산";#N/A,#N/A,TRUE,"Y판매";#N/A,#N/A,TRUE,"Y총물량";#N/A,#N/A,TRUE,"Y능력";#N/A,#N/A,TRUE,"YKD"}</definedName>
    <definedName name="송" localSheetId="31" hidden="1">{#N/A,#N/A,TRUE,"Y생산";#N/A,#N/A,TRUE,"Y판매";#N/A,#N/A,TRUE,"Y총물량";#N/A,#N/A,TRUE,"Y능력";#N/A,#N/A,TRUE,"YKD"}</definedName>
    <definedName name="송" localSheetId="30" hidden="1">{#N/A,#N/A,TRUE,"Y생산";#N/A,#N/A,TRUE,"Y판매";#N/A,#N/A,TRUE,"Y총물량";#N/A,#N/A,TRUE,"Y능력";#N/A,#N/A,TRUE,"YKD"}</definedName>
    <definedName name="송" localSheetId="25" hidden="1">{#N/A,#N/A,TRUE,"Y생산";#N/A,#N/A,TRUE,"Y판매";#N/A,#N/A,TRUE,"Y총물량";#N/A,#N/A,TRUE,"Y능력";#N/A,#N/A,TRUE,"YKD"}</definedName>
    <definedName name="송" localSheetId="23" hidden="1">{#N/A,#N/A,TRUE,"Y생산";#N/A,#N/A,TRUE,"Y판매";#N/A,#N/A,TRUE,"Y총물량";#N/A,#N/A,TRUE,"Y능력";#N/A,#N/A,TRUE,"YKD"}</definedName>
    <definedName name="송" localSheetId="21" hidden="1">{#N/A,#N/A,TRUE,"Y생산";#N/A,#N/A,TRUE,"Y판매";#N/A,#N/A,TRUE,"Y총물량";#N/A,#N/A,TRUE,"Y능력";#N/A,#N/A,TRUE,"YKD"}</definedName>
    <definedName name="송" hidden="1">{#N/A,#N/A,TRUE,"Y생산";#N/A,#N/A,TRUE,"Y판매";#N/A,#N/A,TRUE,"Y총물량";#N/A,#N/A,TRUE,"Y능력";#N/A,#N/A,TRUE,"YKD"}</definedName>
    <definedName name="송도">#REF!</definedName>
    <definedName name="송악노무">[60]수목일위!#REF!</definedName>
    <definedName name="송악재료">[60]수목일위!#REF!</definedName>
    <definedName name="송전기성17회기성내역서" localSheetId="31">#REF!</definedName>
    <definedName name="송전기성17회기성내역서">#REF!</definedName>
    <definedName name="송전전공" localSheetId="31">#REF!</definedName>
    <definedName name="송전전공" localSheetId="23">#REF!</definedName>
    <definedName name="송전전공" localSheetId="21">#REF!</definedName>
    <definedName name="송전전공">#REF!</definedName>
    <definedName name="송전활선전공" localSheetId="31">#REF!</definedName>
    <definedName name="송전활선전공" localSheetId="23">#REF!</definedName>
    <definedName name="송전활선전공" localSheetId="21">#REF!</definedName>
    <definedName name="송전활선전공">#REF!</definedName>
    <definedName name="송창기" localSheetId="26" hidden="1">{#N/A,#N/A,TRUE,"Y생산";#N/A,#N/A,TRUE,"Y판매";#N/A,#N/A,TRUE,"Y총물량";#N/A,#N/A,TRUE,"Y능력";#N/A,#N/A,TRUE,"YKD"}</definedName>
    <definedName name="송창기" localSheetId="31" hidden="1">{#N/A,#N/A,TRUE,"Y생산";#N/A,#N/A,TRUE,"Y판매";#N/A,#N/A,TRUE,"Y총물량";#N/A,#N/A,TRUE,"Y능력";#N/A,#N/A,TRUE,"YKD"}</definedName>
    <definedName name="송창기" localSheetId="30" hidden="1">{#N/A,#N/A,TRUE,"Y생산";#N/A,#N/A,TRUE,"Y판매";#N/A,#N/A,TRUE,"Y총물량";#N/A,#N/A,TRUE,"Y능력";#N/A,#N/A,TRUE,"YKD"}</definedName>
    <definedName name="송창기" localSheetId="25" hidden="1">{#N/A,#N/A,TRUE,"Y생산";#N/A,#N/A,TRUE,"Y판매";#N/A,#N/A,TRUE,"Y총물량";#N/A,#N/A,TRUE,"Y능력";#N/A,#N/A,TRUE,"YKD"}</definedName>
    <definedName name="송창기" localSheetId="23" hidden="1">{#N/A,#N/A,TRUE,"Y생산";#N/A,#N/A,TRUE,"Y판매";#N/A,#N/A,TRUE,"Y총물량";#N/A,#N/A,TRUE,"Y능력";#N/A,#N/A,TRUE,"YKD"}</definedName>
    <definedName name="송창기" localSheetId="21" hidden="1">{#N/A,#N/A,TRUE,"Y생산";#N/A,#N/A,TRUE,"Y판매";#N/A,#N/A,TRUE,"Y총물량";#N/A,#N/A,TRUE,"Y능력";#N/A,#N/A,TRUE,"YKD"}</definedName>
    <definedName name="송창기" hidden="1">{#N/A,#N/A,TRUE,"Y생산";#N/A,#N/A,TRUE,"Y판매";#N/A,#N/A,TRUE,"Y총물량";#N/A,#N/A,TRUE,"Y능력";#N/A,#N/A,TRUE,"YKD"}</definedName>
    <definedName name="쇼"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쇼교" hidden="1">{#N/A,#N/A,FALSE,"토공2"}</definedName>
    <definedName name="쇼쇼쇼쇼쇼쇼쇼쇼쇼쇼" localSheetId="26" hidden="1">{#N/A,#N/A,FALSE,"단축1";#N/A,#N/A,FALSE,"단축2";#N/A,#N/A,FALSE,"단축3";#N/A,#N/A,FALSE,"장축";#N/A,#N/A,FALSE,"4WD"}</definedName>
    <definedName name="쇼쇼쇼쇼쇼쇼쇼쇼쇼쇼" localSheetId="31" hidden="1">{#N/A,#N/A,FALSE,"단축1";#N/A,#N/A,FALSE,"단축2";#N/A,#N/A,FALSE,"단축3";#N/A,#N/A,FALSE,"장축";#N/A,#N/A,FALSE,"4WD"}</definedName>
    <definedName name="쇼쇼쇼쇼쇼쇼쇼쇼쇼쇼" localSheetId="30" hidden="1">{#N/A,#N/A,FALSE,"단축1";#N/A,#N/A,FALSE,"단축2";#N/A,#N/A,FALSE,"단축3";#N/A,#N/A,FALSE,"장축";#N/A,#N/A,FALSE,"4WD"}</definedName>
    <definedName name="쇼쇼쇼쇼쇼쇼쇼쇼쇼쇼" localSheetId="25" hidden="1">{#N/A,#N/A,FALSE,"단축1";#N/A,#N/A,FALSE,"단축2";#N/A,#N/A,FALSE,"단축3";#N/A,#N/A,FALSE,"장축";#N/A,#N/A,FALSE,"4WD"}</definedName>
    <definedName name="쇼쇼쇼쇼쇼쇼쇼쇼쇼쇼" localSheetId="23" hidden="1">{#N/A,#N/A,FALSE,"단축1";#N/A,#N/A,FALSE,"단축2";#N/A,#N/A,FALSE,"단축3";#N/A,#N/A,FALSE,"장축";#N/A,#N/A,FALSE,"4WD"}</definedName>
    <definedName name="쇼쇼쇼쇼쇼쇼쇼쇼쇼쇼" localSheetId="21" hidden="1">{#N/A,#N/A,FALSE,"단축1";#N/A,#N/A,FALSE,"단축2";#N/A,#N/A,FALSE,"단축3";#N/A,#N/A,FALSE,"장축";#N/A,#N/A,FALSE,"4WD"}</definedName>
    <definedName name="쇼쇼쇼쇼쇼쇼쇼쇼쇼쇼" hidden="1">{#N/A,#N/A,FALSE,"단축1";#N/A,#N/A,FALSE,"단축2";#N/A,#N/A,FALSE,"단축3";#N/A,#N/A,FALSE,"장축";#N/A,#N/A,FALSE,"4WD"}</definedName>
    <definedName name="쇼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쇼ㅕ">#REF!,#REF!,#REF!</definedName>
    <definedName name="수" localSheetId="31">#REF!</definedName>
    <definedName name="수" hidden="1">{#N/A,#N/A,TRUE,"Basic";#N/A,#N/A,TRUE,"EXT-TABLE";#N/A,#N/A,TRUE,"STEEL";#N/A,#N/A,TRUE,"INT-Table";#N/A,#N/A,TRUE,"STEEL";#N/A,#N/A,TRUE,"Door"}</definedName>
    <definedName name="수간6노">[63]유지관리!#REF!</definedName>
    <definedName name="수간6재">[63]유지관리!#REF!</definedName>
    <definedName name="수간8노">[63]유지관리!#REF!</definedName>
    <definedName name="수간8재">[63]유지관리!#REF!</definedName>
    <definedName name="수금계획2월" localSheetId="31">#REF!</definedName>
    <definedName name="수금계획2월">#REF!</definedName>
    <definedName name="수금계획3월" localSheetId="31">#REF!</definedName>
    <definedName name="수금계획3월">#REF!</definedName>
    <definedName name="수금매크로4" localSheetId="31">#REF!</definedName>
    <definedName name="수금매크로4">#REF!</definedName>
    <definedName name="수금실적2월" localSheetId="31">#REF!</definedName>
    <definedName name="수금실적2월">#REF!</definedName>
    <definedName name="수급인상호" localSheetId="31">#REF!</definedName>
    <definedName name="수급인상호" localSheetId="23">#REF!</definedName>
    <definedName name="수급인상호" localSheetId="21">#REF!</definedName>
    <definedName name="수급인상호">#REF!</definedName>
    <definedName name="수급인성명" localSheetId="31">#REF!</definedName>
    <definedName name="수급인성명" localSheetId="23">#REF!</definedName>
    <definedName name="수급인성명" localSheetId="21">#REF!</definedName>
    <definedName name="수급인성명">#REF!</definedName>
    <definedName name="수급인주소" localSheetId="31">#REF!</definedName>
    <definedName name="수급인주소" localSheetId="23">#REF!</definedName>
    <definedName name="수급인주소" localSheetId="21">#REF!</definedName>
    <definedName name="수급인주소">#REF!</definedName>
    <definedName name="수량" localSheetId="31">#REF!</definedName>
    <definedName name="수량">#REF!</definedName>
    <definedName name="수량1900" localSheetId="31">#REF!+#REF!</definedName>
    <definedName name="수량1900">#REF!+#REF!</definedName>
    <definedName name="수량22" localSheetId="31">#REF!</definedName>
    <definedName name="수량22" localSheetId="23">#REF!</definedName>
    <definedName name="수량22" localSheetId="21">#REF!</definedName>
    <definedName name="수량22">#REF!</definedName>
    <definedName name="수량48" localSheetId="31">#REF!</definedName>
    <definedName name="수량48">#REF!</definedName>
    <definedName name="수량49" localSheetId="31">#REF!</definedName>
    <definedName name="수량49" localSheetId="23">#REF!</definedName>
    <definedName name="수량49" localSheetId="21">#REF!</definedName>
    <definedName name="수량49">#REF!</definedName>
    <definedName name="수량계산" localSheetId="31">#REF!</definedName>
    <definedName name="수량계산" localSheetId="23">#REF!</definedName>
    <definedName name="수량계산" localSheetId="21">#REF!</definedName>
    <definedName name="수량계산">#REF!</definedName>
    <definedName name="수량산출" localSheetId="31">#REF!</definedName>
    <definedName name="수량산출" localSheetId="23">#REF!</definedName>
    <definedName name="수량산출" localSheetId="21">#REF!</definedName>
    <definedName name="수량산출">#REF!</definedName>
    <definedName name="수량산출_케이블CCTV1">#REF!</definedName>
    <definedName name="수량산출2" localSheetId="31">#REF!</definedName>
    <definedName name="수량산출2">#REF!</definedName>
    <definedName name="수량산출서" localSheetId="31">#REF!</definedName>
    <definedName name="수량산출서">#REF!</definedName>
    <definedName name="수량산출서_설비CCTV1">#REF!</definedName>
    <definedName name="수량서종류" localSheetId="31">#REF!</definedName>
    <definedName name="수량서종류" localSheetId="23">#REF!</definedName>
    <definedName name="수량서종류" localSheetId="21">#REF!</definedName>
    <definedName name="수량서종류">#REF!</definedName>
    <definedName name="수량조서1" localSheetId="31">#REF!</definedName>
    <definedName name="수량조서1" localSheetId="23">#REF!</definedName>
    <definedName name="수량조서1" localSheetId="21">#REF!</definedName>
    <definedName name="수량조서1">#REF!</definedName>
    <definedName name="수량조서2" localSheetId="31">#REF!</definedName>
    <definedName name="수량조서2" localSheetId="23">#REF!</definedName>
    <definedName name="수량조서2" localSheetId="21">#REF!</definedName>
    <definedName name="수량조서2">#REF!</definedName>
    <definedName name="수량집계">#N/A</definedName>
    <definedName name="수령" localSheetId="31">#REF!</definedName>
    <definedName name="수령">#REF!</definedName>
    <definedName name="輸煤1" localSheetId="23" hidden="1">{#N/A,#N/A,FALSE,"CCTV"}</definedName>
    <definedName name="輸煤1" localSheetId="21" hidden="1">{#N/A,#N/A,FALSE,"CCTV"}</definedName>
    <definedName name="輸煤1" hidden="1">{#N/A,#N/A,FALSE,"CCTV"}</definedName>
    <definedName name="輸煤2" localSheetId="23" hidden="1">{#N/A,#N/A,FALSE,"CCTV"}</definedName>
    <definedName name="輸煤2" localSheetId="21" hidden="1">{#N/A,#N/A,FALSE,"CCTV"}</definedName>
    <definedName name="輸煤2" hidden="1">{#N/A,#N/A,FALSE,"CCTV"}</definedName>
    <definedName name="수배전반">#REF!</definedName>
    <definedName name="수소_및_탄산가스창고">#REF!</definedName>
    <definedName name="수수10노무">[60]수목일위!#REF!</definedName>
    <definedName name="수수10재료">[60]수목일위!#REF!</definedName>
    <definedName name="수수5노무">[60]수목일위!#REF!</definedName>
    <definedName name="수수5재료">[60]수목일위!#REF!</definedName>
    <definedName name="수수6노무">[60]수목일위!#REF!</definedName>
    <definedName name="수수6재료">[60]수목일위!#REF!</definedName>
    <definedName name="수수8노무">[60]수목일위!#REF!</definedName>
    <definedName name="수수8재료">[60]수목일위!#REF!</definedName>
    <definedName name="수수꽃다리">[64]단가!$A$144</definedName>
    <definedName name="수식입력매크로">#REF!</definedName>
    <definedName name="수양3">[63]단가!$A$14</definedName>
    <definedName name="수양5노">[63]식재!$H$49</definedName>
    <definedName name="수양5재">[63]식재!$F$49</definedName>
    <definedName name="수양6">[63]단가!$A$12</definedName>
    <definedName name="수영">#REF!</definedName>
    <definedName name="수요"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요"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은등기구품">#REF!</definedName>
    <definedName name="수입인지" localSheetId="31">#REF!</definedName>
    <definedName name="수입인지">#REF!</definedName>
    <definedName name="수장" localSheetId="31">[9]!BlankMacro1</definedName>
    <definedName name="수장" localSheetId="23">[9]!BlankMacro1</definedName>
    <definedName name="수장" localSheetId="21">[9]!BlankMacro1</definedName>
    <definedName name="수장" localSheetId="1">[9]!BlankMacro1</definedName>
    <definedName name="수장" localSheetId="4">[9]!BlankMacro1</definedName>
    <definedName name="수장">[9]!BlankMacro1</definedName>
    <definedName name="수재상세"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재상세"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재상세"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재상세"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재상세"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재상세"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재상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정">#REF!</definedName>
    <definedName name="수정공정" localSheetId="31">BlankMacro1</definedName>
    <definedName name="수정공정" localSheetId="23">BlankMacro1</definedName>
    <definedName name="수정공정" localSheetId="21">BlankMacro1</definedName>
    <definedName name="수정공정" localSheetId="1">BlankMacro1</definedName>
    <definedName name="수정공정" localSheetId="4">BlankMacro1</definedName>
    <definedName name="수정공정">BlankMacro1</definedName>
    <definedName name="수조속전등공사">#REF!</definedName>
    <definedName name="수직구">'[109]내역(중앙)'!$H$3</definedName>
    <definedName name="수진">#REF!</definedName>
    <definedName name="수현">#REF!</definedName>
    <definedName name="수호3노무">[60]수목일위!#REF!</definedName>
    <definedName name="수호3재료">[60]수목일위!#REF!</definedName>
    <definedName name="숙박비" localSheetId="23">#REF!</definedName>
    <definedName name="숙박비" localSheetId="21">#REF!</definedName>
    <definedName name="숙박비">#REF!</definedName>
    <definedName name="순">#REF!</definedName>
    <definedName name="순공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경">#REF!</definedName>
    <definedName name="순공사노">#REF!</definedName>
    <definedName name="순공사비" localSheetId="31">#REF!</definedName>
    <definedName name="순공사비">#REF!</definedName>
    <definedName name="순공사비산출서1" hidden="1">{#N/A,#N/A,FALSE,"혼합골재"}</definedName>
    <definedName name="순공사비집"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공사재">#REF!</definedName>
    <definedName name="순명조" localSheetId="31">#REF!</definedName>
    <definedName name="순명조">#REF!</definedName>
    <definedName name="순성토">#N/A</definedName>
    <definedName name="순위결정" hidden="1">{"'제10장(표)'!$A$5:$L$10"}</definedName>
    <definedName name="숭숭" localSheetId="31">[9]!BlankMacro1</definedName>
    <definedName name="숭숭" localSheetId="23">[9]!BlankMacro1</definedName>
    <definedName name="숭숭" localSheetId="21">[9]!BlankMacro1</definedName>
    <definedName name="숭숭" localSheetId="1">[9]!BlankMacro1</definedName>
    <definedName name="숭숭" localSheetId="4">[9]!BlankMacro1</definedName>
    <definedName name="숭숭">[9]!BlankMacro1</definedName>
    <definedName name="승" hidden="1">{#N/A,#N/A,FALSE,"지침";#N/A,#N/A,FALSE,"환경분석";#N/A,#N/A,FALSE,"Sheet16"}</definedName>
    <definedName name="승림">[0]!BlankMacro1</definedName>
    <definedName name="승용교" localSheetId="23" hidden="1">{#N/A,#N/A,FALSE,"2~8번"}</definedName>
    <definedName name="승용교" localSheetId="21" hidden="1">{#N/A,#N/A,FALSE,"2~8번"}</definedName>
    <definedName name="승용교" hidden="1">{#N/A,#N/A,FALSE,"2~8번"}</definedName>
    <definedName name="승인"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보고21차" hidden="1">{#N/A,#N/A,FALSE,"기안지";#N/A,#N/A,FALSE,"통신지"}</definedName>
    <definedName name="승호">#REF!</definedName>
    <definedName name="시" localSheetId="31">#REF!</definedName>
    <definedName name="시">#REF!</definedName>
    <definedName name="시간" localSheetId="26" hidden="1">{#N/A,#N/A,TRUE,"Y생산";#N/A,#N/A,TRUE,"Y판매";#N/A,#N/A,TRUE,"Y총물량";#N/A,#N/A,TRUE,"Y능력";#N/A,#N/A,TRUE,"YKD"}</definedName>
    <definedName name="시간" localSheetId="31" hidden="1">{#N/A,#N/A,TRUE,"Y생산";#N/A,#N/A,TRUE,"Y판매";#N/A,#N/A,TRUE,"Y총물량";#N/A,#N/A,TRUE,"Y능력";#N/A,#N/A,TRUE,"YKD"}</definedName>
    <definedName name="시간" localSheetId="30" hidden="1">{#N/A,#N/A,TRUE,"Y생산";#N/A,#N/A,TRUE,"Y판매";#N/A,#N/A,TRUE,"Y총물량";#N/A,#N/A,TRUE,"Y능력";#N/A,#N/A,TRUE,"YKD"}</definedName>
    <definedName name="시간" localSheetId="25" hidden="1">{#N/A,#N/A,TRUE,"Y생산";#N/A,#N/A,TRUE,"Y판매";#N/A,#N/A,TRUE,"Y총물량";#N/A,#N/A,TRUE,"Y능력";#N/A,#N/A,TRUE,"YKD"}</definedName>
    <definedName name="시간" localSheetId="23" hidden="1">{#N/A,#N/A,TRUE,"Y생산";#N/A,#N/A,TRUE,"Y판매";#N/A,#N/A,TRUE,"Y총물량";#N/A,#N/A,TRUE,"Y능력";#N/A,#N/A,TRUE,"YKD"}</definedName>
    <definedName name="시간" localSheetId="21" hidden="1">{#N/A,#N/A,TRUE,"Y생산";#N/A,#N/A,TRUE,"Y판매";#N/A,#N/A,TRUE,"Y총물량";#N/A,#N/A,TRUE,"Y능력";#N/A,#N/A,TRUE,"YKD"}</definedName>
    <definedName name="시간" hidden="1">{#N/A,#N/A,TRUE,"Y생산";#N/A,#N/A,TRUE,"Y판매";#N/A,#N/A,TRUE,"Y총물량";#N/A,#N/A,TRUE,"Y능력";#N/A,#N/A,TRUE,"YKD"}</definedName>
    <definedName name="施工架" localSheetId="23" hidden="1">{#N/A,#N/A,FALSE,"CCTV"}</definedName>
    <definedName name="施工架" localSheetId="21" hidden="1">{#N/A,#N/A,FALSE,"CCTV"}</definedName>
    <definedName name="施工架" hidden="1">{#N/A,#N/A,FALSE,"CCTV"}</definedName>
    <definedName name="시공계획"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자료"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자료"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자료"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자료"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자료"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자료"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자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조직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조직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조직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측량사" localSheetId="31">#REF!</definedName>
    <definedName name="시공측량사">#REF!</definedName>
    <definedName name="시공측량사조수" localSheetId="31">#REF!</definedName>
    <definedName name="시공측량사조수">#REF!</definedName>
    <definedName name="시기조정" localSheetId="26" hidden="1">{#N/A,#N/A,FALSE,"인원";#N/A,#N/A,FALSE,"비용2";#N/A,#N/A,FALSE,"비용1";#N/A,#N/A,FALSE,"비용";#N/A,#N/A,FALSE,"보증2";#N/A,#N/A,FALSE,"보증1";#N/A,#N/A,FALSE,"보증";#N/A,#N/A,FALSE,"손익1";#N/A,#N/A,FALSE,"손익";#N/A,#N/A,FALSE,"부서별매출";#N/A,#N/A,FALSE,"매출"}</definedName>
    <definedName name="시기조정" localSheetId="31" hidden="1">{#N/A,#N/A,FALSE,"인원";#N/A,#N/A,FALSE,"비용2";#N/A,#N/A,FALSE,"비용1";#N/A,#N/A,FALSE,"비용";#N/A,#N/A,FALSE,"보증2";#N/A,#N/A,FALSE,"보증1";#N/A,#N/A,FALSE,"보증";#N/A,#N/A,FALSE,"손익1";#N/A,#N/A,FALSE,"손익";#N/A,#N/A,FALSE,"부서별매출";#N/A,#N/A,FALSE,"매출"}</definedName>
    <definedName name="시기조정" localSheetId="30" hidden="1">{#N/A,#N/A,FALSE,"인원";#N/A,#N/A,FALSE,"비용2";#N/A,#N/A,FALSE,"비용1";#N/A,#N/A,FALSE,"비용";#N/A,#N/A,FALSE,"보증2";#N/A,#N/A,FALSE,"보증1";#N/A,#N/A,FALSE,"보증";#N/A,#N/A,FALSE,"손익1";#N/A,#N/A,FALSE,"손익";#N/A,#N/A,FALSE,"부서별매출";#N/A,#N/A,FALSE,"매출"}</definedName>
    <definedName name="시기조정" localSheetId="25" hidden="1">{#N/A,#N/A,FALSE,"인원";#N/A,#N/A,FALSE,"비용2";#N/A,#N/A,FALSE,"비용1";#N/A,#N/A,FALSE,"비용";#N/A,#N/A,FALSE,"보증2";#N/A,#N/A,FALSE,"보증1";#N/A,#N/A,FALSE,"보증";#N/A,#N/A,FALSE,"손익1";#N/A,#N/A,FALSE,"손익";#N/A,#N/A,FALSE,"부서별매출";#N/A,#N/A,FALSE,"매출"}</definedName>
    <definedName name="시기조정" localSheetId="23" hidden="1">{#N/A,#N/A,FALSE,"인원";#N/A,#N/A,FALSE,"비용2";#N/A,#N/A,FALSE,"비용1";#N/A,#N/A,FALSE,"비용";#N/A,#N/A,FALSE,"보증2";#N/A,#N/A,FALSE,"보증1";#N/A,#N/A,FALSE,"보증";#N/A,#N/A,FALSE,"손익1";#N/A,#N/A,FALSE,"손익";#N/A,#N/A,FALSE,"부서별매출";#N/A,#N/A,FALSE,"매출"}</definedName>
    <definedName name="시기조정" localSheetId="21"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담안" localSheetId="31" hidden="1">#REF!</definedName>
    <definedName name="시담안" hidden="1">#REF!</definedName>
    <definedName name="시멘트1">[44]단가!$A$48</definedName>
    <definedName name="시멘트운반">#N/A</definedName>
    <definedName name="시바쓰" hidden="1">{#N/A,#N/A,FALSE,"전력간선"}</definedName>
    <definedName name="시방">#N/A</definedName>
    <definedName name="시방서" localSheetId="31">#REF!</definedName>
    <definedName name="시방서" localSheetId="23">#REF!</definedName>
    <definedName name="시방서" localSheetId="21">#REF!</definedName>
    <definedName name="시방서">#REF!</definedName>
    <definedName name="시방서목록" localSheetId="31">#REF!</definedName>
    <definedName name="시방서목록" localSheetId="23">#REF!</definedName>
    <definedName name="시방서목록" localSheetId="21">#REF!</definedName>
    <definedName name="시방서목록">#REF!</definedName>
    <definedName name="시방서목록1" localSheetId="31">#REF!</definedName>
    <definedName name="시방서목록1">#REF!</definedName>
    <definedName name="시방서목록2" localSheetId="31">#REF!</definedName>
    <definedName name="시방서목록2">#REF!</definedName>
    <definedName name="시비1노">[63]유지관리!$H$100</definedName>
    <definedName name="시비1재">[63]유지관리!$F$100</definedName>
    <definedName name="시비경">[73]계수시트!$B$92</definedName>
    <definedName name="시비관노">[63]유지관리!$H$105</definedName>
    <definedName name="시비관재">[63]유지관리!$F$105</definedName>
    <definedName name="시비노">[73]계수시트!$B$90</definedName>
    <definedName name="시비재">[73]계수시트!$B$91</definedName>
    <definedName name="시선유도집계">#REF!,#REF!,#REF!,#REF!,#REF!</definedName>
    <definedName name="시장동향" localSheetId="26" hidden="1">{#N/A,#N/A,FALSE,"ENG'G(보호계전기)"}</definedName>
    <definedName name="시장동향" localSheetId="31" hidden="1">{#N/A,#N/A,FALSE,"ENG'G(보호계전기)"}</definedName>
    <definedName name="시장동향" localSheetId="30" hidden="1">{#N/A,#N/A,FALSE,"ENG'G(보호계전기)"}</definedName>
    <definedName name="시장동향" localSheetId="25" hidden="1">{#N/A,#N/A,FALSE,"ENG'G(보호계전기)"}</definedName>
    <definedName name="시장동향" localSheetId="23" hidden="1">{#N/A,#N/A,FALSE,"ENG'G(보호계전기)"}</definedName>
    <definedName name="시장동향" localSheetId="21" hidden="1">{#N/A,#N/A,FALSE,"ENG'G(보호계전기)"}</definedName>
    <definedName name="시장동향" hidden="1">{#N/A,#N/A,FALSE,"ENG'G(보호계전기)"}</definedName>
    <definedName name="시트"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트"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트"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트"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트"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트"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트파일">#REF!</definedName>
    <definedName name="시행" hidden="1">{#N/A,#N/A,FALSE,"이태원철근"}</definedName>
    <definedName name="시행일자">#REF!</definedName>
    <definedName name="시행청" localSheetId="31">#REF!</definedName>
    <definedName name="시행청">#REF!</definedName>
    <definedName name="시험">#REF!</definedName>
    <definedName name="시험관련기사" localSheetId="31">#REF!</definedName>
    <definedName name="시험관련기사" localSheetId="23">#REF!</definedName>
    <definedName name="시험관련기사" localSheetId="21">#REF!</definedName>
    <definedName name="시험관련기사">#REF!</definedName>
    <definedName name="시험관련산업기사" localSheetId="31">#REF!</definedName>
    <definedName name="시험관련산업기사" localSheetId="23">#REF!</definedName>
    <definedName name="시험관련산업기사" localSheetId="21">#REF!</definedName>
    <definedName name="시험관련산업기사">#REF!</definedName>
    <definedName name="시험보조수" localSheetId="31">#REF!</definedName>
    <definedName name="시험보조수" localSheetId="23">#REF!</definedName>
    <definedName name="시험보조수" localSheetId="21">#REF!</definedName>
    <definedName name="시험보조수">#REF!</definedName>
    <definedName name="시험사1급">[66]단가집!#REF!</definedName>
    <definedName name="시험사2급">[66]단가집!#REF!</definedName>
    <definedName name="시험편">#REF!</definedName>
    <definedName name="신">ROUND(#REF!*0.0254,3)</definedName>
    <definedName name="신규" localSheetId="26" hidden="1">{#N/A,#N/A,FALSE,"신규dep";#N/A,#N/A,FALSE,"신규dep-금형상각후";#N/A,#N/A,FALSE,"신규dep-연구비상각후";#N/A,#N/A,FALSE,"신규dep-기계,공구상각후"}</definedName>
    <definedName name="신규" localSheetId="31" hidden="1">{#N/A,#N/A,FALSE,"신규dep";#N/A,#N/A,FALSE,"신규dep-금형상각후";#N/A,#N/A,FALSE,"신규dep-연구비상각후";#N/A,#N/A,FALSE,"신규dep-기계,공구상각후"}</definedName>
    <definedName name="신규" localSheetId="30" hidden="1">{#N/A,#N/A,FALSE,"신규dep";#N/A,#N/A,FALSE,"신규dep-금형상각후";#N/A,#N/A,FALSE,"신규dep-연구비상각후";#N/A,#N/A,FALSE,"신규dep-기계,공구상각후"}</definedName>
    <definedName name="신규" localSheetId="25" hidden="1">{#N/A,#N/A,FALSE,"신규dep";#N/A,#N/A,FALSE,"신규dep-금형상각후";#N/A,#N/A,FALSE,"신규dep-연구비상각후";#N/A,#N/A,FALSE,"신규dep-기계,공구상각후"}</definedName>
    <definedName name="신규" localSheetId="23" hidden="1">{#N/A,#N/A,FALSE,"신규dep";#N/A,#N/A,FALSE,"신규dep-금형상각후";#N/A,#N/A,FALSE,"신규dep-연구비상각후";#N/A,#N/A,FALSE,"신규dep-기계,공구상각후"}</definedName>
    <definedName name="신규" localSheetId="21" hidden="1">{#N/A,#N/A,FALSE,"신규dep";#N/A,#N/A,FALSE,"신규dep-금형상각후";#N/A,#N/A,FALSE,"신규dep-연구비상각후";#N/A,#N/A,FALSE,"신규dep-기계,공구상각후"}</definedName>
    <definedName name="신규">#N/A</definedName>
    <definedName name="신규96">#REF!</definedName>
    <definedName name="신규코드" localSheetId="31">#REF!</definedName>
    <definedName name="신규코드">#REF!</definedName>
    <definedName name="신규표지" localSheetId="31">#REF!</definedName>
    <definedName name="신규표지">#REF!</definedName>
    <definedName name="신규품목">{"Book1","제품부두.xls"}</definedName>
    <definedName name="신기">#REF!</definedName>
    <definedName name="신나">[44]단가!$A$56</definedName>
    <definedName name="신너계" localSheetId="31">#REF!</definedName>
    <definedName name="신너계">#REF!</definedName>
    <definedName name="신너단가" localSheetId="31">#REF!</definedName>
    <definedName name="신너단가" localSheetId="23">#REF!</definedName>
    <definedName name="신너단가" localSheetId="21">#REF!</definedName>
    <definedName name="신너단가">#REF!</definedName>
    <definedName name="신너자재비" localSheetId="31">#REF!</definedName>
    <definedName name="신너자재비" localSheetId="23">#REF!</definedName>
    <definedName name="신너자재비" localSheetId="21">#REF!</definedName>
    <definedName name="신너자재비">#REF!</definedName>
    <definedName name="신문도서">[80]기준액!#REF!</definedName>
    <definedName name="신설" localSheetId="26" hidden="1">{#N/A,#N/A,FALSE,"명세표"}</definedName>
    <definedName name="신설"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 localSheetId="30" hidden="1">{#N/A,#N/A,FALSE,"명세표"}</definedName>
    <definedName name="신설" localSheetId="25" hidden="1">{#N/A,#N/A,FALSE,"명세표"}</definedName>
    <definedName name="신설" localSheetId="23" hidden="1">{#N/A,#N/A,FALSE,"명세표"}</definedName>
    <definedName name="신설" localSheetId="21" hidden="1">{#N/A,#N/A,FALSE,"명세표"}</definedName>
    <definedName name="신설" hidden="1">{#N/A,#N/A,FALSE,"명세표"}</definedName>
    <definedName name="신설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신설내화실" localSheetId="31">#REF!</definedName>
    <definedName name="신설내화실">#REF!</definedName>
    <definedName name="신설단가" localSheetId="31">#REF!</definedName>
    <definedName name="신설단가">#REF!</definedName>
    <definedName name="신설리스트" localSheetId="23" hidden="1">{#N/A,#N/A,FALSE,"3가";#N/A,#N/A,FALSE,"3나";#N/A,#N/A,FALSE,"3다"}</definedName>
    <definedName name="신설리스트" localSheetId="21" hidden="1">{#N/A,#N/A,FALSE,"3가";#N/A,#N/A,FALSE,"3나";#N/A,#N/A,FALSE,"3다"}</definedName>
    <definedName name="신설리스트" hidden="1">{#N/A,#N/A,FALSE,"3가";#N/A,#N/A,FALSE,"3나";#N/A,#N/A,FALSE,"3다"}</definedName>
    <definedName name="신설변경" localSheetId="23" hidden="1">{#N/A,#N/A,FALSE,"3가";#N/A,#N/A,FALSE,"3나";#N/A,#N/A,FALSE,"3다"}</definedName>
    <definedName name="신설변경" localSheetId="21" hidden="1">{#N/A,#N/A,FALSE,"3가";#N/A,#N/A,FALSE,"3나";#N/A,#N/A,FALSE,"3다"}</definedName>
    <definedName name="신설변경" hidden="1">{#N/A,#N/A,FALSE,"3가";#N/A,#N/A,FALSE,"3나";#N/A,#N/A,FALSE,"3다"}</definedName>
    <definedName name="신설신설" localSheetId="31">#REF!</definedName>
    <definedName name="신설신설">#REF!</definedName>
    <definedName name="신설추가" localSheetId="23" hidden="1">{#N/A,#N/A,FALSE,"3가";#N/A,#N/A,FALSE,"3나";#N/A,#N/A,FALSE,"3다"}</definedName>
    <definedName name="신설추가" localSheetId="21" hidden="1">{#N/A,#N/A,FALSE,"3가";#N/A,#N/A,FALSE,"3나";#N/A,#N/A,FALSE,"3다"}</definedName>
    <definedName name="신설추가" hidden="1">{#N/A,#N/A,FALSE,"3가";#N/A,#N/A,FALSE,"3나";#N/A,#N/A,FALSE,"3다"}</definedName>
    <definedName name="신설통계" localSheetId="23" hidden="1">{#N/A,#N/A,FALSE,"3가";#N/A,#N/A,FALSE,"3나";#N/A,#N/A,FALSE,"3다"}</definedName>
    <definedName name="신설통계" localSheetId="21" hidden="1">{#N/A,#N/A,FALSE,"3가";#N/A,#N/A,FALSE,"3나";#N/A,#N/A,FALSE,"3다"}</definedName>
    <definedName name="신설통계" hidden="1">{#N/A,#N/A,FALSE,"3가";#N/A,#N/A,FALSE,"3나";#N/A,#N/A,FALSE,"3다"}</definedName>
    <definedName name="신설통계양식_강원" localSheetId="23" hidden="1">{#N/A,#N/A,FALSE,"3가";#N/A,#N/A,FALSE,"3나";#N/A,#N/A,FALSE,"3다"}</definedName>
    <definedName name="신설통계양식_강원" localSheetId="21" hidden="1">{#N/A,#N/A,FALSE,"3가";#N/A,#N/A,FALSE,"3나";#N/A,#N/A,FALSE,"3다"}</definedName>
    <definedName name="신설통계양식_강원" hidden="1">{#N/A,#N/A,FALSE,"3가";#N/A,#N/A,FALSE,"3나";#N/A,#N/A,FALSE,"3다"}</definedName>
    <definedName name="신성" localSheetId="23" hidden="1">{#N/A,#N/A,TRUE,"손익보고"}</definedName>
    <definedName name="신성" localSheetId="21" hidden="1">{#N/A,#N/A,TRUE,"손익보고"}</definedName>
    <definedName name="신성" hidden="1">{#N/A,#N/A,TRUE,"손익보고"}</definedName>
    <definedName name="신성_1" localSheetId="23" hidden="1">{#N/A,#N/A,TRUE,"손익보고"}</definedName>
    <definedName name="신성_1" localSheetId="21" hidden="1">{#N/A,#N/A,TRUE,"손익보고"}</definedName>
    <definedName name="신성_1" hidden="1">{#N/A,#N/A,TRUE,"손익보고"}</definedName>
    <definedName name="신성_2" localSheetId="23" hidden="1">{#N/A,#N/A,TRUE,"손익보고"}</definedName>
    <definedName name="신성_2" localSheetId="21" hidden="1">{#N/A,#N/A,TRUE,"손익보고"}</definedName>
    <definedName name="신성_2" hidden="1">{#N/A,#N/A,TRUE,"손익보고"}</definedName>
    <definedName name="신성_3" localSheetId="23" hidden="1">{#N/A,#N/A,TRUE,"손익보고"}</definedName>
    <definedName name="신성_3" localSheetId="21" hidden="1">{#N/A,#N/A,TRUE,"손익보고"}</definedName>
    <definedName name="신성_3" hidden="1">{#N/A,#N/A,TRUE,"손익보고"}</definedName>
    <definedName name="신성_4" localSheetId="23" hidden="1">{#N/A,#N/A,TRUE,"손익보고"}</definedName>
    <definedName name="신성_4" localSheetId="21" hidden="1">{#N/A,#N/A,TRUE,"손익보고"}</definedName>
    <definedName name="신성_4" hidden="1">{#N/A,#N/A,TRUE,"손익보고"}</definedName>
    <definedName name="신안" hidden="1">{#N/A,#N/A,FALSE,"현장 NCR 분석";#N/A,#N/A,FALSE,"현장품질감사";#N/A,#N/A,FALSE,"현장품질감사"}</definedName>
    <definedName name="신용" localSheetId="26" hidden="1">{#N/A,#N/A,FALSE,"인원";#N/A,#N/A,FALSE,"비용2";#N/A,#N/A,FALSE,"비용1";#N/A,#N/A,FALSE,"비용";#N/A,#N/A,FALSE,"보증2";#N/A,#N/A,FALSE,"보증1";#N/A,#N/A,FALSE,"보증";#N/A,#N/A,FALSE,"손익1";#N/A,#N/A,FALSE,"손익";#N/A,#N/A,FALSE,"부서별매출";#N/A,#N/A,FALSE,"매출"}</definedName>
    <definedName name="신용" localSheetId="31" hidden="1">{#N/A,#N/A,FALSE,"인원";#N/A,#N/A,FALSE,"비용2";#N/A,#N/A,FALSE,"비용1";#N/A,#N/A,FALSE,"비용";#N/A,#N/A,FALSE,"보증2";#N/A,#N/A,FALSE,"보증1";#N/A,#N/A,FALSE,"보증";#N/A,#N/A,FALSE,"손익1";#N/A,#N/A,FALSE,"손익";#N/A,#N/A,FALSE,"부서별매출";#N/A,#N/A,FALSE,"매출"}</definedName>
    <definedName name="신용" localSheetId="30" hidden="1">{#N/A,#N/A,FALSE,"인원";#N/A,#N/A,FALSE,"비용2";#N/A,#N/A,FALSE,"비용1";#N/A,#N/A,FALSE,"비용";#N/A,#N/A,FALSE,"보증2";#N/A,#N/A,FALSE,"보증1";#N/A,#N/A,FALSE,"보증";#N/A,#N/A,FALSE,"손익1";#N/A,#N/A,FALSE,"손익";#N/A,#N/A,FALSE,"부서별매출";#N/A,#N/A,FALSE,"매출"}</definedName>
    <definedName name="신용" localSheetId="25" hidden="1">{#N/A,#N/A,FALSE,"인원";#N/A,#N/A,FALSE,"비용2";#N/A,#N/A,FALSE,"비용1";#N/A,#N/A,FALSE,"비용";#N/A,#N/A,FALSE,"보증2";#N/A,#N/A,FALSE,"보증1";#N/A,#N/A,FALSE,"보증";#N/A,#N/A,FALSE,"손익1";#N/A,#N/A,FALSE,"손익";#N/A,#N/A,FALSE,"부서별매출";#N/A,#N/A,FALSE,"매출"}</definedName>
    <definedName name="신용" localSheetId="23" hidden="1">{#N/A,#N/A,FALSE,"인원";#N/A,#N/A,FALSE,"비용2";#N/A,#N/A,FALSE,"비용1";#N/A,#N/A,FALSE,"비용";#N/A,#N/A,FALSE,"보증2";#N/A,#N/A,FALSE,"보증1";#N/A,#N/A,FALSE,"보증";#N/A,#N/A,FALSE,"손익1";#N/A,#N/A,FALSE,"손익";#N/A,#N/A,FALSE,"부서별매출";#N/A,#N/A,FALSE,"매출"}</definedName>
    <definedName name="신용" localSheetId="21"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2" localSheetId="26" hidden="1">{#N/A,#N/A,FALSE,"인원";#N/A,#N/A,FALSE,"비용2";#N/A,#N/A,FALSE,"비용1";#N/A,#N/A,FALSE,"비용";#N/A,#N/A,FALSE,"보증2";#N/A,#N/A,FALSE,"보증1";#N/A,#N/A,FALSE,"보증";#N/A,#N/A,FALSE,"손익1";#N/A,#N/A,FALSE,"손익";#N/A,#N/A,FALSE,"부서별매출";#N/A,#N/A,FALSE,"매출"}</definedName>
    <definedName name="신용2" localSheetId="31" hidden="1">{#N/A,#N/A,FALSE,"인원";#N/A,#N/A,FALSE,"비용2";#N/A,#N/A,FALSE,"비용1";#N/A,#N/A,FALSE,"비용";#N/A,#N/A,FALSE,"보증2";#N/A,#N/A,FALSE,"보증1";#N/A,#N/A,FALSE,"보증";#N/A,#N/A,FALSE,"손익1";#N/A,#N/A,FALSE,"손익";#N/A,#N/A,FALSE,"부서별매출";#N/A,#N/A,FALSE,"매출"}</definedName>
    <definedName name="신용2" localSheetId="30" hidden="1">{#N/A,#N/A,FALSE,"인원";#N/A,#N/A,FALSE,"비용2";#N/A,#N/A,FALSE,"비용1";#N/A,#N/A,FALSE,"비용";#N/A,#N/A,FALSE,"보증2";#N/A,#N/A,FALSE,"보증1";#N/A,#N/A,FALSE,"보증";#N/A,#N/A,FALSE,"손익1";#N/A,#N/A,FALSE,"손익";#N/A,#N/A,FALSE,"부서별매출";#N/A,#N/A,FALSE,"매출"}</definedName>
    <definedName name="신용2" localSheetId="25" hidden="1">{#N/A,#N/A,FALSE,"인원";#N/A,#N/A,FALSE,"비용2";#N/A,#N/A,FALSE,"비용1";#N/A,#N/A,FALSE,"비용";#N/A,#N/A,FALSE,"보증2";#N/A,#N/A,FALSE,"보증1";#N/A,#N/A,FALSE,"보증";#N/A,#N/A,FALSE,"손익1";#N/A,#N/A,FALSE,"손익";#N/A,#N/A,FALSE,"부서별매출";#N/A,#N/A,FALSE,"매출"}</definedName>
    <definedName name="신용2" localSheetId="23" hidden="1">{#N/A,#N/A,FALSE,"인원";#N/A,#N/A,FALSE,"비용2";#N/A,#N/A,FALSE,"비용1";#N/A,#N/A,FALSE,"비용";#N/A,#N/A,FALSE,"보증2";#N/A,#N/A,FALSE,"보증1";#N/A,#N/A,FALSE,"보증";#N/A,#N/A,FALSE,"손익1";#N/A,#N/A,FALSE,"손익";#N/A,#N/A,FALSE,"부서별매출";#N/A,#N/A,FALSE,"매출"}</definedName>
    <definedName name="신용2" localSheetId="2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차개발" localSheetId="26" hidden="1">{#N/A,#N/A,FALSE,"단축1";#N/A,#N/A,FALSE,"단축2";#N/A,#N/A,FALSE,"단축3";#N/A,#N/A,FALSE,"장축";#N/A,#N/A,FALSE,"4WD"}</definedName>
    <definedName name="신차개발" localSheetId="31" hidden="1">{#N/A,#N/A,FALSE,"단축1";#N/A,#N/A,FALSE,"단축2";#N/A,#N/A,FALSE,"단축3";#N/A,#N/A,FALSE,"장축";#N/A,#N/A,FALSE,"4WD"}</definedName>
    <definedName name="신차개발" localSheetId="30" hidden="1">{#N/A,#N/A,FALSE,"단축1";#N/A,#N/A,FALSE,"단축2";#N/A,#N/A,FALSE,"단축3";#N/A,#N/A,FALSE,"장축";#N/A,#N/A,FALSE,"4WD"}</definedName>
    <definedName name="신차개발" localSheetId="25" hidden="1">{#N/A,#N/A,FALSE,"단축1";#N/A,#N/A,FALSE,"단축2";#N/A,#N/A,FALSE,"단축3";#N/A,#N/A,FALSE,"장축";#N/A,#N/A,FALSE,"4WD"}</definedName>
    <definedName name="신차개발" localSheetId="23" hidden="1">{#N/A,#N/A,FALSE,"단축1";#N/A,#N/A,FALSE,"단축2";#N/A,#N/A,FALSE,"단축3";#N/A,#N/A,FALSE,"장축";#N/A,#N/A,FALSE,"4WD"}</definedName>
    <definedName name="신차개발" localSheetId="21" hidden="1">{#N/A,#N/A,FALSE,"단축1";#N/A,#N/A,FALSE,"단축2";#N/A,#N/A,FALSE,"단축3";#N/A,#N/A,FALSE,"장축";#N/A,#N/A,FALSE,"4WD"}</definedName>
    <definedName name="신차개발" hidden="1">{#N/A,#N/A,FALSE,"단축1";#N/A,#N/A,FALSE,"단축2";#N/A,#N/A,FALSE,"단축3";#N/A,#N/A,FALSE,"장축";#N/A,#N/A,FALSE,"4WD"}</definedName>
    <definedName name="신차품질일정" localSheetId="26" hidden="1">{#N/A,#N/A,FALSE,"단축1";#N/A,#N/A,FALSE,"단축2";#N/A,#N/A,FALSE,"단축3";#N/A,#N/A,FALSE,"장축";#N/A,#N/A,FALSE,"4WD"}</definedName>
    <definedName name="신차품질일정" localSheetId="31" hidden="1">{#N/A,#N/A,FALSE,"단축1";#N/A,#N/A,FALSE,"단축2";#N/A,#N/A,FALSE,"단축3";#N/A,#N/A,FALSE,"장축";#N/A,#N/A,FALSE,"4WD"}</definedName>
    <definedName name="신차품질일정" localSheetId="30" hidden="1">{#N/A,#N/A,FALSE,"단축1";#N/A,#N/A,FALSE,"단축2";#N/A,#N/A,FALSE,"단축3";#N/A,#N/A,FALSE,"장축";#N/A,#N/A,FALSE,"4WD"}</definedName>
    <definedName name="신차품질일정" localSheetId="25" hidden="1">{#N/A,#N/A,FALSE,"단축1";#N/A,#N/A,FALSE,"단축2";#N/A,#N/A,FALSE,"단축3";#N/A,#N/A,FALSE,"장축";#N/A,#N/A,FALSE,"4WD"}</definedName>
    <definedName name="신차품질일정" localSheetId="23" hidden="1">{#N/A,#N/A,FALSE,"단축1";#N/A,#N/A,FALSE,"단축2";#N/A,#N/A,FALSE,"단축3";#N/A,#N/A,FALSE,"장축";#N/A,#N/A,FALSE,"4WD"}</definedName>
    <definedName name="신차품질일정" localSheetId="21" hidden="1">{#N/A,#N/A,FALSE,"단축1";#N/A,#N/A,FALSE,"단축2";#N/A,#N/A,FALSE,"단축3";#N/A,#N/A,FALSE,"장축";#N/A,#N/A,FALSE,"4WD"}</definedName>
    <definedName name="신차품질일정" hidden="1">{#N/A,#N/A,FALSE,"단축1";#N/A,#N/A,FALSE,"단축2";#N/A,#N/A,FALSE,"단축3";#N/A,#N/A,FALSE,"장축";#N/A,#N/A,FALSE,"4WD"}</definedName>
    <definedName name="신호기">#REF!</definedName>
    <definedName name="신호등" hidden="1">{#N/A,#N/A,FALSE,"신청통보";#N/A,#N/A,FALSE,"기성확인서";#N/A,#N/A,FALSE,"기성내역서"}</definedName>
    <definedName name="신호절환" localSheetId="31">#REF!</definedName>
    <definedName name="신호절환">#REF!</definedName>
    <definedName name="신호절환노" localSheetId="31">#REF!</definedName>
    <definedName name="신호절환노">#REF!</definedName>
    <definedName name="실" localSheetId="31">[9]!BlankMacro1</definedName>
    <definedName name="실" localSheetId="23">[9]!BlankMacro1</definedName>
    <definedName name="실" localSheetId="21">[9]!BlankMacro1</definedName>
    <definedName name="실" localSheetId="1">[9]!BlankMacro1</definedName>
    <definedName name="실" localSheetId="4">[9]!BlankMacro1</definedName>
    <definedName name="실">[9]!BlankMacro1</definedName>
    <definedName name="실경상">#REF!</definedName>
    <definedName name="실란">[44]단가!$A$152</definedName>
    <definedName name="실링제">[44]단가!$A$61</definedName>
    <definedName name="실인원">#REF!</definedName>
    <definedName name="실지수_기호">#REF!</definedName>
    <definedName name="실행">#REF!</definedName>
    <definedName name="실행2" hidden="1">{#N/A,#N/A,FALSE,"지침";#N/A,#N/A,FALSE,"환경분석";#N/A,#N/A,FALSE,"Sheet16"}</definedName>
    <definedName name="실행갑지">#REF!</definedName>
    <definedName name="실행개요">#REF!</definedName>
    <definedName name="실행금액">#REF!</definedName>
    <definedName name="실행내역">#REF!</definedName>
    <definedName name="실행내역1" localSheetId="1">BlankMacro1</definedName>
    <definedName name="실행내역1" localSheetId="4">BlankMacro1</definedName>
    <definedName name="실행내역1">BlankMacro1</definedName>
    <definedName name="실행대비집계표" hidden="1">{#N/A,#N/A,FALSE,"운반시간"}</definedName>
    <definedName name="실행영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산대비표" hidden="1">#REF!</definedName>
    <definedName name="실행조건">#REF!</definedName>
    <definedName name="실행투찰대비" hidden="1">{#N/A,#N/A,FALSE,"기안지";#N/A,#N/A,FALSE,"통신지"}</definedName>
    <definedName name="싫다" localSheetId="31">{"Book1","AP-37.xls"}</definedName>
    <definedName name="싫다" localSheetId="23">{"Book1","AP-37.xls"}</definedName>
    <definedName name="싫다" localSheetId="21">{"Book1","AP-37.xls"}</definedName>
    <definedName name="싫다">{"Book1","AP-37.xls"}</definedName>
    <definedName name="심산" localSheetId="31">#REF!</definedName>
    <definedName name="심산">#REF!</definedName>
    <definedName name="심신" hidden="1">{#N/A,#N/A,FALSE,"혼합골재"}</definedName>
    <definedName name="심야" localSheetId="31">#REF!</definedName>
    <definedName name="심야">#REF!</definedName>
    <definedName name="심평" localSheetId="31">#REF!</definedName>
    <definedName name="심평">#REF!</definedName>
    <definedName name="십장">#REF!</definedName>
    <definedName name="쏴">[36]작성방법!$D$7</definedName>
    <definedName name="씨" localSheetId="31">[9]!BlankMacro1</definedName>
    <definedName name="씨" localSheetId="23">[9]!BlankMacro1</definedName>
    <definedName name="씨" localSheetId="21">[9]!BlankMacro1</definedName>
    <definedName name="씨" localSheetId="1">[9]!BlankMacro1</definedName>
    <definedName name="씨" localSheetId="4">[9]!BlankMacro1</definedName>
    <definedName name="씨">[9]!BlankMacro1</definedName>
    <definedName name="ㅇ" localSheetId="31">#REF!</definedName>
    <definedName name="ㅇ"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ROUND(#REF!*0.0254,3)</definedName>
    <definedName name="ㅇ.ㅇ.ㅇ." localSheetId="31">#REF!</definedName>
    <definedName name="ㅇ.ㅇ.ㅇ.">#REF!</definedName>
    <definedName name="ㅇ1211" localSheetId="31">#REF!</definedName>
    <definedName name="ㅇ1211">#REF!</definedName>
    <definedName name="ㅇ191">#REF!</definedName>
    <definedName name="ㅇ227">#REF!</definedName>
    <definedName name="ㅇㄱ1">#REF!</definedName>
    <definedName name="ㅇㄴ" localSheetId="31">#REF!</definedName>
    <definedName name="ㅇㄴ">#REF!</definedName>
    <definedName name="ㅇㄴㄴㄴㄴㄴㄴㄴㄴㄴ" localSheetId="23" hidden="1">{#N/A,#N/A,FALSE,"혼합골재"}</definedName>
    <definedName name="ㅇㄴㄴㄴㄴㄴㄴㄴㄴㄴ" localSheetId="21" hidden="1">{#N/A,#N/A,FALSE,"혼합골재"}</definedName>
    <definedName name="ㅇㄴㄴㄴㄴㄴㄴㄴㄴㄴ" hidden="1">{#N/A,#N/A,FALSE,"혼합골재"}</definedName>
    <definedName name="ㅇㄴㄹ" localSheetId="26" hidden="1">{#N/A,#N/A,FALSE,"단축1";#N/A,#N/A,FALSE,"단축2";#N/A,#N/A,FALSE,"단축3";#N/A,#N/A,FALSE,"장축";#N/A,#N/A,FALSE,"4WD"}</definedName>
    <definedName name="ㅇㄴㄹ" localSheetId="31" hidden="1">{#N/A,#N/A,FALSE,"단축1";#N/A,#N/A,FALSE,"단축2";#N/A,#N/A,FALSE,"단축3";#N/A,#N/A,FALSE,"장축";#N/A,#N/A,FALSE,"4WD"}</definedName>
    <definedName name="ㅇㄴㄹ" localSheetId="30" hidden="1">{#N/A,#N/A,FALSE,"단축1";#N/A,#N/A,FALSE,"단축2";#N/A,#N/A,FALSE,"단축3";#N/A,#N/A,FALSE,"장축";#N/A,#N/A,FALSE,"4WD"}</definedName>
    <definedName name="ㅇㄴㄹ" localSheetId="25" hidden="1">{#N/A,#N/A,FALSE,"단축1";#N/A,#N/A,FALSE,"단축2";#N/A,#N/A,FALSE,"단축3";#N/A,#N/A,FALSE,"장축";#N/A,#N/A,FALSE,"4WD"}</definedName>
    <definedName name="ㅇㄴㄹ" localSheetId="23" hidden="1">{#N/A,#N/A,FALSE,"단축1";#N/A,#N/A,FALSE,"단축2";#N/A,#N/A,FALSE,"단축3";#N/A,#N/A,FALSE,"장축";#N/A,#N/A,FALSE,"4WD"}</definedName>
    <definedName name="ㅇㄴㄹ" localSheetId="21" hidden="1">{#N/A,#N/A,FALSE,"단축1";#N/A,#N/A,FALSE,"단축2";#N/A,#N/A,FALSE,"단축3";#N/A,#N/A,FALSE,"장축";#N/A,#N/A,FALSE,"4WD"}</definedName>
    <definedName name="ㅇㄴㄹ" hidden="1">{#N/A,#N/A,FALSE,"단축1";#N/A,#N/A,FALSE,"단축2";#N/A,#N/A,FALSE,"단축3";#N/A,#N/A,FALSE,"장축";#N/A,#N/A,FALSE,"4WD"}</definedName>
    <definedName name="ㅇㄴㄹㄴ" hidden="1">{#N/A,#N/A,FALSE,"단가표지"}</definedName>
    <definedName name="ㅇㄴㄹㄴㄻ">#REF!</definedName>
    <definedName name="ㅇㄴㄹㄴㅁㄹㅇ">#N/A</definedName>
    <definedName name="ㅇㄴㄹㄶㅇㄴ">[0]!BlankMacro1</definedName>
    <definedName name="ㅇㄴㄹ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ㄴㄹㅇㅇ"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ㄻㄴㅇ" localSheetId="31" hidden="1">#REF!</definedName>
    <definedName name="ㅇㄴㄻㄴㅇ" hidden="1">#REF!</definedName>
    <definedName name="ㅇㄴㄻㅇㄹㄴㅁ" hidden="1">#REF!</definedName>
    <definedName name="ㅇㄴㄿ">#N/A</definedName>
    <definedName name="ㅇㄴㅀㅇ" localSheetId="26" hidden="1">{#N/A,#N/A,FALSE,"단축1";#N/A,#N/A,FALSE,"단축2";#N/A,#N/A,FALSE,"단축3";#N/A,#N/A,FALSE,"장축";#N/A,#N/A,FALSE,"4WD"}</definedName>
    <definedName name="ㅇㄴㅀㅇ" localSheetId="31" hidden="1">{#N/A,#N/A,FALSE,"단축1";#N/A,#N/A,FALSE,"단축2";#N/A,#N/A,FALSE,"단축3";#N/A,#N/A,FALSE,"장축";#N/A,#N/A,FALSE,"4WD"}</definedName>
    <definedName name="ㅇㄴㅀㅇ" localSheetId="30" hidden="1">{#N/A,#N/A,FALSE,"단축1";#N/A,#N/A,FALSE,"단축2";#N/A,#N/A,FALSE,"단축3";#N/A,#N/A,FALSE,"장축";#N/A,#N/A,FALSE,"4WD"}</definedName>
    <definedName name="ㅇㄴㅀㅇ" localSheetId="25" hidden="1">{#N/A,#N/A,FALSE,"단축1";#N/A,#N/A,FALSE,"단축2";#N/A,#N/A,FALSE,"단축3";#N/A,#N/A,FALSE,"장축";#N/A,#N/A,FALSE,"4WD"}</definedName>
    <definedName name="ㅇㄴㅀㅇ" localSheetId="23" hidden="1">{#N/A,#N/A,FALSE,"단축1";#N/A,#N/A,FALSE,"단축2";#N/A,#N/A,FALSE,"단축3";#N/A,#N/A,FALSE,"장축";#N/A,#N/A,FALSE,"4WD"}</definedName>
    <definedName name="ㅇㄴㅀㅇ" localSheetId="21" hidden="1">{#N/A,#N/A,FALSE,"단축1";#N/A,#N/A,FALSE,"단축2";#N/A,#N/A,FALSE,"단축3";#N/A,#N/A,FALSE,"장축";#N/A,#N/A,FALSE,"4WD"}</definedName>
    <definedName name="ㅇㄴㅀㅇ" hidden="1">{#N/A,#N/A,FALSE,"단축1";#N/A,#N/A,FALSE,"단축2";#N/A,#N/A,FALSE,"단축3";#N/A,#N/A,FALSE,"장축";#N/A,#N/A,FALSE,"4WD"}</definedName>
    <definedName name="ㅇㄴㅁ" hidden="1">#REF!</definedName>
    <definedName name="ㅇㄴㅇ" hidden="1">{"Header",#N/A,TRUE,"Summary";"ProjectInfo",#N/A,TRUE,"Total Value"}</definedName>
    <definedName name="ㅇㄴㅇ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ㄴㅍ">#REF!</definedName>
    <definedName name="ㅇㄹ" localSheetId="23">{"Book1","AP-37.xls"}</definedName>
    <definedName name="ㅇㄹ" localSheetId="21">{"Book1","AP-37.xls"}</definedName>
    <definedName name="ㅇㄹ">#REF!</definedName>
    <definedName name="ㅇㄹ_1" localSheetId="23">{"Book1","AP-37.xls"}</definedName>
    <definedName name="ㅇㄹ_1" localSheetId="21">{"Book1","AP-37.xls"}</definedName>
    <definedName name="ㅇㄹ_1">{"Book1","AP-37.xls"}</definedName>
    <definedName name="ㅇㄹ_2" localSheetId="23">{"Book1","AP-37.xls"}</definedName>
    <definedName name="ㅇㄹ_2" localSheetId="21">{"Book1","AP-37.xls"}</definedName>
    <definedName name="ㅇㄹ_2">{"Book1","AP-37.xls"}</definedName>
    <definedName name="ㅇㄹ_3" localSheetId="23">{"Book1","AP-37.xls"}</definedName>
    <definedName name="ㅇㄹ_3" localSheetId="21">{"Book1","AP-37.xls"}</definedName>
    <definedName name="ㅇㄹ_3">{"Book1","AP-37.xls"}</definedName>
    <definedName name="ㅇㄹ_4" localSheetId="23">{"Book1","AP-37.xls"}</definedName>
    <definedName name="ㅇㄹ_4" localSheetId="21">{"Book1","AP-37.xls"}</definedName>
    <definedName name="ㅇㄹ_4">{"Book1","AP-37.xls"}</definedName>
    <definedName name="ㅇㄹㄴ" hidden="1">#REF!</definedName>
    <definedName name="ㅇㄹㄴㅀㄹㅇㅎㄹㅇㅎ" localSheetId="23" hidden="1">{#N/A,#N/A,FALSE,"2~8번"}</definedName>
    <definedName name="ㅇㄹㄴㅀㄹㅇㅎㄹㅇㅎ" localSheetId="21" hidden="1">{#N/A,#N/A,FALSE,"2~8번"}</definedName>
    <definedName name="ㅇㄹㄴㅀㄹㅇㅎㄹㅇㅎ" hidden="1">{#N/A,#N/A,FALSE,"2~8번"}</definedName>
    <definedName name="ㅇㄹㄴㅁㄹㅇ" hidden="1">{#N/A,#N/A,FALSE,"CCTV"}</definedName>
    <definedName name="ㅇㄹㄴㅇㄹ" hidden="1">{"'Firr(선)'!$AS$1:$AY$62","'Firr(사)'!$AS$1:$AY$62","'Firr(회)'!$AS$1:$AY$62","'Firr(선)'!$L$1:$V$62","'Firr(사)'!$L$1:$V$62","'Firr(회)'!$L$1:$V$62"}</definedName>
    <definedName name="ㅇㄹㄶ" localSheetId="23" hidden="1">{"'Sheet1'!$A$4","'Sheet1'!$A$9:$G$28"}</definedName>
    <definedName name="ㅇㄹㄶ" localSheetId="21" hidden="1">{"'Sheet1'!$A$4","'Sheet1'!$A$9:$G$28"}</definedName>
    <definedName name="ㅇㄹㄶ" hidden="1">{"'Sheet1'!$A$4","'Sheet1'!$A$9:$G$28"}</definedName>
    <definedName name="ㅇㄹㄷㄱ" localSheetId="23">{"Book1","AP-37.xls"}</definedName>
    <definedName name="ㅇㄹㄷㄱ" localSheetId="21">{"Book1","AP-37.xls"}</definedName>
    <definedName name="ㅇㄹㄷㄱ">{"Book1","AP-37.xls"}</definedName>
    <definedName name="ㅇㄹㄹ" hidden="1">#REF!</definedName>
    <definedName name="ㅇㄹㅀ" hidden="1">#REF!</definedName>
    <definedName name="ㅇㄹㅇ" localSheetId="23" hidden="1">{#N/A,#N/A,FALSE,"3가";#N/A,#N/A,FALSE,"3나";#N/A,#N/A,FALSE,"3다"}</definedName>
    <definedName name="ㅇㄹㅇ" localSheetId="21" hidden="1">{#N/A,#N/A,FALSE,"3가";#N/A,#N/A,FALSE,"3나";#N/A,#N/A,FALSE,"3다"}</definedName>
    <definedName name="ㅇㄹㅇ" hidden="1">{#N/A,#N/A,FALSE,"ENG'G(보호계전기)"}</definedName>
    <definedName name="ㅇㄹㅇㄴ" localSheetId="23" hidden="1">{#N/A,#N/A,FALSE,"3가";#N/A,#N/A,FALSE,"3나";#N/A,#N/A,FALSE,"3다"}</definedName>
    <definedName name="ㅇㄹㅇㄴ" localSheetId="21" hidden="1">{#N/A,#N/A,FALSE,"3가";#N/A,#N/A,FALSE,"3나";#N/A,#N/A,FALSE,"3다"}</definedName>
    <definedName name="ㅇㄹㅇㄴ" hidden="1">{#N/A,#N/A,FALSE,"3가";#N/A,#N/A,FALSE,"3나";#N/A,#N/A,FALSE,"3다"}</definedName>
    <definedName name="ㅇㄹㅇㄴㄹ" hidden="1">{#N/A,#N/A,FALSE,"ENG'G(보호계전기)"}</definedName>
    <definedName name="ㅇㄹㅇㄹ" hidden="1">#REF!</definedName>
    <definedName name="ㅇㄹㅇㄹㄴㅇㄹ">{"Book1"}</definedName>
    <definedName name="ㅇㄹㅇㄹㅇㄹ">#REF!</definedName>
    <definedName name="ㅇ라ㅓㅏㅗㄹ"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ㄻㅇㄴ">#REF!</definedName>
    <definedName name="ㅇㄽㄱ" hidden="1">{#N/A,#N/A,FALSE,"전력간선"}</definedName>
    <definedName name="ㅇㄿ">#REF!</definedName>
    <definedName name="ㅇㅀ" localSheetId="23" hidden="1">{#N/A,#N/A,FALSE,"CCTV"}</definedName>
    <definedName name="ㅇㅀ" localSheetId="21" hidden="1">{#N/A,#N/A,FALSE,"CCTV"}</definedName>
    <definedName name="ㅇㅀ" hidden="1">{#N/A,#N/A,FALSE,"CCTV"}</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ㅇㅁㄹ" localSheetId="23" hidden="1">{#N/A,#N/A,FALSE,"3가";#N/A,#N/A,FALSE,"3나";#N/A,#N/A,FALSE,"3다"}</definedName>
    <definedName name="ㅇㅀㅇㅁㄹ" localSheetId="21" hidden="1">{#N/A,#N/A,FALSE,"3가";#N/A,#N/A,FALSE,"3나";#N/A,#N/A,FALSE,"3다"}</definedName>
    <definedName name="ㅇㅀㅇㅁㄹ" hidden="1">{#N/A,#N/A,FALSE,"3가";#N/A,#N/A,FALSE,"3나";#N/A,#N/A,FALSE,"3다"}</definedName>
    <definedName name="ㅇㅀㅎ" localSheetId="26" hidden="1">{#N/A,#N/A,FALSE,"단축1";#N/A,#N/A,FALSE,"단축2";#N/A,#N/A,FALSE,"단축3";#N/A,#N/A,FALSE,"장축";#N/A,#N/A,FALSE,"4WD"}</definedName>
    <definedName name="ㅇㅀㅎ" localSheetId="31" hidden="1">{#N/A,#N/A,FALSE,"단축1";#N/A,#N/A,FALSE,"단축2";#N/A,#N/A,FALSE,"단축3";#N/A,#N/A,FALSE,"장축";#N/A,#N/A,FALSE,"4WD"}</definedName>
    <definedName name="ㅇㅀㅎ" localSheetId="30" hidden="1">{#N/A,#N/A,FALSE,"단축1";#N/A,#N/A,FALSE,"단축2";#N/A,#N/A,FALSE,"단축3";#N/A,#N/A,FALSE,"장축";#N/A,#N/A,FALSE,"4WD"}</definedName>
    <definedName name="ㅇㅀㅎ" localSheetId="25" hidden="1">{#N/A,#N/A,FALSE,"단축1";#N/A,#N/A,FALSE,"단축2";#N/A,#N/A,FALSE,"단축3";#N/A,#N/A,FALSE,"장축";#N/A,#N/A,FALSE,"4WD"}</definedName>
    <definedName name="ㅇㅀㅎ" localSheetId="23" hidden="1">{#N/A,#N/A,FALSE,"단축1";#N/A,#N/A,FALSE,"단축2";#N/A,#N/A,FALSE,"단축3";#N/A,#N/A,FALSE,"장축";#N/A,#N/A,FALSE,"4WD"}</definedName>
    <definedName name="ㅇㅀㅎ" localSheetId="21" hidden="1">{#N/A,#N/A,FALSE,"단축1";#N/A,#N/A,FALSE,"단축2";#N/A,#N/A,FALSE,"단축3";#N/A,#N/A,FALSE,"장축";#N/A,#N/A,FALSE,"4WD"}</definedName>
    <definedName name="ㅇㅀㅎ" hidden="1">{#N/A,#N/A,FALSE,"단축1";#N/A,#N/A,FALSE,"단축2";#N/A,#N/A,FALSE,"단축3";#N/A,#N/A,FALSE,"장축";#N/A,#N/A,FALSE,"4WD"}</definedName>
    <definedName name="ㅇㅀㅎㅎ">#N/A</definedName>
    <definedName name="ㅇㅀㅎㅎㅎㅎㅎㅎㅎㅎㅎㅎㅎㅎㅎㅎㅎ" localSheetId="23" hidden="1">{#N/A,#N/A,FALSE,"구조2"}</definedName>
    <definedName name="ㅇㅀㅎㅎㅎㅎㅎㅎㅎㅎㅎㅎㅎㅎㅎㅎㅎ" localSheetId="21" hidden="1">{#N/A,#N/A,FALSE,"구조2"}</definedName>
    <definedName name="ㅇㅀㅎㅎㅎㅎㅎㅎㅎㅎㅎㅎㅎㅎㅎㅎㅎ" hidden="1">{#N/A,#N/A,FALSE,"구조2"}</definedName>
    <definedName name="ㅇㅁ"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ㅁ"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ㅁ"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ㅁ"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ㅁㅁ" localSheetId="31">#REF!</definedName>
    <definedName name="ㅇㅁㅁ">#REF!</definedName>
    <definedName name="ㅇㅇ"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ㅇㄹ" hidden="1">#REF!</definedName>
    <definedName name="ㅇㅇㅇ" localSheetId="31" hidden="1">#REF!</definedName>
    <definedName name="ㅇㅇㅇ">#REF!</definedName>
    <definedName name="ㅇㅇㅇ11111111111111" hidden="1">#REF!</definedName>
    <definedName name="ㅇㅇㅇㅇ" localSheetId="31" hidden="1">#REF!</definedName>
    <definedName name="ㅇㅇㅇㅇ" hidden="1">#REF!</definedName>
    <definedName name="ㅇㅇㅇㅇㅇ" localSheetId="31">BlankMacro1</definedName>
    <definedName name="ㅇㅇㅇㅇㅇ" localSheetId="23">BlankMacro1</definedName>
    <definedName name="ㅇㅇㅇㅇㅇ" localSheetId="21">BlankMacro1</definedName>
    <definedName name="ㅇㅇㅇㅇㅇ">#REF!</definedName>
    <definedName name="ㅇㅇㅇㅇㅇㅇ" hidden="1">{#N/A,#N/A,FALSE,"이태원철근"}</definedName>
    <definedName name="ㅇㅇㅇㅇㅇㅇㅇ" hidden="1">#REF!</definedName>
    <definedName name="ㅇㅇㅇㅇㅇㅇㅇㅇ" localSheetId="31">#REF!</definedName>
    <definedName name="ㅇㅇㅇㅇㅇㅇㅇㅇ" localSheetId="23">#REF!</definedName>
    <definedName name="ㅇㅇㅇㅇㅇㅇㅇㅇ" localSheetId="21">#REF!</definedName>
    <definedName name="ㅇㅇㅇㅇㅇㅇㅇㅇ">#REF!</definedName>
    <definedName name="ㅇㅇㅇㅇㅇㅇㅇㅇㅇㅇ" hidden="1">{#N/A,#N/A,FALSE,"골재소요량";#N/A,#N/A,FALSE,"골재소요량"}</definedName>
    <definedName name="ㅇㅇㅇㅇㅇㅇㅇㅇㅇㅇㅇㅇㅇㅇ" localSheetId="31">#REF!</definedName>
    <definedName name="ㅇㅇㅇㅇㅇㅇㅇㅇㅇㅇㅇㅇㅇㅇ" localSheetId="23">#REF!</definedName>
    <definedName name="ㅇㅇㅇㅇㅇㅇㅇㅇㅇㅇㅇㅇㅇㅇ" localSheetId="21">#REF!</definedName>
    <definedName name="ㅇㅇㅇㅇㅇㅇㅇㅇㅇㅇㅇㅇㅇㅇ">#REF!</definedName>
    <definedName name="ㅇㅇ홈ㅇㅎ">#REF!</definedName>
    <definedName name="ㅇ어ㅗ">#REF!</definedName>
    <definedName name="ㅇ오ㅗ">#REF!</definedName>
    <definedName name="ㅇㅈ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ㅎㄴㅇㅎ" localSheetId="31">#REF!</definedName>
    <definedName name="ㅇㅎㄴㅇㅎ" localSheetId="23">#REF!</definedName>
    <definedName name="ㅇㅎㄴㅇㅎ" localSheetId="21">#REF!</definedName>
    <definedName name="ㅇㅎㄴㅇㅎ">#REF!</definedName>
    <definedName name="ㅇㅎㄷㅎㄷ" hidden="1">{#N/A,#N/A,TRUE,"토적및재료집계";#N/A,#N/A,TRUE,"토적및재료집계";#N/A,#N/A,TRUE,"단위량"}</definedName>
    <definedName name="ㅇㅎㄹㅀ" localSheetId="26" hidden="1">{#N/A,#N/A,FALSE,"단축1";#N/A,#N/A,FALSE,"단축2";#N/A,#N/A,FALSE,"단축3";#N/A,#N/A,FALSE,"장축";#N/A,#N/A,FALSE,"4WD"}</definedName>
    <definedName name="ㅇㅎㄹㅀ" localSheetId="31" hidden="1">{#N/A,#N/A,FALSE,"단축1";#N/A,#N/A,FALSE,"단축2";#N/A,#N/A,FALSE,"단축3";#N/A,#N/A,FALSE,"장축";#N/A,#N/A,FALSE,"4WD"}</definedName>
    <definedName name="ㅇㅎㄹㅀ" localSheetId="30" hidden="1">{#N/A,#N/A,FALSE,"단축1";#N/A,#N/A,FALSE,"단축2";#N/A,#N/A,FALSE,"단축3";#N/A,#N/A,FALSE,"장축";#N/A,#N/A,FALSE,"4WD"}</definedName>
    <definedName name="ㅇㅎㄹㅀ" localSheetId="25" hidden="1">{#N/A,#N/A,FALSE,"단축1";#N/A,#N/A,FALSE,"단축2";#N/A,#N/A,FALSE,"단축3";#N/A,#N/A,FALSE,"장축";#N/A,#N/A,FALSE,"4WD"}</definedName>
    <definedName name="ㅇㅎㄹㅀ" localSheetId="23" hidden="1">{#N/A,#N/A,FALSE,"단축1";#N/A,#N/A,FALSE,"단축2";#N/A,#N/A,FALSE,"단축3";#N/A,#N/A,FALSE,"장축";#N/A,#N/A,FALSE,"4WD"}</definedName>
    <definedName name="ㅇㅎㄹㅀ" localSheetId="21" hidden="1">{#N/A,#N/A,FALSE,"단축1";#N/A,#N/A,FALSE,"단축2";#N/A,#N/A,FALSE,"단축3";#N/A,#N/A,FALSE,"장축";#N/A,#N/A,FALSE,"4WD"}</definedName>
    <definedName name="ㅇㅎㄹㅀ" hidden="1">{#N/A,#N/A,FALSE,"단축1";#N/A,#N/A,FALSE,"단축2";#N/A,#N/A,FALSE,"단축3";#N/A,#N/A,FALSE,"장축";#N/A,#N/A,FALSE,"4WD"}</definedName>
    <definedName name="ㅇㅎㅇㅎ" hidden="1">{"'용역비'!$A$4:$C$8"}</definedName>
    <definedName name="ㅇㅎ오" localSheetId="26" hidden="1">{#N/A,#N/A,FALSE,"단축1";#N/A,#N/A,FALSE,"단축2";#N/A,#N/A,FALSE,"단축3";#N/A,#N/A,FALSE,"장축";#N/A,#N/A,FALSE,"4WD"}</definedName>
    <definedName name="ㅇㅎ오" localSheetId="31" hidden="1">{#N/A,#N/A,FALSE,"단축1";#N/A,#N/A,FALSE,"단축2";#N/A,#N/A,FALSE,"단축3";#N/A,#N/A,FALSE,"장축";#N/A,#N/A,FALSE,"4WD"}</definedName>
    <definedName name="ㅇㅎ오" localSheetId="30" hidden="1">{#N/A,#N/A,FALSE,"단축1";#N/A,#N/A,FALSE,"단축2";#N/A,#N/A,FALSE,"단축3";#N/A,#N/A,FALSE,"장축";#N/A,#N/A,FALSE,"4WD"}</definedName>
    <definedName name="ㅇㅎ오" localSheetId="25" hidden="1">{#N/A,#N/A,FALSE,"단축1";#N/A,#N/A,FALSE,"단축2";#N/A,#N/A,FALSE,"단축3";#N/A,#N/A,FALSE,"장축";#N/A,#N/A,FALSE,"4WD"}</definedName>
    <definedName name="ㅇㅎ오" localSheetId="23" hidden="1">{#N/A,#N/A,FALSE,"단축1";#N/A,#N/A,FALSE,"단축2";#N/A,#N/A,FALSE,"단축3";#N/A,#N/A,FALSE,"장축";#N/A,#N/A,FALSE,"4WD"}</definedName>
    <definedName name="ㅇㅎ오" localSheetId="21" hidden="1">{#N/A,#N/A,FALSE,"단축1";#N/A,#N/A,FALSE,"단축2";#N/A,#N/A,FALSE,"단축3";#N/A,#N/A,FALSE,"장축";#N/A,#N/A,FALSE,"4WD"}</definedName>
    <definedName name="ㅇㅎ오" hidden="1">{#N/A,#N/A,FALSE,"단축1";#N/A,#N/A,FALSE,"단축2";#N/A,#N/A,FALSE,"단축3";#N/A,#N/A,FALSE,"장축";#N/A,#N/A,FALSE,"4WD"}</definedName>
    <definedName name="ㅇㅎㅎㄹ러ㅓ">BlankMacro1</definedName>
    <definedName name="ㅇ호" hidden="1">{"'용역비'!$A$4:$C$8"}</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아" localSheetId="31">[9]!BlankMacro1</definedName>
    <definedName name="아" localSheetId="23">[9]!BlankMacro1</definedName>
    <definedName name="아" localSheetId="21">[9]!BlankMacro1</definedName>
    <definedName name="아">#REF!</definedName>
    <definedName name="아늘믿" localSheetId="1">BlankMacro1</definedName>
    <definedName name="아늘믿" localSheetId="4">BlankMacro1</definedName>
    <definedName name="아늘믿">BlankMacro1</definedName>
    <definedName name="아니" localSheetId="31">[9]!BlankMacro1</definedName>
    <definedName name="아니" localSheetId="23">[9]!BlankMacro1</definedName>
    <definedName name="아니" localSheetId="21">[9]!BlankMacro1</definedName>
    <definedName name="아니" localSheetId="1">[9]!BlankMacro1</definedName>
    <definedName name="아니" localSheetId="4">[9]!BlankMacro1</definedName>
    <definedName name="아니">[9]!BlankMacro1</definedName>
    <definedName name="아니요" localSheetId="31">#REF!</definedName>
    <definedName name="아니요" localSheetId="23">#REF!</definedName>
    <definedName name="아니요" localSheetId="21">#REF!</definedName>
    <definedName name="아니요">#REF!</definedName>
    <definedName name="아다" localSheetId="1">BlankMacro1</definedName>
    <definedName name="아다" localSheetId="4">BlankMacro1</definedName>
    <definedName name="아다">BlankMacro1</definedName>
    <definedName name="아디" localSheetId="1">BlankMacro1</definedName>
    <definedName name="아디" localSheetId="4">BlankMacro1</definedName>
    <definedName name="아디">BlankMacro1</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무" hidden="1">{#N/A,#N/A,FALSE,"배수2"}</definedName>
    <definedName name="아무거나">#REF!</definedName>
    <definedName name="아사">[59]내역아!#REF!</definedName>
    <definedName name="아서" localSheetId="1">BlankMacro1</definedName>
    <definedName name="아서" localSheetId="4">BlankMacro1</definedName>
    <definedName name="아서">BlankMacro1</definedName>
    <definedName name="아세틸렌">[44]단가!$A$59</definedName>
    <definedName name="아스콘수량">#REF!</definedName>
    <definedName name="아스팔트">#REF!</definedName>
    <definedName name="아아아">#REF!</definedName>
    <definedName name="아아아앙">#REF!</definedName>
    <definedName name="아아하">#REF!</definedName>
    <definedName name="아연도28">#REF!</definedName>
    <definedName name="아연도28C">#REF!</definedName>
    <definedName name="아우트소싱"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우트소싱"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우트소싱"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우트소싱"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우트소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우트소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우트소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운">[59]내역아!#REF!</definedName>
    <definedName name="아이" localSheetId="31">{"Book1","AP-37.xls"}</definedName>
    <definedName name="아이" localSheetId="23">{"Book1","AP-37.xls"}</definedName>
    <definedName name="아이" localSheetId="21">{"Book1","AP-37.xls"}</definedName>
    <definedName name="아이">{"Book1","AP-37.xls"}</definedName>
    <definedName name="아카노">[63]식재!$H$83</definedName>
    <definedName name="아카시아">[44]단가!$A$131</definedName>
    <definedName name="아카재">[63]식재!$F$83</definedName>
    <definedName name="아코스틱">#REF!</definedName>
    <definedName name="아크릴">#REF!</definedName>
    <definedName name="아토">#REF!</definedName>
    <definedName name="아ㅏㅏ">[9]!아ㅏㅏ</definedName>
    <definedName name="아ㅏㅓ랜"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악">#REF!</definedName>
    <definedName name="안">#REF!</definedName>
    <definedName name="안___전__점__검__비">#REF!</definedName>
    <definedName name="안3" localSheetId="31">#REF!</definedName>
    <definedName name="안3">#REF!</definedName>
    <definedName name="안관2">#REF!</definedName>
    <definedName name="안관3" localSheetId="31">#REF!</definedName>
    <definedName name="안관3">#REF!</definedName>
    <definedName name="안관비" localSheetId="23">#REF!</definedName>
    <definedName name="안관비" localSheetId="21">#REF!</definedName>
    <definedName name="안관비">#REF!</definedName>
    <definedName name="안관비2" localSheetId="23">#REF!</definedName>
    <definedName name="안관비2" localSheetId="21">#REF!</definedName>
    <definedName name="안관비2">#REF!</definedName>
    <definedName name="안재욱">#N/A</definedName>
    <definedName name="안전" localSheetId="31">#REF!</definedName>
    <definedName name="안전" localSheetId="23">#REF!</definedName>
    <definedName name="안전" localSheetId="21">#REF!</definedName>
    <definedName name="안전">#REF!</definedName>
    <definedName name="안전_보호_장구의_수량_및_확보_계획">#REF!</definedName>
    <definedName name="안전1" localSheetId="31">#REF!</definedName>
    <definedName name="안전1">#REF!</definedName>
    <definedName name="안전3" localSheetId="31">#REF!</definedName>
    <definedName name="안전3">#REF!</definedName>
    <definedName name="안전관리">#REF!</definedName>
    <definedName name="안전관리1" localSheetId="31">[9]!BlankMacro1</definedName>
    <definedName name="안전관리1" localSheetId="23">[9]!BlankMacro1</definedName>
    <definedName name="안전관리1" localSheetId="21">[9]!BlankMacro1</definedName>
    <definedName name="안전관리1" localSheetId="1">[9]!BlankMacro1</definedName>
    <definedName name="안전관리1" localSheetId="4">[9]!BlankMacro1</definedName>
    <definedName name="안전관리1">[9]!BlankMacro1</definedName>
    <definedName name="안전관리비" localSheetId="31">#REF!</definedName>
    <definedName name="안전관리비">#REF!</definedName>
    <definedName name="안전관리비3" localSheetId="31">#REF!</definedName>
    <definedName name="안전관리비3">#REF!</definedName>
    <definedName name="안전관리비대">#REF!</definedName>
    <definedName name="안전관리비사용내역2" hidden="1">{#N/A,#N/A,FALSE,"기안지";#N/A,#N/A,FALSE,"통신지"}</definedName>
    <definedName name="안전관리비세부내역" hidden="1">{#N/A,#N/A,FALSE,"CCTV"}</definedName>
    <definedName name="안전관리비요율" localSheetId="31">#REF!</definedName>
    <definedName name="안전관리비요율" localSheetId="23">#REF!</definedName>
    <definedName name="안전관리비요율" localSheetId="21">#REF!</definedName>
    <definedName name="안전관리비요율">#REF!</definedName>
    <definedName name="안전관리비표" localSheetId="31">#REF!</definedName>
    <definedName name="안전관리비표" localSheetId="23">#REF!</definedName>
    <definedName name="안전관리비표" localSheetId="21">#REF!</definedName>
    <definedName name="안전관리비표">#REF!</definedName>
    <definedName name="안전관리율">#REF!</definedName>
    <definedName name="안전규제봉">{"Book1","부대-(표지판,데리,가드).xls","부대-(낙,차,중분대).xls"}</definedName>
    <definedName name="안전급여">#REF!</definedName>
    <definedName name="안전도해">BlankMacro1</definedName>
    <definedName name="안전발판">{"Book1","수시.XLS"}</definedName>
    <definedName name="안전발판철거" localSheetId="31">#REF!</definedName>
    <definedName name="안전발판철거" localSheetId="23">#REF!</definedName>
    <definedName name="안전발판철거" localSheetId="21">#REF!</definedName>
    <definedName name="안전발판철거">#REF!</definedName>
    <definedName name="안전사진" hidden="1">{"'용역비'!$A$4:$C$8"}</definedName>
    <definedName name="안전상여금">#REF!</definedName>
    <definedName name="안전시험">#REF!</definedName>
    <definedName name="안전점검을" hidden="1">{#N/A,#N/A,FALSE,"결의서";#N/A,#N/A,FALSE,"내역서";#N/A,#N/A,FALSE,"도급예상";#N/A,#N/A,FALSE,"시방서"}</definedName>
    <definedName name="안전활동" localSheetId="31">[9]!BlankMacro1</definedName>
    <definedName name="안전활동" localSheetId="23">[9]!BlankMacro1</definedName>
    <definedName name="안전활동" localSheetId="21">[9]!BlankMacro1</definedName>
    <definedName name="안전활동" localSheetId="1">[9]!BlankMacro1</definedName>
    <definedName name="안전활동" localSheetId="4">[9]!BlankMacro1</definedName>
    <definedName name="안전활동">[9]!BlankMacro1</definedName>
    <definedName name="안주">[9]!안주</definedName>
    <definedName name="안지름" localSheetId="31">#REF!</definedName>
    <definedName name="안지름" localSheetId="23">#REF!</definedName>
    <definedName name="안지름" localSheetId="21">#REF!</definedName>
    <definedName name="안지름">#REF!</definedName>
    <definedName name="안지름2">[38]Sheet5!#REF!</definedName>
    <definedName name="안현모" localSheetId="26" hidden="1">{#N/A,#N/A,FALSE,"단축1";#N/A,#N/A,FALSE,"단축2";#N/A,#N/A,FALSE,"단축3";#N/A,#N/A,FALSE,"장축";#N/A,#N/A,FALSE,"4WD"}</definedName>
    <definedName name="안현모" localSheetId="31" hidden="1">{#N/A,#N/A,FALSE,"단축1";#N/A,#N/A,FALSE,"단축2";#N/A,#N/A,FALSE,"단축3";#N/A,#N/A,FALSE,"장축";#N/A,#N/A,FALSE,"4WD"}</definedName>
    <definedName name="안현모" localSheetId="30" hidden="1">{#N/A,#N/A,FALSE,"단축1";#N/A,#N/A,FALSE,"단축2";#N/A,#N/A,FALSE,"단축3";#N/A,#N/A,FALSE,"장축";#N/A,#N/A,FALSE,"4WD"}</definedName>
    <definedName name="안현모" localSheetId="25" hidden="1">{#N/A,#N/A,FALSE,"단축1";#N/A,#N/A,FALSE,"단축2";#N/A,#N/A,FALSE,"단축3";#N/A,#N/A,FALSE,"장축";#N/A,#N/A,FALSE,"4WD"}</definedName>
    <definedName name="안현모" localSheetId="23" hidden="1">{#N/A,#N/A,FALSE,"단축1";#N/A,#N/A,FALSE,"단축2";#N/A,#N/A,FALSE,"단축3";#N/A,#N/A,FALSE,"장축";#N/A,#N/A,FALSE,"4WD"}</definedName>
    <definedName name="안현모" localSheetId="21" hidden="1">{#N/A,#N/A,FALSE,"단축1";#N/A,#N/A,FALSE,"단축2";#N/A,#N/A,FALSE,"단축3";#N/A,#N/A,FALSE,"장축";#N/A,#N/A,FALSE,"4WD"}</definedName>
    <definedName name="안현모" hidden="1">{#N/A,#N/A,FALSE,"단축1";#N/A,#N/A,FALSE,"단축2";#N/A,#N/A,FALSE,"단축3";#N/A,#N/A,FALSE,"장축";#N/A,#N/A,FALSE,"4WD"}</definedName>
    <definedName name="안현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안현정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알">#REF!</definedName>
    <definedName name="알루미늄">#REF!</definedName>
    <definedName name="알아임마">#REF!</definedName>
    <definedName name="암" hidden="1">{#N/A,#N/A,FALSE,"지침";#N/A,#N/A,FALSE,"환경분석";#N/A,#N/A,FALSE,"Sheet16"}</definedName>
    <definedName name="암파쇄">#REF!,#REF!,#REF!,#REF!,#REF!</definedName>
    <definedName name="압력발신기노" localSheetId="31">#REF!</definedName>
    <definedName name="압력발신기노">#REF!</definedName>
    <definedName name="압연">{"Book1","AP-37.xls"}</definedName>
    <definedName name="압연PI">{"Book1","AP-37.xls"}</definedName>
    <definedName name="압연프로">#REF!</definedName>
    <definedName name="앙" localSheetId="31">[9]!BlankMacro1</definedName>
    <definedName name="앙" localSheetId="23">[9]!BlankMacro1</definedName>
    <definedName name="앙" localSheetId="21">[9]!BlankMacro1</definedName>
    <definedName name="앙" localSheetId="1">[9]!BlankMacro1</definedName>
    <definedName name="앙" localSheetId="4">[9]!BlankMacro1</definedName>
    <definedName name="앙">[9]!BlankMacro1</definedName>
    <definedName name="애자">#REF!</definedName>
    <definedName name="앨보1">[68]단가!$B$36</definedName>
    <definedName name="야간" hidden="1">{#N/A,#N/A,FALSE,"지침";#N/A,#N/A,FALSE,"환경분석";#N/A,#N/A,FALSE,"Sheet16"}</definedName>
    <definedName name="야드">BlankMacro1</definedName>
    <definedName name="야드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5"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5"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5"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5"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6"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6"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6"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6"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6"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6"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드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야외휘도">#REF!</definedName>
    <definedName name="야자노">[63]유지관리!$H$82</definedName>
    <definedName name="야자재">[63]유지관리!$F$82</definedName>
    <definedName name="약">#REF!</definedName>
    <definedName name="약수">#N/A</definedName>
    <definedName name="약전트레이">#REF!</definedName>
    <definedName name="얄움">#REF!</definedName>
    <definedName name="얄음계">#REF!</definedName>
    <definedName name="얄음국">#REF!</definedName>
    <definedName name="얄음대">#REF!</definedName>
    <definedName name="얄음현">#REF!</definedName>
    <definedName name="얌" localSheetId="31">[9]!BlankMacro1</definedName>
    <definedName name="얌" localSheetId="23">[9]!BlankMacro1</definedName>
    <definedName name="얌" localSheetId="21">[9]!BlankMacro1</definedName>
    <definedName name="얌" localSheetId="1">[9]!BlankMacro1</definedName>
    <definedName name="얌" localSheetId="4">[9]!BlankMacro1</definedName>
    <definedName name="얌">[9]!BlankMacro1</definedName>
    <definedName name="양매자0403">#REF!</definedName>
    <definedName name="양매자0505">#REF!</definedName>
    <definedName name="양매자0606">#REF!</definedName>
    <definedName name="양식">#REF!</definedName>
    <definedName name="양식변경12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재승">#REF!</definedName>
    <definedName name="양재승2222222" hidden="1">#REF!</definedName>
    <definedName name="어">#REF!</definedName>
    <definedName name="어절시구리">#REF!,#REF!,#REF!,#REF!,#REF!</definedName>
    <definedName name="어ㅓㅓㅇ"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언" hidden="1">#REF!</definedName>
    <definedName name="업" hidden="1">{#N/A,#N/A,FALSE,"포장2"}</definedName>
    <definedName name="업무배분3" hidden="1">{"'관경확장'!$A$79:$M$98","'관경확장'!$A$54:$M$78"}</definedName>
    <definedName name="업종" hidden="1">{#N/A,#N/A,FALSE,"포장2"}</definedName>
    <definedName name="업체" hidden="1">#REF!</definedName>
    <definedName name="업체단가" localSheetId="31">#REF!</definedName>
    <definedName name="업체단가">#REF!</definedName>
    <definedName name="업체명">#REF!</definedName>
    <definedName name="업체별" localSheetId="31">BlankMacro1</definedName>
    <definedName name="업체별" localSheetId="23">BlankMacro1</definedName>
    <definedName name="업체별" localSheetId="21">BlankMacro1</definedName>
    <definedName name="업체별" localSheetId="1">BlankMacro1</definedName>
    <definedName name="업체별" localSheetId="4">BlankMacro1</definedName>
    <definedName name="업체별">BlankMacro1</definedName>
    <definedName name="업체순위" hidden="1">{#N/A,#N/A,FALSE,"배수2"}</definedName>
    <definedName name="업체카파" localSheetId="26" hidden="1">{#N/A,#N/A,FALSE,"단축1";#N/A,#N/A,FALSE,"단축2";#N/A,#N/A,FALSE,"단축3";#N/A,#N/A,FALSE,"장축";#N/A,#N/A,FALSE,"4WD"}</definedName>
    <definedName name="업체카파" localSheetId="31" hidden="1">{#N/A,#N/A,FALSE,"단축1";#N/A,#N/A,FALSE,"단축2";#N/A,#N/A,FALSE,"단축3";#N/A,#N/A,FALSE,"장축";#N/A,#N/A,FALSE,"4WD"}</definedName>
    <definedName name="업체카파" localSheetId="30" hidden="1">{#N/A,#N/A,FALSE,"단축1";#N/A,#N/A,FALSE,"단축2";#N/A,#N/A,FALSE,"단축3";#N/A,#N/A,FALSE,"장축";#N/A,#N/A,FALSE,"4WD"}</definedName>
    <definedName name="업체카파" localSheetId="25" hidden="1">{#N/A,#N/A,FALSE,"단축1";#N/A,#N/A,FALSE,"단축2";#N/A,#N/A,FALSE,"단축3";#N/A,#N/A,FALSE,"장축";#N/A,#N/A,FALSE,"4WD"}</definedName>
    <definedName name="업체카파" localSheetId="23" hidden="1">{#N/A,#N/A,FALSE,"단축1";#N/A,#N/A,FALSE,"단축2";#N/A,#N/A,FALSE,"단축3";#N/A,#N/A,FALSE,"장축";#N/A,#N/A,FALSE,"4WD"}</definedName>
    <definedName name="업체카파" localSheetId="21" hidden="1">{#N/A,#N/A,FALSE,"단축1";#N/A,#N/A,FALSE,"단축2";#N/A,#N/A,FALSE,"단축3";#N/A,#N/A,FALSE,"장축";#N/A,#N/A,FALSE,"4WD"}</definedName>
    <definedName name="업체카파" hidden="1">{#N/A,#N/A,FALSE,"단축1";#N/A,#N/A,FALSE,"단축2";#N/A,#N/A,FALSE,"단축3";#N/A,#N/A,FALSE,"장축";#N/A,#N/A,FALSE,"4WD"}</definedName>
    <definedName name="없음" hidden="1">#REF!</definedName>
    <definedName name="엉">BlankMacro1</definedName>
    <definedName name="에라" localSheetId="31">[9]!BlankMacro1</definedName>
    <definedName name="에라" localSheetId="23">[9]!BlankMacro1</definedName>
    <definedName name="에라" localSheetId="21">[9]!BlankMacro1</definedName>
    <definedName name="에라" localSheetId="1">[9]!BlankMacro1</definedName>
    <definedName name="에라" localSheetId="4">[9]!BlankMacro1</definedName>
    <definedName name="에라">[9]!BlankMacro1</definedName>
    <definedName name="에멀전페인트">[44]단가!$A$71</definedName>
    <definedName name="에이" localSheetId="26" hidden="1">{#N/A,#N/A,TRUE,"Y생산";#N/A,#N/A,TRUE,"Y판매";#N/A,#N/A,TRUE,"Y총물량";#N/A,#N/A,TRUE,"Y능력";#N/A,#N/A,TRUE,"YKD"}</definedName>
    <definedName name="에이" localSheetId="31" hidden="1">{#N/A,#N/A,TRUE,"Y생산";#N/A,#N/A,TRUE,"Y판매";#N/A,#N/A,TRUE,"Y총물량";#N/A,#N/A,TRUE,"Y능력";#N/A,#N/A,TRUE,"YKD"}</definedName>
    <definedName name="에이" localSheetId="30" hidden="1">{#N/A,#N/A,TRUE,"Y생산";#N/A,#N/A,TRUE,"Y판매";#N/A,#N/A,TRUE,"Y총물량";#N/A,#N/A,TRUE,"Y능력";#N/A,#N/A,TRUE,"YKD"}</definedName>
    <definedName name="에이" localSheetId="25" hidden="1">{#N/A,#N/A,TRUE,"Y생산";#N/A,#N/A,TRUE,"Y판매";#N/A,#N/A,TRUE,"Y총물량";#N/A,#N/A,TRUE,"Y능력";#N/A,#N/A,TRUE,"YKD"}</definedName>
    <definedName name="에이" localSheetId="23" hidden="1">{#N/A,#N/A,TRUE,"Y생산";#N/A,#N/A,TRUE,"Y판매";#N/A,#N/A,TRUE,"Y총물량";#N/A,#N/A,TRUE,"Y능력";#N/A,#N/A,TRUE,"YKD"}</definedName>
    <definedName name="에이" localSheetId="21" hidden="1">{#N/A,#N/A,TRUE,"Y생산";#N/A,#N/A,TRUE,"Y판매";#N/A,#N/A,TRUE,"Y총물량";#N/A,#N/A,TRUE,"Y능력";#N/A,#N/A,TRUE,"YKD"}</definedName>
    <definedName name="에이" hidden="1">{#N/A,#N/A,TRUE,"Y생산";#N/A,#N/A,TRUE,"Y판매";#N/A,#N/A,TRUE,"Y총물량";#N/A,#N/A,TRUE,"Y능력";#N/A,#N/A,TRUE,"YKD"}</definedName>
    <definedName name="에폭시">[26]단가비교!$L$28</definedName>
    <definedName name="엔">#REF!</definedName>
    <definedName name="엔s">#REF!</definedName>
    <definedName name="엔드리밋노" localSheetId="31">#REF!</definedName>
    <definedName name="엔드리밋노">#REF!</definedName>
    <definedName name="엔진" localSheetId="26" hidden="1">{#N/A,#N/A,FALSE,"단축1";#N/A,#N/A,FALSE,"단축2";#N/A,#N/A,FALSE,"단축3";#N/A,#N/A,FALSE,"장축";#N/A,#N/A,FALSE,"4WD"}</definedName>
    <definedName name="엔진" localSheetId="31" hidden="1">{#N/A,#N/A,FALSE,"단축1";#N/A,#N/A,FALSE,"단축2";#N/A,#N/A,FALSE,"단축3";#N/A,#N/A,FALSE,"장축";#N/A,#N/A,FALSE,"4WD"}</definedName>
    <definedName name="엔진" localSheetId="30" hidden="1">{#N/A,#N/A,FALSE,"단축1";#N/A,#N/A,FALSE,"단축2";#N/A,#N/A,FALSE,"단축3";#N/A,#N/A,FALSE,"장축";#N/A,#N/A,FALSE,"4WD"}</definedName>
    <definedName name="엔진" localSheetId="25" hidden="1">{#N/A,#N/A,FALSE,"단축1";#N/A,#N/A,FALSE,"단축2";#N/A,#N/A,FALSE,"단축3";#N/A,#N/A,FALSE,"장축";#N/A,#N/A,FALSE,"4WD"}</definedName>
    <definedName name="엔진" localSheetId="23" hidden="1">{#N/A,#N/A,FALSE,"단축1";#N/A,#N/A,FALSE,"단축2";#N/A,#N/A,FALSE,"단축3";#N/A,#N/A,FALSE,"장축";#N/A,#N/A,FALSE,"4WD"}</definedName>
    <definedName name="엔진" localSheetId="21" hidden="1">{#N/A,#N/A,FALSE,"단축1";#N/A,#N/A,FALSE,"단축2";#N/A,#N/A,FALSE,"단축3";#N/A,#N/A,FALSE,"장축";#N/A,#N/A,FALSE,"4WD"}</definedName>
    <definedName name="엔진" hidden="1">{#N/A,#N/A,FALSE,"단축1";#N/A,#N/A,FALSE,"단축2";#N/A,#N/A,FALSE,"단축3";#N/A,#N/A,FALSE,"장축";#N/A,#N/A,FALSE,"4WD"}</definedName>
    <definedName name="엔화">#REF!</definedName>
    <definedName name="여건변경">#REF!</definedName>
    <definedName name="여과지동">#REF!</definedName>
    <definedName name="여비" localSheetId="31">#REF!</definedName>
    <definedName name="여비">#REF!</definedName>
    <definedName name="여비교통비">#REF!</definedName>
    <definedName name="여수" hidden="1">#REF!</definedName>
    <definedName name="여영">BlankMacro1</definedName>
    <definedName name="여장">INDIRECT("단중표!$P$66:$Q$69")</definedName>
    <definedName name="역L형옹벽">[34]일위대가!#REF!</definedName>
    <definedName name="역세척수조">'[81]내역서(토목)'!#REF!</definedName>
    <definedName name="역율">#REF!</definedName>
    <definedName name="연" localSheetId="31">#REF!</definedName>
    <definedName name="연">#REF!</definedName>
    <definedName name="연금보험" localSheetId="31">#REF!</definedName>
    <definedName name="연금보험" localSheetId="23">#REF!</definedName>
    <definedName name="연금보험" localSheetId="21">#REF!</definedName>
    <definedName name="연금보험">#REF!</definedName>
    <definedName name="연금보험율">#REF!</definedName>
    <definedName name="연마공" localSheetId="31">#REF!</definedName>
    <definedName name="연마공" localSheetId="23">#REF!</definedName>
    <definedName name="연마공" localSheetId="21">#REF!</definedName>
    <definedName name="연마공">#REF!</definedName>
    <definedName name="연마공노임" localSheetId="31">#REF!</definedName>
    <definedName name="연마공노임" localSheetId="23">#REF!</definedName>
    <definedName name="연마공노임" localSheetId="21">#REF!</definedName>
    <definedName name="연마공노임">#REF!</definedName>
    <definedName name="연마지">[44]단가!$A$72</definedName>
    <definedName name="연마지계" localSheetId="31">#REF!</definedName>
    <definedName name="연마지계" localSheetId="23">#REF!</definedName>
    <definedName name="연마지계" localSheetId="21">#REF!</definedName>
    <definedName name="연마지계">#REF!</definedName>
    <definedName name="연마지단가" localSheetId="31">#REF!</definedName>
    <definedName name="연마지단가" localSheetId="23">#REF!</definedName>
    <definedName name="연마지단가" localSheetId="21">#REF!</definedName>
    <definedName name="연마지단가">#REF!</definedName>
    <definedName name="연마지석계" localSheetId="31">#REF!</definedName>
    <definedName name="연마지석계" localSheetId="23">#REF!</definedName>
    <definedName name="연마지석계" localSheetId="21">#REF!</definedName>
    <definedName name="연마지석계">#REF!</definedName>
    <definedName name="연마지석단가" localSheetId="31">#REF!</definedName>
    <definedName name="연마지석단가" localSheetId="23">#REF!</definedName>
    <definedName name="연마지석단가" localSheetId="21">#REF!</definedName>
    <definedName name="연마지석단가">#REF!</definedName>
    <definedName name="연마지석자재비" localSheetId="31">#REF!</definedName>
    <definedName name="연마지석자재비" localSheetId="23">#REF!</definedName>
    <definedName name="연마지석자재비" localSheetId="21">#REF!</definedName>
    <definedName name="연마지석자재비">#REF!</definedName>
    <definedName name="연마지자재비" localSheetId="31">#REF!</definedName>
    <definedName name="연마지자재비" localSheetId="23">#REF!</definedName>
    <definedName name="연마지자재비" localSheetId="21">#REF!</definedName>
    <definedName name="연마지자재비">#REF!</definedName>
    <definedName name="연못경">#REF!</definedName>
    <definedName name="연못노">#REF!</definedName>
    <definedName name="연못재">#REF!</definedName>
    <definedName name="연습"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#REF!</definedName>
    <definedName name="연습9" localSheetId="31">#REF!</definedName>
    <definedName name="연습9">#REF!</definedName>
    <definedName name="연습99" localSheetId="31">#REF!</definedName>
    <definedName name="연습99">#REF!</definedName>
    <definedName name="연암">#REF!</definedName>
    <definedName name="연접">#REF!</definedName>
    <definedName name="연접물량">#REF!</definedName>
    <definedName name="연족" localSheetId="31">[9]!BlankMacro1</definedName>
    <definedName name="연족" localSheetId="23">[9]!BlankMacro1</definedName>
    <definedName name="연족" localSheetId="21">[9]!BlankMacro1</definedName>
    <definedName name="연족" localSheetId="1">[9]!BlankMacro1</definedName>
    <definedName name="연족" localSheetId="4">[9]!BlankMacro1</definedName>
    <definedName name="연족">[9]!BlankMacro1</definedName>
    <definedName name="연주설비" localSheetId="31">BlankMacro1</definedName>
    <definedName name="연주설비" localSheetId="23">BlankMacro1</definedName>
    <definedName name="연주설비" localSheetId="21">BlankMacro1</definedName>
    <definedName name="연주설비" localSheetId="1">BlankMacro1</definedName>
    <definedName name="연주설비" localSheetId="4">BlankMacro1</definedName>
    <definedName name="연주설비">BlankMacro1</definedName>
    <definedName name="열">#REF!</definedName>
    <definedName name="열차무선전화설비">#REF!</definedName>
    <definedName name="염색기술3" localSheetId="23" hidden="1">{#N/A,#N/A,TRUE,"손익보고"}</definedName>
    <definedName name="염색기술3" localSheetId="21" hidden="1">{#N/A,#N/A,TRUE,"손익보고"}</definedName>
    <definedName name="염색기술3" hidden="1">{#N/A,#N/A,TRUE,"손익보고"}</definedName>
    <definedName name="염색기술3_1" localSheetId="23" hidden="1">{#N/A,#N/A,TRUE,"손익보고"}</definedName>
    <definedName name="염색기술3_1" localSheetId="21" hidden="1">{#N/A,#N/A,TRUE,"손익보고"}</definedName>
    <definedName name="염색기술3_1" hidden="1">{#N/A,#N/A,TRUE,"손익보고"}</definedName>
    <definedName name="염색기술3_2" localSheetId="23" hidden="1">{#N/A,#N/A,TRUE,"손익보고"}</definedName>
    <definedName name="염색기술3_2" localSheetId="21" hidden="1">{#N/A,#N/A,TRUE,"손익보고"}</definedName>
    <definedName name="염색기술3_2" hidden="1">{#N/A,#N/A,TRUE,"손익보고"}</definedName>
    <definedName name="염색기술3_3" localSheetId="23" hidden="1">{#N/A,#N/A,TRUE,"손익보고"}</definedName>
    <definedName name="염색기술3_3" localSheetId="21" hidden="1">{#N/A,#N/A,TRUE,"손익보고"}</definedName>
    <definedName name="염색기술3_3" hidden="1">{#N/A,#N/A,TRUE,"손익보고"}</definedName>
    <definedName name="염색기술3_4" localSheetId="23" hidden="1">{#N/A,#N/A,TRUE,"손익보고"}</definedName>
    <definedName name="염색기술3_4" localSheetId="21" hidden="1">{#N/A,#N/A,TRUE,"손익보고"}</definedName>
    <definedName name="염색기술3_4" hidden="1">{#N/A,#N/A,TRUE,"손익보고"}</definedName>
    <definedName name="영" localSheetId="31">#REF!</definedName>
    <definedName name="영">#REF!</definedName>
    <definedName name="영광원자력56호기">#REF!,#REF!</definedName>
    <definedName name="영남">#REF!</definedName>
    <definedName name="영문견적서">#REF!</definedName>
    <definedName name="영문공정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미">#REF!</definedName>
    <definedName name="영산홍10노무">[60]수목일위!#REF!</definedName>
    <definedName name="영산홍10재료">[60]수목일위!#REF!</definedName>
    <definedName name="영산홍3노무">[60]수목일위!#REF!</definedName>
    <definedName name="영산홍3재료">[60]수목일위!#REF!</definedName>
    <definedName name="영산홍4노무">[60]수목일위!#REF!</definedName>
    <definedName name="영산홍4재료">[60]수목일위!#REF!</definedName>
    <definedName name="영산홍5노무">[60]수목일위!#REF!</definedName>
    <definedName name="영산홍5재료">[60]수목일위!#REF!</definedName>
    <definedName name="영산홍6노무">[60]수목일위!#REF!</definedName>
    <definedName name="영산홍6재료">[60]수목일위!#REF!</definedName>
    <definedName name="영하">[9]!영하</definedName>
    <definedName name="예비비">#REF!</definedName>
    <definedName name="예비품">[110]Sheet1!#REF!</definedName>
    <definedName name="예산" localSheetId="26" hidden="1">{#N/A,#N/A,FALSE,"단축1";#N/A,#N/A,FALSE,"단축2";#N/A,#N/A,FALSE,"단축3";#N/A,#N/A,FALSE,"장축";#N/A,#N/A,FALSE,"4WD"}</definedName>
    <definedName name="예산" localSheetId="31" hidden="1">{#N/A,#N/A,FALSE,"단축1";#N/A,#N/A,FALSE,"단축2";#N/A,#N/A,FALSE,"단축3";#N/A,#N/A,FALSE,"장축";#N/A,#N/A,FALSE,"4WD"}</definedName>
    <definedName name="예산" localSheetId="30" hidden="1">{#N/A,#N/A,FALSE,"단축1";#N/A,#N/A,FALSE,"단축2";#N/A,#N/A,FALSE,"단축3";#N/A,#N/A,FALSE,"장축";#N/A,#N/A,FALSE,"4WD"}</definedName>
    <definedName name="예산" localSheetId="25" hidden="1">{#N/A,#N/A,FALSE,"단축1";#N/A,#N/A,FALSE,"단축2";#N/A,#N/A,FALSE,"단축3";#N/A,#N/A,FALSE,"장축";#N/A,#N/A,FALSE,"4WD"}</definedName>
    <definedName name="예산" localSheetId="23" hidden="1">{#N/A,#N/A,FALSE,"단축1";#N/A,#N/A,FALSE,"단축2";#N/A,#N/A,FALSE,"단축3";#N/A,#N/A,FALSE,"장축";#N/A,#N/A,FALSE,"4WD"}</definedName>
    <definedName name="예산" localSheetId="21" hidden="1">{#N/A,#N/A,FALSE,"단축1";#N/A,#N/A,FALSE,"단축2";#N/A,#N/A,FALSE,"단축3";#N/A,#N/A,FALSE,"장축";#N/A,#N/A,FALSE,"4WD"}</definedName>
    <definedName name="예산" hidden="1">{#N/A,#N/A,FALSE,"단축1";#N/A,#N/A,FALSE,"단축2";#N/A,#N/A,FALSE,"단축3";#N/A,#N/A,FALSE,"장축";#N/A,#N/A,FALSE,"4WD"}</definedName>
    <definedName name="예산_1" localSheetId="23" hidden="1">{#N/A,#N/A,TRUE,"손익보고"}</definedName>
    <definedName name="예산_1" localSheetId="21" hidden="1">{#N/A,#N/A,TRUE,"손익보고"}</definedName>
    <definedName name="예산_1" hidden="1">{#N/A,#N/A,TRUE,"손익보고"}</definedName>
    <definedName name="예산_2" localSheetId="23" hidden="1">{#N/A,#N/A,TRUE,"손익보고"}</definedName>
    <definedName name="예산_2" localSheetId="21" hidden="1">{#N/A,#N/A,TRUE,"손익보고"}</definedName>
    <definedName name="예산_2" hidden="1">{#N/A,#N/A,TRUE,"손익보고"}</definedName>
    <definedName name="예산_3" localSheetId="23" hidden="1">{#N/A,#N/A,TRUE,"손익보고"}</definedName>
    <definedName name="예산_3" localSheetId="21" hidden="1">{#N/A,#N/A,TRUE,"손익보고"}</definedName>
    <definedName name="예산_3" hidden="1">{#N/A,#N/A,TRUE,"손익보고"}</definedName>
    <definedName name="예산_4" localSheetId="23" hidden="1">{#N/A,#N/A,TRUE,"손익보고"}</definedName>
    <definedName name="예산_4" localSheetId="21" hidden="1">{#N/A,#N/A,TRUE,"손익보고"}</definedName>
    <definedName name="예산_4" hidden="1">{#N/A,#N/A,TRUE,"손익보고"}</definedName>
    <definedName name="예산111">#REF!</definedName>
    <definedName name="예산조서2" localSheetId="31">#REF!</definedName>
    <definedName name="예산조서2" localSheetId="23">#REF!</definedName>
    <definedName name="예산조서2" localSheetId="21">#REF!</definedName>
    <definedName name="예산조서2">#REF!</definedName>
    <definedName name="예상환율_용역">#REF!</definedName>
    <definedName name="예정가" hidden="1">{#N/A,#N/A,FALSE,"포장2"}</definedName>
    <definedName name="예정공정통합" localSheetId="23" hidden="1">#REF!</definedName>
    <definedName name="예정공정통합" localSheetId="21" hidden="1">#REF!</definedName>
    <definedName name="예정공정통합" hidden="1">#REF!</definedName>
    <definedName name="예정공정표4월분" localSheetId="26" hidden="1">{#N/A,#N/A,TRUE,"1";#N/A,#N/A,TRUE,"2";#N/A,#N/A,TRUE,"3";#N/A,#N/A,TRUE,"4";#N/A,#N/A,TRUE,"5";#N/A,#N/A,TRUE,"6";#N/A,#N/A,TRUE,"7"}</definedName>
    <definedName name="예정공정표4월분" localSheetId="31" hidden="1">{#N/A,#N/A,TRUE,"1";#N/A,#N/A,TRUE,"2";#N/A,#N/A,TRUE,"3";#N/A,#N/A,TRUE,"4";#N/A,#N/A,TRUE,"5";#N/A,#N/A,TRUE,"6";#N/A,#N/A,TRUE,"7"}</definedName>
    <definedName name="예정공정표4월분" localSheetId="30" hidden="1">{#N/A,#N/A,TRUE,"1";#N/A,#N/A,TRUE,"2";#N/A,#N/A,TRUE,"3";#N/A,#N/A,TRUE,"4";#N/A,#N/A,TRUE,"5";#N/A,#N/A,TRUE,"6";#N/A,#N/A,TRUE,"7"}</definedName>
    <definedName name="예정공정표4월분" localSheetId="25" hidden="1">{#N/A,#N/A,TRUE,"1";#N/A,#N/A,TRUE,"2";#N/A,#N/A,TRUE,"3";#N/A,#N/A,TRUE,"4";#N/A,#N/A,TRUE,"5";#N/A,#N/A,TRUE,"6";#N/A,#N/A,TRUE,"7"}</definedName>
    <definedName name="예정공정표4월분" localSheetId="23" hidden="1">{#N/A,#N/A,TRUE,"1";#N/A,#N/A,TRUE,"2";#N/A,#N/A,TRUE,"3";#N/A,#N/A,TRUE,"4";#N/A,#N/A,TRUE,"5";#N/A,#N/A,TRUE,"6";#N/A,#N/A,TRUE,"7"}</definedName>
    <definedName name="예정공정표4월분" localSheetId="21" hidden="1">{#N/A,#N/A,TRUE,"1";#N/A,#N/A,TRUE,"2";#N/A,#N/A,TRUE,"3";#N/A,#N/A,TRUE,"4";#N/A,#N/A,TRUE,"5";#N/A,#N/A,TRUE,"6";#N/A,#N/A,TRUE,"7"}</definedName>
    <definedName name="예정공정표4월분" hidden="1">{#N/A,#N/A,TRUE,"1";#N/A,#N/A,TRUE,"2";#N/A,#N/A,TRUE,"3";#N/A,#N/A,TRUE,"4";#N/A,#N/A,TRUE,"5";#N/A,#N/A,TRUE,"6";#N/A,#N/A,TRUE,"7"}</definedName>
    <definedName name="오"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나멘트">[44]단가!$A$54</definedName>
    <definedName name="오늘" localSheetId="31">#REF!</definedName>
    <definedName name="오늘">#REF!</definedName>
    <definedName name="오라1">#REF!</definedName>
    <definedName name="오류" hidden="1">{#N/A,#N/A,FALSE,"기안지";#N/A,#N/A,FALSE,"통신지"}</definedName>
    <definedName name="오배수" localSheetId="26" hidden="1">{#N/A,#N/A,TRUE,"천상그린44PY"}</definedName>
    <definedName name="오배수" localSheetId="31" hidden="1">{#N/A,#N/A,TRUE,"천상그린44PY"}</definedName>
    <definedName name="오배수" localSheetId="30" hidden="1">{#N/A,#N/A,TRUE,"천상그린44PY"}</definedName>
    <definedName name="오배수" localSheetId="25" hidden="1">{#N/A,#N/A,TRUE,"천상그린44PY"}</definedName>
    <definedName name="오배수" localSheetId="23" hidden="1">{#N/A,#N/A,TRUE,"천상그린44PY"}</definedName>
    <definedName name="오배수" localSheetId="21" hidden="1">{#N/A,#N/A,TRUE,"천상그린44PY"}</definedName>
    <definedName name="오배수" hidden="1">{#N/A,#N/A,TRUE,"천상그린44PY"}</definedName>
    <definedName name="오배수배관">#REF!</definedName>
    <definedName name="오배수입상" localSheetId="26" hidden="1">{#N/A,#N/A,TRUE,"천상그린44PY"}</definedName>
    <definedName name="오배수입상" localSheetId="31" hidden="1">{#N/A,#N/A,TRUE,"천상그린44PY"}</definedName>
    <definedName name="오배수입상" localSheetId="30" hidden="1">{#N/A,#N/A,TRUE,"천상그린44PY"}</definedName>
    <definedName name="오배수입상" localSheetId="25" hidden="1">{#N/A,#N/A,TRUE,"천상그린44PY"}</definedName>
    <definedName name="오배수입상" localSheetId="23" hidden="1">{#N/A,#N/A,TRUE,"천상그린44PY"}</definedName>
    <definedName name="오배수입상" localSheetId="21" hidden="1">{#N/A,#N/A,TRUE,"천상그린44PY"}</definedName>
    <definedName name="오배수입상" hidden="1">{#N/A,#N/A,TRUE,"천상그린44PY"}</definedName>
    <definedName name="오븐"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븐"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븐"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븐"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븐"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븐"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오성협" localSheetId="26" hidden="1">{#N/A,#N/A,TRUE,"Y생산";#N/A,#N/A,TRUE,"Y판매";#N/A,#N/A,TRUE,"Y총물량";#N/A,#N/A,TRUE,"Y능력";#N/A,#N/A,TRUE,"YKD"}</definedName>
    <definedName name="오성협" localSheetId="31" hidden="1">{#N/A,#N/A,TRUE,"Y생산";#N/A,#N/A,TRUE,"Y판매";#N/A,#N/A,TRUE,"Y총물량";#N/A,#N/A,TRUE,"Y능력";#N/A,#N/A,TRUE,"YKD"}</definedName>
    <definedName name="오성협" localSheetId="30" hidden="1">{#N/A,#N/A,TRUE,"Y생산";#N/A,#N/A,TRUE,"Y판매";#N/A,#N/A,TRUE,"Y총물량";#N/A,#N/A,TRUE,"Y능력";#N/A,#N/A,TRUE,"YKD"}</definedName>
    <definedName name="오성협" localSheetId="25" hidden="1">{#N/A,#N/A,TRUE,"Y생산";#N/A,#N/A,TRUE,"Y판매";#N/A,#N/A,TRUE,"Y총물량";#N/A,#N/A,TRUE,"Y능력";#N/A,#N/A,TRUE,"YKD"}</definedName>
    <definedName name="오성협" localSheetId="23" hidden="1">{#N/A,#N/A,TRUE,"Y생산";#N/A,#N/A,TRUE,"Y판매";#N/A,#N/A,TRUE,"Y총물량";#N/A,#N/A,TRUE,"Y능력";#N/A,#N/A,TRUE,"YKD"}</definedName>
    <definedName name="오성협" localSheetId="21" hidden="1">{#N/A,#N/A,TRUE,"Y생산";#N/A,#N/A,TRUE,"Y판매";#N/A,#N/A,TRUE,"Y총물량";#N/A,#N/A,TRUE,"Y능력";#N/A,#N/A,TRUE,"YKD"}</definedName>
    <definedName name="오성협" hidden="1">{#N/A,#N/A,TRUE,"Y생산";#N/A,#N/A,TRUE,"Y판매";#N/A,#N/A,TRUE,"Y총물량";#N/A,#N/A,TRUE,"Y능력";#N/A,#N/A,TRUE,"YKD"}</definedName>
    <definedName name="오수1호맨홀">#REF!</definedName>
    <definedName name="오수공">#REF!</definedName>
    <definedName name="오수관단위수량">#REF!</definedName>
    <definedName name="오수관로높이">#REF!</definedName>
    <definedName name="오수맨홀높이">#REF!</definedName>
    <definedName name="오수맨홀위치" localSheetId="23" hidden="1">{"'Sheet1'!$A$4","'Sheet1'!$A$9:$G$28"}</definedName>
    <definedName name="오수맨홀위치" localSheetId="21" hidden="1">{"'Sheet1'!$A$4","'Sheet1'!$A$9:$G$28"}</definedName>
    <definedName name="오수맨홀위치" hidden="1">{"'Sheet1'!$A$4","'Sheet1'!$A$9:$G$28"}</definedName>
    <definedName name="오수토공" hidden="1">{#N/A,#N/A,FALSE,"기안지";#N/A,#N/A,FALSE,"통신지"}</definedName>
    <definedName name="오승진" localSheetId="31">#REF!</definedName>
    <definedName name="오승진">#REF!</definedName>
    <definedName name="오익환" localSheetId="26" hidden="1">{#N/A,#N/A,FALSE,"단축1";#N/A,#N/A,FALSE,"단축2";#N/A,#N/A,FALSE,"단축3";#N/A,#N/A,FALSE,"장축";#N/A,#N/A,FALSE,"4WD"}</definedName>
    <definedName name="오익환" localSheetId="31" hidden="1">{#N/A,#N/A,FALSE,"단축1";#N/A,#N/A,FALSE,"단축2";#N/A,#N/A,FALSE,"단축3";#N/A,#N/A,FALSE,"장축";#N/A,#N/A,FALSE,"4WD"}</definedName>
    <definedName name="오익환" localSheetId="30" hidden="1">{#N/A,#N/A,FALSE,"단축1";#N/A,#N/A,FALSE,"단축2";#N/A,#N/A,FALSE,"단축3";#N/A,#N/A,FALSE,"장축";#N/A,#N/A,FALSE,"4WD"}</definedName>
    <definedName name="오익환" localSheetId="25" hidden="1">{#N/A,#N/A,FALSE,"단축1";#N/A,#N/A,FALSE,"단축2";#N/A,#N/A,FALSE,"단축3";#N/A,#N/A,FALSE,"장축";#N/A,#N/A,FALSE,"4WD"}</definedName>
    <definedName name="오익환" localSheetId="23" hidden="1">{#N/A,#N/A,FALSE,"단축1";#N/A,#N/A,FALSE,"단축2";#N/A,#N/A,FALSE,"단축3";#N/A,#N/A,FALSE,"장축";#N/A,#N/A,FALSE,"4WD"}</definedName>
    <definedName name="오익환" localSheetId="21" hidden="1">{#N/A,#N/A,FALSE,"단축1";#N/A,#N/A,FALSE,"단축2";#N/A,#N/A,FALSE,"단축3";#N/A,#N/A,FALSE,"장축";#N/A,#N/A,FALSE,"4WD"}</definedName>
    <definedName name="오익환" hidden="1">{#N/A,#N/A,FALSE,"단축1";#N/A,#N/A,FALSE,"단축2";#N/A,#N/A,FALSE,"단축3";#N/A,#N/A,FALSE,"장축";#N/A,#N/A,FALSE,"4WD"}</definedName>
    <definedName name="오층배관" localSheetId="31">#REF!</definedName>
    <definedName name="오층배관">#REF!</definedName>
    <definedName name="오층배관값" localSheetId="31">#REF!</definedName>
    <definedName name="오층배관값">#REF!</definedName>
    <definedName name="오층접지선" localSheetId="31">#REF!</definedName>
    <definedName name="오층접지선">#REF!</definedName>
    <definedName name="오층접지선값" localSheetId="31">#REF!</definedName>
    <definedName name="오층접지선값">#REF!</definedName>
    <definedName name="오층주간선" localSheetId="31">#REF!</definedName>
    <definedName name="오층주간선">#REF!</definedName>
    <definedName name="오층주간선값" localSheetId="31">#REF!</definedName>
    <definedName name="오층주간선값">#REF!</definedName>
    <definedName name="옥"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내5K미만">#REF!</definedName>
    <definedName name="옥내5K미만재료비" localSheetId="31">#REF!</definedName>
    <definedName name="옥내5K미만재료비">#REF!</definedName>
    <definedName name="옥내5K미만지급임차료" localSheetId="31">#REF!</definedName>
    <definedName name="옥내5K미만지급임차료">#REF!</definedName>
    <definedName name="옥내5K미만직접노무비" localSheetId="31">#REF!</definedName>
    <definedName name="옥내5K미만직접노무비">#REF!</definedName>
    <definedName name="옥내5K이상" localSheetId="31">#REF!</definedName>
    <definedName name="옥내5K이상">#REF!</definedName>
    <definedName name="옥내5K이상재료비" localSheetId="31">#REF!</definedName>
    <definedName name="옥내5K이상재료비">#REF!</definedName>
    <definedName name="옥내5K이상지급임차료" localSheetId="31">#REF!</definedName>
    <definedName name="옥내5K이상지급임차료">#REF!</definedName>
    <definedName name="옥내5K이상직접노무비" localSheetId="31">#REF!</definedName>
    <definedName name="옥내5K이상직접노무비">#REF!</definedName>
    <definedName name="옥내배관철거"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내배관철거"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내배관철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내배관철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내잡공사" localSheetId="31">#REF!</definedName>
    <definedName name="옥내잡공사">#REF!</definedName>
    <definedName name="옥매화6노무">[60]수목일위!#REF!</definedName>
    <definedName name="옥매화6재료">[60]수목일위!#REF!</definedName>
    <definedName name="옥외5K미만" localSheetId="31">#REF!</definedName>
    <definedName name="옥외5K미만">#REF!</definedName>
    <definedName name="옥외5K미만재료비" localSheetId="31">#REF!</definedName>
    <definedName name="옥외5K미만재료비" localSheetId="23">#REF!</definedName>
    <definedName name="옥외5K미만재료비" localSheetId="21">#REF!</definedName>
    <definedName name="옥외5K미만재료비">#REF!</definedName>
    <definedName name="옥외5K미만지급임차료" localSheetId="31">#REF!</definedName>
    <definedName name="옥외5K미만지급임차료" localSheetId="23">#REF!</definedName>
    <definedName name="옥외5K미만지급임차료" localSheetId="21">#REF!</definedName>
    <definedName name="옥외5K미만지급임차료">#REF!</definedName>
    <definedName name="옥외5K미만직접노무비" localSheetId="31">#REF!</definedName>
    <definedName name="옥외5K미만직접노무비" localSheetId="23">#REF!</definedName>
    <definedName name="옥외5K미만직접노무비" localSheetId="21">#REF!</definedName>
    <definedName name="옥외5K미만직접노무비">#REF!</definedName>
    <definedName name="옥외5K이상" localSheetId="31">#REF!</definedName>
    <definedName name="옥외5K이상">#REF!</definedName>
    <definedName name="옥외5K이상재료비" localSheetId="31">#REF!</definedName>
    <definedName name="옥외5K이상재료비">#REF!</definedName>
    <definedName name="옥외5K이상지급임차료" localSheetId="31">#REF!</definedName>
    <definedName name="옥외5K이상지급임차료">#REF!</definedName>
    <definedName name="옥외5K이상직접노무비" localSheetId="31">#REF!</definedName>
    <definedName name="옥외5K이상직접노무비">#REF!</definedName>
    <definedName name="옥외공사1" hidden="1">{#N/A,#N/A,FALSE,"토공2"}</definedName>
    <definedName name="옥외대비" hidden="1">{#N/A,#N/A,FALSE,"이태원철근"}</definedName>
    <definedName name="옥외등신설공구손료" localSheetId="31">#REF!</definedName>
    <definedName name="옥외등신설공구손료">#REF!</definedName>
    <definedName name="옥외등신설공비" localSheetId="31">#REF!</definedName>
    <definedName name="옥외등신설공비">#REF!</definedName>
    <definedName name="옥외등신설재료비" localSheetId="31">#REF!</definedName>
    <definedName name="옥외등신설재료비">#REF!</definedName>
    <definedName name="옥외등철거공구손료" localSheetId="31">#REF!</definedName>
    <definedName name="옥외등철거공구손료" localSheetId="23">#REF!</definedName>
    <definedName name="옥외등철거공구손료" localSheetId="21">#REF!</definedName>
    <definedName name="옥외등철거공구손료">#REF!</definedName>
    <definedName name="옥외등철거공비" localSheetId="31">#REF!</definedName>
    <definedName name="옥외등철거공비" localSheetId="23">#REF!</definedName>
    <definedName name="옥외등철거공비" localSheetId="21">#REF!</definedName>
    <definedName name="옥외등철거공비">#REF!</definedName>
    <definedName name="옥외보온"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외보온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옥잠화3노무">[60]수목일위!#REF!</definedName>
    <definedName name="옥잠화3재료">[60]수목일위!#REF!</definedName>
    <definedName name="옥잠화5노무">[60]수목일위!#REF!</definedName>
    <definedName name="옥잠화5재료">[60]수목일위!#REF!</definedName>
    <definedName name="옥향">[64]단가!$A$136</definedName>
    <definedName name="옥향10노무">[60]수목일위!#REF!</definedName>
    <definedName name="옥향10재료">[60]수목일위!#REF!</definedName>
    <definedName name="옥향4노무">[60]수목일위!#REF!</definedName>
    <definedName name="옥향4재료">[60]수목일위!#REF!</definedName>
    <definedName name="옥향5노무">[60]수목일위!#REF!</definedName>
    <definedName name="옥향5재료">[60]수목일위!#REF!</definedName>
    <definedName name="옥향6노무">[60]수목일위!#REF!</definedName>
    <definedName name="옥향6재료">[60]수목일위!#REF!</definedName>
    <definedName name="옥향8노무">[60]수목일위!#REF!</definedName>
    <definedName name="옥향8재료">[60]수목일위!#REF!</definedName>
    <definedName name="온수보일러">[102]노무비단가!$B$72</definedName>
    <definedName name="온압보정기노" localSheetId="31">#REF!</definedName>
    <definedName name="온압보정기노">#REF!</definedName>
    <definedName name="옹" hidden="1">{#N/A,#N/A,FALSE,"골재소요량";#N/A,#N/A,FALSE,"골재소요량"}</definedName>
    <definedName name="옹벽" localSheetId="23" hidden="1">{#N/A,#N/A,FALSE,"혼합골재"}</definedName>
    <definedName name="옹벽" localSheetId="21" hidden="1">{#N/A,#N/A,FALSE,"혼합골재"}</definedName>
    <definedName name="옹벽" hidden="1">{#N/A,#N/A,FALSE,"혼합골재"}</definedName>
    <definedName name="옹벽공">#REF!</definedName>
    <definedName name="옹벽공집계표">#REF!</definedName>
    <definedName name="옹벽단위">#REF!</definedName>
    <definedName name="옹벽수량집계표" localSheetId="23" hidden="1">{#N/A,#N/A,FALSE,"2~8번"}</definedName>
    <definedName name="옹벽수량집계표" localSheetId="21" hidden="1">{#N/A,#N/A,FALSE,"2~8번"}</definedName>
    <definedName name="옹벽수량집계표" hidden="1">{#N/A,#N/A,FALSE,"2~8번"}</definedName>
    <definedName name="옹벽수량집계표총괄" localSheetId="23" hidden="1">{#N/A,#N/A,FALSE,"혼합골재"}</definedName>
    <definedName name="옹벽수량집계표총괄" localSheetId="21" hidden="1">{#N/A,#N/A,FALSE,"혼합골재"}</definedName>
    <definedName name="옹벽수량집계표총괄" hidden="1">{#N/A,#N/A,FALSE,"혼합골재"}</definedName>
    <definedName name="와이어">[26]단가비교!$L$27</definedName>
    <definedName name="와이어노무">[60]수목일위!#REF!</definedName>
    <definedName name="와이어메쉬">[64]단가!$A$53</definedName>
    <definedName name="와이어재료">[60]수목일위!#REF!</definedName>
    <definedName name="완공3" hidden="1">#REF!</definedName>
    <definedName name="완금">#REF!</definedName>
    <definedName name="완도" hidden="1">{#N/A,#N/A,FALSE,"포장2"}</definedName>
    <definedName name="완료예정일자1">#REF!</definedName>
    <definedName name="완료예정일자2">#REF!</definedName>
    <definedName name="완제품철거물량">#REF!</definedName>
    <definedName name="왕벗">[44]단가!$A$115</definedName>
    <definedName name="왜그래">#REF!</definedName>
    <definedName name="외상매입" localSheetId="1">BlankMacro1</definedName>
    <definedName name="외상매입" localSheetId="4">BlankMacro1</definedName>
    <definedName name="외상매입">BlankMacro1</definedName>
    <definedName name="외자"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설비비">#REF!</definedName>
    <definedName name="외자재"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조작">#REF!</definedName>
    <definedName name="외주">#REF!</definedName>
    <definedName name="외주계획" localSheetId="26" hidden="1">{#N/A,#N/A,TRUE,"Y생산";#N/A,#N/A,TRUE,"Y판매";#N/A,#N/A,TRUE,"Y총물량";#N/A,#N/A,TRUE,"Y능력";#N/A,#N/A,TRUE,"YKD"}</definedName>
    <definedName name="외주계획" localSheetId="31" hidden="1">{#N/A,#N/A,TRUE,"Y생산";#N/A,#N/A,TRUE,"Y판매";#N/A,#N/A,TRUE,"Y총물량";#N/A,#N/A,TRUE,"Y능력";#N/A,#N/A,TRUE,"YKD"}</definedName>
    <definedName name="외주계획" localSheetId="30" hidden="1">{#N/A,#N/A,TRUE,"Y생산";#N/A,#N/A,TRUE,"Y판매";#N/A,#N/A,TRUE,"Y총물량";#N/A,#N/A,TRUE,"Y능력";#N/A,#N/A,TRUE,"YKD"}</definedName>
    <definedName name="외주계획" localSheetId="25" hidden="1">{#N/A,#N/A,TRUE,"Y생산";#N/A,#N/A,TRUE,"Y판매";#N/A,#N/A,TRUE,"Y총물량";#N/A,#N/A,TRUE,"Y능력";#N/A,#N/A,TRUE,"YKD"}</definedName>
    <definedName name="외주계획" localSheetId="23" hidden="1">{#N/A,#N/A,TRUE,"Y생산";#N/A,#N/A,TRUE,"Y판매";#N/A,#N/A,TRUE,"Y총물량";#N/A,#N/A,TRUE,"Y능력";#N/A,#N/A,TRUE,"YKD"}</definedName>
    <definedName name="외주계획" localSheetId="21" hidden="1">{#N/A,#N/A,TRUE,"Y생산";#N/A,#N/A,TRUE,"Y판매";#N/A,#N/A,TRUE,"Y총물량";#N/A,#N/A,TRUE,"Y능력";#N/A,#N/A,TRUE,"YKD"}</definedName>
    <definedName name="외주계획" hidden="1">{#N/A,#N/A,TRUE,"Y생산";#N/A,#N/A,TRUE,"Y판매";#N/A,#N/A,TRUE,"Y총물량";#N/A,#N/A,TRUE,"Y능력";#N/A,#N/A,TRUE,"YKD"}</definedName>
    <definedName name="외주비" hidden="1">{#N/A,#N/A,FALSE,"기안지";#N/A,#N/A,FALSE,"통신지"}</definedName>
    <definedName name="외주비교" hidden="1">{#N/A,#N/A,FALSE,"결의서";#N/A,#N/A,FALSE,"내역서";#N/A,#N/A,FALSE,"도급예상";#N/A,#N/A,FALSE,"시방서"}</definedName>
    <definedName name="외주산출" hidden="1">{"'용역비'!$A$4:$C$8"}</definedName>
    <definedName name="외주의뢰1" hidden="1">#REF!</definedName>
    <definedName name="외주진도계획">[0]!BlankMacro1</definedName>
    <definedName name="외주집계" hidden="1">{"'용역비'!$A$4:$C$8"}</definedName>
    <definedName name="요구조건참조"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소별">#REF!</definedName>
    <definedName name="요약공정"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율">#REF!</definedName>
    <definedName name="요율테이블" localSheetId="31">#REF!</definedName>
    <definedName name="요율테이블">#REF!</definedName>
    <definedName name="용" hidden="1">{#N/A,#N/A,FALSE,"골재소요량";#N/A,#N/A,FALSE,"골재소요량"}</definedName>
    <definedName name="용도차" localSheetId="26" hidden="1">{#N/A,#N/A,FALSE,"단축1";#N/A,#N/A,FALSE,"단축2";#N/A,#N/A,FALSE,"단축3";#N/A,#N/A,FALSE,"장축";#N/A,#N/A,FALSE,"4WD"}</definedName>
    <definedName name="용도차" localSheetId="31" hidden="1">{#N/A,#N/A,FALSE,"단축1";#N/A,#N/A,FALSE,"단축2";#N/A,#N/A,FALSE,"단축3";#N/A,#N/A,FALSE,"장축";#N/A,#N/A,FALSE,"4WD"}</definedName>
    <definedName name="용도차" localSheetId="30" hidden="1">{#N/A,#N/A,FALSE,"단축1";#N/A,#N/A,FALSE,"단축2";#N/A,#N/A,FALSE,"단축3";#N/A,#N/A,FALSE,"장축";#N/A,#N/A,FALSE,"4WD"}</definedName>
    <definedName name="용도차" localSheetId="25" hidden="1">{#N/A,#N/A,FALSE,"단축1";#N/A,#N/A,FALSE,"단축2";#N/A,#N/A,FALSE,"단축3";#N/A,#N/A,FALSE,"장축";#N/A,#N/A,FALSE,"4WD"}</definedName>
    <definedName name="용도차" localSheetId="23" hidden="1">{#N/A,#N/A,FALSE,"단축1";#N/A,#N/A,FALSE,"단축2";#N/A,#N/A,FALSE,"단축3";#N/A,#N/A,FALSE,"장축";#N/A,#N/A,FALSE,"4WD"}</definedName>
    <definedName name="용도차" localSheetId="21" hidden="1">{#N/A,#N/A,FALSE,"단축1";#N/A,#N/A,FALSE,"단축2";#N/A,#N/A,FALSE,"단축3";#N/A,#N/A,FALSE,"장축";#N/A,#N/A,FALSE,"4WD"}</definedName>
    <definedName name="용도차" hidden="1">{#N/A,#N/A,FALSE,"단축1";#N/A,#N/A,FALSE,"단축2";#N/A,#N/A,FALSE,"단축3";#N/A,#N/A,FALSE,"장축";#N/A,#N/A,FALSE,"4WD"}</definedName>
    <definedName name="용동" hidden="1">{#N/A,#N/A,FALSE,"골재소요량";#N/A,#N/A,FALSE,"골재소요량"}</definedName>
    <definedName name="용동교" hidden="1">{#N/A,#N/A,FALSE,"배수1"}</definedName>
    <definedName name="용량">#REF!</definedName>
    <definedName name="용선">'[111]용선 C.L'!$B$1:$P$65536</definedName>
    <definedName name="용수개거집계표">{"Book1","부대-(표지판,데리,가드).xls","부대-(낙,차,중분대).xls"}</definedName>
    <definedName name="용역">#REF!</definedName>
    <definedName name="용역비" localSheetId="31">#REF!</definedName>
    <definedName name="용역비">#REF!</definedName>
    <definedName name="용역비1" localSheetId="31">#REF!</definedName>
    <definedName name="용역비1">#REF!</definedName>
    <definedName name="용역비2">#REF!</definedName>
    <definedName name="용역비용"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비용"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비용"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비용"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비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비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비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비이윤적용">#REF!</definedName>
    <definedName name="용역비적용" localSheetId="31">#REF!</definedName>
    <definedName name="용역비적용">#REF!</definedName>
    <definedName name="용역할증" localSheetId="31">#REF!</definedName>
    <definedName name="용역할증">#REF!</definedName>
    <definedName name="용용" hidden="1">{#N/A,#N/A,FALSE,"포장2"}</definedName>
    <definedName name="용접" localSheetId="31">#REF!</definedName>
    <definedName name="용접">#REF!</definedName>
    <definedName name="용접공" localSheetId="31">#REF!</definedName>
    <definedName name="용접공">#REF!</definedName>
    <definedName name="용접공_일반" localSheetId="31">#REF!</definedName>
    <definedName name="용접공_일반">#REF!</definedName>
    <definedName name="용접공_철도" localSheetId="31">#REF!</definedName>
    <definedName name="용접공_철도">#REF!</definedName>
    <definedName name="용접공노임" localSheetId="31">#REF!</definedName>
    <definedName name="용접공노임">#REF!</definedName>
    <definedName name="용접공수">INDIRECT("단중표!$Y$2:$Z$21")</definedName>
    <definedName name="용접공일반">#REF!</definedName>
    <definedName name="용접공철도">[66]단가집!#REF!</definedName>
    <definedName name="용접보정">INDIRECT("단중표!$Y$24:$Z$38")</definedName>
    <definedName name="용접봉">#REF!</definedName>
    <definedName name="용접봉계" localSheetId="31">#REF!</definedName>
    <definedName name="용접봉계">#REF!</definedName>
    <definedName name="용접봉단가" localSheetId="31">#REF!</definedName>
    <definedName name="용접봉단가" localSheetId="23">#REF!</definedName>
    <definedName name="용접봉단가" localSheetId="21">#REF!</definedName>
    <definedName name="용접봉단가">#REF!</definedName>
    <definedName name="용접봉자재비" localSheetId="31">#REF!</definedName>
    <definedName name="용접봉자재비" localSheetId="23">#REF!</definedName>
    <definedName name="용접봉자재비" localSheetId="21">#REF!</definedName>
    <definedName name="용접봉자재비">#REF!</definedName>
    <definedName name="우곡3교" hidden="1">#REF!</definedName>
    <definedName name="우로복사">#REF!</definedName>
    <definedName name="우리"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나라">#REF!</definedName>
    <definedName name="우리낭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낭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낭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산" localSheetId="31">#REF!</definedName>
    <definedName name="우산">#REF!</definedName>
    <definedName name="우수공">#REF!</definedName>
    <definedName name="우수관수량산출">#REF!</definedName>
    <definedName name="우야" localSheetId="31">#REF!</definedName>
    <definedName name="우야">#REF!</definedName>
    <definedName name="우일">#REF!</definedName>
    <definedName name="우평" localSheetId="31">#REF!</definedName>
    <definedName name="우평">#REF!</definedName>
    <definedName name="운반" localSheetId="31">#REF!</definedName>
    <definedName name="운반">#REF!</definedName>
    <definedName name="운반2" localSheetId="31">#REF!</definedName>
    <definedName name="운반2">#REF!</definedName>
    <definedName name="운반구간" localSheetId="31">#REF!</definedName>
    <definedName name="운반구간">#REF!</definedName>
    <definedName name="운반비" localSheetId="31">#REF!</definedName>
    <definedName name="운반비">#REF!</definedName>
    <definedName name="운반비2">#REF!</definedName>
    <definedName name="운반중량산출" localSheetId="31">#REF!</definedName>
    <definedName name="운반중량산출">#REF!</definedName>
    <definedName name="운반중량산출2" localSheetId="31">#REF!</definedName>
    <definedName name="운반중량산출2" localSheetId="23">#REF!</definedName>
    <definedName name="운반중량산출2" localSheetId="21">#REF!</definedName>
    <definedName name="운반중량산출2">#REF!</definedName>
    <definedName name="운반차운전사">'[82]중기조종사 단위단가'!$B$5</definedName>
    <definedName name="운영계획" localSheetId="31">#REF!</definedName>
    <definedName name="운영계획">#REF!</definedName>
    <definedName name="운영구도2" localSheetId="26" hidden="1">{#N/A,#N/A,FALSE,"단축1";#N/A,#N/A,FALSE,"단축2";#N/A,#N/A,FALSE,"단축3";#N/A,#N/A,FALSE,"장축";#N/A,#N/A,FALSE,"4WD"}</definedName>
    <definedName name="운영구도2" localSheetId="31" hidden="1">{#N/A,#N/A,FALSE,"단축1";#N/A,#N/A,FALSE,"단축2";#N/A,#N/A,FALSE,"단축3";#N/A,#N/A,FALSE,"장축";#N/A,#N/A,FALSE,"4WD"}</definedName>
    <definedName name="운영구도2" localSheetId="30" hidden="1">{#N/A,#N/A,FALSE,"단축1";#N/A,#N/A,FALSE,"단축2";#N/A,#N/A,FALSE,"단축3";#N/A,#N/A,FALSE,"장축";#N/A,#N/A,FALSE,"4WD"}</definedName>
    <definedName name="운영구도2" localSheetId="25" hidden="1">{#N/A,#N/A,FALSE,"단축1";#N/A,#N/A,FALSE,"단축2";#N/A,#N/A,FALSE,"단축3";#N/A,#N/A,FALSE,"장축";#N/A,#N/A,FALSE,"4WD"}</definedName>
    <definedName name="운영구도2" localSheetId="23" hidden="1">{#N/A,#N/A,FALSE,"단축1";#N/A,#N/A,FALSE,"단축2";#N/A,#N/A,FALSE,"단축3";#N/A,#N/A,FALSE,"장축";#N/A,#N/A,FALSE,"4WD"}</definedName>
    <definedName name="운영구도2" localSheetId="21" hidden="1">{#N/A,#N/A,FALSE,"단축1";#N/A,#N/A,FALSE,"단축2";#N/A,#N/A,FALSE,"단축3";#N/A,#N/A,FALSE,"장축";#N/A,#N/A,FALSE,"4WD"}</definedName>
    <definedName name="운영구도2" hidden="1">{#N/A,#N/A,FALSE,"단축1";#N/A,#N/A,FALSE,"단축2";#N/A,#N/A,FALSE,"단축3";#N/A,#N/A,FALSE,"장축";#N/A,#N/A,FALSE,"4WD"}</definedName>
    <definedName name="운영구도3" localSheetId="26" hidden="1">{#N/A,#N/A,FALSE,"단축1";#N/A,#N/A,FALSE,"단축2";#N/A,#N/A,FALSE,"단축3";#N/A,#N/A,FALSE,"장축";#N/A,#N/A,FALSE,"4WD"}</definedName>
    <definedName name="운영구도3" localSheetId="31" hidden="1">{#N/A,#N/A,FALSE,"단축1";#N/A,#N/A,FALSE,"단축2";#N/A,#N/A,FALSE,"단축3";#N/A,#N/A,FALSE,"장축";#N/A,#N/A,FALSE,"4WD"}</definedName>
    <definedName name="운영구도3" localSheetId="30" hidden="1">{#N/A,#N/A,FALSE,"단축1";#N/A,#N/A,FALSE,"단축2";#N/A,#N/A,FALSE,"단축3";#N/A,#N/A,FALSE,"장축";#N/A,#N/A,FALSE,"4WD"}</definedName>
    <definedName name="운영구도3" localSheetId="25" hidden="1">{#N/A,#N/A,FALSE,"단축1";#N/A,#N/A,FALSE,"단축2";#N/A,#N/A,FALSE,"단축3";#N/A,#N/A,FALSE,"장축";#N/A,#N/A,FALSE,"4WD"}</definedName>
    <definedName name="운영구도3" localSheetId="23" hidden="1">{#N/A,#N/A,FALSE,"단축1";#N/A,#N/A,FALSE,"단축2";#N/A,#N/A,FALSE,"단축3";#N/A,#N/A,FALSE,"장축";#N/A,#N/A,FALSE,"4WD"}</definedName>
    <definedName name="운영구도3" localSheetId="21" hidden="1">{#N/A,#N/A,FALSE,"단축1";#N/A,#N/A,FALSE,"단축2";#N/A,#N/A,FALSE,"단축3";#N/A,#N/A,FALSE,"장축";#N/A,#N/A,FALSE,"4WD"}</definedName>
    <definedName name="운영구도3" hidden="1">{#N/A,#N/A,FALSE,"단축1";#N/A,#N/A,FALSE,"단축2";#N/A,#N/A,FALSE,"단축3";#N/A,#N/A,FALSE,"장축";#N/A,#N/A,FALSE,"4WD"}</definedName>
    <definedName name="운운">#REF!</definedName>
    <definedName name="운잔" localSheetId="31">#REF!</definedName>
    <definedName name="운잔">#REF!</definedName>
    <definedName name="운전">#REF!</definedName>
    <definedName name="운전기계노임" localSheetId="31">#REF!</definedName>
    <definedName name="운전기계노임">#REF!</definedName>
    <definedName name="운전사">#REF!</definedName>
    <definedName name="운전사_기계" localSheetId="31">#REF!</definedName>
    <definedName name="운전사_기계">#REF!</definedName>
    <definedName name="운전사_운반" localSheetId="31">#REF!</definedName>
    <definedName name="운전사_운반">#REF!</definedName>
    <definedName name="운전사_운반차" localSheetId="31">#REF!</definedName>
    <definedName name="운전사_운반차" localSheetId="23">#REF!</definedName>
    <definedName name="운전사_운반차" localSheetId="21">#REF!</definedName>
    <definedName name="운전사_운반차">#REF!</definedName>
    <definedName name="운전사기계">[66]단가집!#REF!</definedName>
    <definedName name="운전사운반차">[66]단가집!#REF!</definedName>
    <definedName name="운전운반차노임" localSheetId="31">#REF!</definedName>
    <definedName name="운전운반차노임" localSheetId="23">#REF!</definedName>
    <definedName name="운전운반차노임" localSheetId="21">#REF!</definedName>
    <definedName name="운전운반차노임">#REF!</definedName>
    <definedName name="운전조">#REF!</definedName>
    <definedName name="운진" localSheetId="31">#REF!</definedName>
    <definedName name="운진" localSheetId="23">#REF!</definedName>
    <definedName name="운진" localSheetId="21">#REF!</definedName>
    <definedName name="운진">#REF!</definedName>
    <definedName name="울" hidden="1">{#N/A,#N/A,FALSE,"운반시간"}</definedName>
    <definedName name="울사">[59]울타리!#REF!</definedName>
    <definedName name="울산" hidden="1">{#N/A,#N/A,FALSE,"물량산출"}</definedName>
    <definedName name="울운">[59]울타리!#REF!</definedName>
    <definedName name="웅" localSheetId="31">#REF!</definedName>
    <definedName name="웅">#REF!</definedName>
    <definedName name="웅지">#REF!</definedName>
    <definedName name="웅지산전">#REF!</definedName>
    <definedName name="웅지산전111">#REF!</definedName>
    <definedName name="웅지산전이년">#REF!</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 localSheetId="31">#REF!</definedName>
    <definedName name="원">#REF!</definedName>
    <definedName name="원_가_계_산_서">#REF!</definedName>
    <definedName name="원10" localSheetId="31">#REF!</definedName>
    <definedName name="원10">#REF!</definedName>
    <definedName name="원11" localSheetId="31">#REF!</definedName>
    <definedName name="원11">#REF!</definedName>
    <definedName name="원2" localSheetId="31">#REF!</definedName>
    <definedName name="원2">#REF!</definedName>
    <definedName name="원25" localSheetId="31">#REF!</definedName>
    <definedName name="원25">#REF!</definedName>
    <definedName name="원27" localSheetId="31">#REF!</definedName>
    <definedName name="원27">#REF!</definedName>
    <definedName name="원28" localSheetId="31">#REF!</definedName>
    <definedName name="원28">#REF!</definedName>
    <definedName name="원29" localSheetId="31">#REF!</definedName>
    <definedName name="원29">#REF!</definedName>
    <definedName name="원54" localSheetId="31">#REF!</definedName>
    <definedName name="원54">#REF!</definedName>
    <definedName name="원56" localSheetId="31">#REF!</definedName>
    <definedName name="원56">#REF!</definedName>
    <definedName name="원60" localSheetId="31">#REF!</definedName>
    <definedName name="원60">#REF!</definedName>
    <definedName name="원61" localSheetId="31">#REF!</definedName>
    <definedName name="원61">#REF!</definedName>
    <definedName name="원62" localSheetId="31">#REF!</definedName>
    <definedName name="원62">#REF!</definedName>
    <definedName name="원63" localSheetId="31">#REF!</definedName>
    <definedName name="원63">#REF!</definedName>
    <definedName name="원64" localSheetId="31">#REF!</definedName>
    <definedName name="원64">#REF!</definedName>
    <definedName name="원65" localSheetId="31">#REF!</definedName>
    <definedName name="원65">#REF!</definedName>
    <definedName name="원가" localSheetId="31">#REF!</definedName>
    <definedName name="원가" localSheetId="23">#REF!</definedName>
    <definedName name="원가" localSheetId="21">#REF!</definedName>
    <definedName name="원가">#REF!</definedName>
    <definedName name="원가1">#REF!</definedName>
    <definedName name="원가계간"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#N/A</definedName>
    <definedName name="원가계산1" localSheetId="31">#REF!</definedName>
    <definedName name="원가계산1">#REF!</definedName>
    <definedName name="원가계산19"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명" localSheetId="31">#REF!</definedName>
    <definedName name="원가계산명">#REF!</definedName>
    <definedName name="원가계산서" localSheetId="31">#REF!</definedName>
    <definedName name="원가계산서">#REF!</definedName>
    <definedName name="원가계산서1" hidden="1">{#N/A,#N/A,TRUE,"총괄"}</definedName>
    <definedName name="원가계산창">#N/A</definedName>
    <definedName name="원가내역서총괄표" hidden="1">{#N/A,#N/A,FALSE,"CCTV"}</definedName>
    <definedName name="원가보고참고" hidden="1">#REF!</definedName>
    <definedName name="원가이름" hidden="1">{#N/A,#N/A,FALSE,"인원";#N/A,#N/A,FALSE,"비용2";#N/A,#N/A,FALSE,"비용1";#N/A,#N/A,FALSE,"비용";#N/A,#N/A,FALSE,"보증2";#N/A,#N/A,FALSE,"보증1";#N/A,#N/A,FALSE,"보증";#N/A,#N/A,FALSE,"손익1";#N/A,#N/A,FALSE,"손익";#N/A,#N/A,FALSE,"부서별매출";#N/A,#N/A,FALSE,"매출"}</definedName>
    <definedName name="원가집계">#REF!</definedName>
    <definedName name="원각"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단가">#REF!</definedName>
    <definedName name="원단운영안" localSheetId="26" hidden="1">{#N/A,#N/A,FALSE,"단축1";#N/A,#N/A,FALSE,"단축2";#N/A,#N/A,FALSE,"단축3";#N/A,#N/A,FALSE,"장축";#N/A,#N/A,FALSE,"4WD"}</definedName>
    <definedName name="원단운영안" localSheetId="31" hidden="1">{#N/A,#N/A,FALSE,"단축1";#N/A,#N/A,FALSE,"단축2";#N/A,#N/A,FALSE,"단축3";#N/A,#N/A,FALSE,"장축";#N/A,#N/A,FALSE,"4WD"}</definedName>
    <definedName name="원단운영안" localSheetId="30" hidden="1">{#N/A,#N/A,FALSE,"단축1";#N/A,#N/A,FALSE,"단축2";#N/A,#N/A,FALSE,"단축3";#N/A,#N/A,FALSE,"장축";#N/A,#N/A,FALSE,"4WD"}</definedName>
    <definedName name="원단운영안" localSheetId="25" hidden="1">{#N/A,#N/A,FALSE,"단축1";#N/A,#N/A,FALSE,"단축2";#N/A,#N/A,FALSE,"단축3";#N/A,#N/A,FALSE,"장축";#N/A,#N/A,FALSE,"4WD"}</definedName>
    <definedName name="원단운영안" localSheetId="23" hidden="1">{#N/A,#N/A,FALSE,"단축1";#N/A,#N/A,FALSE,"단축2";#N/A,#N/A,FALSE,"단축3";#N/A,#N/A,FALSE,"장축";#N/A,#N/A,FALSE,"4WD"}</definedName>
    <definedName name="원단운영안" localSheetId="21" hidden="1">{#N/A,#N/A,FALSE,"단축1";#N/A,#N/A,FALSE,"단축2";#N/A,#N/A,FALSE,"단축3";#N/A,#N/A,FALSE,"장축";#N/A,#N/A,FALSE,"4WD"}</definedName>
    <definedName name="원단운영안" hidden="1">{#N/A,#N/A,FALSE,"단축1";#N/A,#N/A,FALSE,"단축2";#N/A,#N/A,FALSE,"단축3";#N/A,#N/A,FALSE,"장축";#N/A,#N/A,FALSE,"4WD"}</definedName>
    <definedName name="원대만">#REF!</definedName>
    <definedName name="원료">#REF!</definedName>
    <definedName name="원료수송" localSheetId="23" hidden="1">{#N/A,#N/A,TRUE,"Sheet4";"ww","시나리오1",TRUE,"Sheet4"}</definedName>
    <definedName name="원료수송" localSheetId="21" hidden="1">{#N/A,#N/A,TRUE,"Sheet4";"ww","시나리오1",TRUE,"Sheet4"}</definedName>
    <definedName name="원료수송" hidden="1">{#N/A,#N/A,TRUE,"Sheet4";"ww","시나리오1",TRUE,"Sheet4"}</definedName>
    <definedName name="원불">#REF!</definedName>
    <definedName name="원엔">#REF!</definedName>
    <definedName name="원자력계장공" localSheetId="31">#REF!</definedName>
    <definedName name="원자력계장공">#REF!</definedName>
    <definedName name="원자력기계설치공" localSheetId="31">#REF!</definedName>
    <definedName name="원자력기계설치공">#REF!</definedName>
    <definedName name="원자력기술자" localSheetId="31">#REF!</definedName>
    <definedName name="원자력기술자">#REF!</definedName>
    <definedName name="원자력덕트공" localSheetId="31">#REF!</definedName>
    <definedName name="원자력덕트공">#REF!</definedName>
    <definedName name="원자력배관공" localSheetId="31">#REF!</definedName>
    <definedName name="원자력배관공">#REF!</definedName>
    <definedName name="원자력보온공" localSheetId="31">#REF!</definedName>
    <definedName name="원자력보온공">#REF!</definedName>
    <definedName name="원자력용접공" localSheetId="31">#REF!</definedName>
    <definedName name="원자력용접공">#REF!</definedName>
    <definedName name="원자력제관공" localSheetId="31">#REF!</definedName>
    <definedName name="원자력제관공">#REF!</definedName>
    <definedName name="원자력케이블전공" localSheetId="31">#REF!</definedName>
    <definedName name="원자력케이블전공">#REF!</definedName>
    <definedName name="원자력특별인부" localSheetId="31">#REF!</definedName>
    <definedName name="원자력특별인부">#REF!</definedName>
    <definedName name="원자력품질관리사" localSheetId="31">#REF!</definedName>
    <definedName name="원자력품질관리사">#REF!</definedName>
    <definedName name="원자력플랜트전공" localSheetId="31">#REF!</definedName>
    <definedName name="원자력플랜트전공">#REF!</definedName>
    <definedName name="원지반경">[63]시설물!#REF!</definedName>
    <definedName name="원지반노">[63]시설물!#REF!</definedName>
    <definedName name="원지반재">[63]시설물!#REF!</definedName>
    <definedName name="원진건설" hidden="1">#REF!</definedName>
    <definedName name="원추2노무">[60]수목일위!#REF!</definedName>
    <definedName name="원추2재료">[60]수목일위!#REF!</definedName>
    <definedName name="원파고라노">[86]일위대가!$H$323</definedName>
    <definedName name="원파고라재">[86]일위대가!$J$323</definedName>
    <definedName name="원하도급">#REF!</definedName>
    <definedName name="원화환율">#REF!</definedName>
    <definedName name="월">#REF!</definedName>
    <definedName name="월드건설" hidden="1">{#N/A,#N/A,FALSE,"이태원철근"}</definedName>
    <definedName name="월별" hidden="1">{#N/A,#N/A,FALSE,"현장 NCR 분석";#N/A,#N/A,FALSE,"현장품질감사";#N/A,#N/A,FALSE,"현장품질감사"}</definedName>
    <definedName name="월별계획" hidden="1">{#N/A,#N/A,FALSE,"현장 NCR 분석";#N/A,#N/A,FALSE,"현장품질감사";#N/A,#N/A,FALSE,"현장품질감사"}</definedName>
    <definedName name="월별투입" hidden="1">{#N/A,#N/A,FALSE,"지침";#N/A,#N/A,FALSE,"환경분석";#N/A,#N/A,FALSE,"Sheet16"}</definedName>
    <definedName name="위병면회소">#REF!</definedName>
    <definedName name="위생">#REF!</definedName>
    <definedName name="위생공" localSheetId="31">#REF!</definedName>
    <definedName name="위생공">#REF!</definedName>
    <definedName name="위치">#N/A</definedName>
    <definedName name="윈치경">[63]시설물!$J$305</definedName>
    <definedName name="윈치노">[63]시설물!$H$305</definedName>
    <definedName name="윈치재">[63]시설물!$F$305</definedName>
    <definedName name="윙비트">#REF!</definedName>
    <definedName name="윙비트6">#REF!</definedName>
    <definedName name="윙비트8">#REF!</definedName>
    <definedName name="유_지_창_고">#REF!</definedName>
    <definedName name="유니트" localSheetId="23" hidden="1">{#N/A,#N/A,FALSE,"3가";#N/A,#N/A,FALSE,"3나";#N/A,#N/A,FALSE,"3다"}</definedName>
    <definedName name="유니트" localSheetId="21" hidden="1">{#N/A,#N/A,FALSE,"3가";#N/A,#N/A,FALSE,"3나";#N/A,#N/A,FALSE,"3다"}</definedName>
    <definedName name="유니트" hidden="1">{#N/A,#N/A,FALSE,"3가";#N/A,#N/A,FALSE,"3나";#N/A,#N/A,FALSE,"3다"}</definedName>
    <definedName name="유동표">#N/A</definedName>
    <definedName name="유리경비">[60]수목일위!#REF!</definedName>
    <definedName name="유리공" localSheetId="31">#REF!</definedName>
    <definedName name="유리공">#REF!</definedName>
    <definedName name="유리노">[59]시설물일위!#REF!</definedName>
    <definedName name="유리노무">[60]수목일위!#REF!</definedName>
    <definedName name="유리재">[59]시설물일위!#REF!</definedName>
    <definedName name="유리재료">[60]수목일위!#REF!</definedName>
    <definedName name="유사실적">[31]!유사실적</definedName>
    <definedName name="유압기노" localSheetId="31">#REF!</definedName>
    <definedName name="유압기노">#REF!</definedName>
    <definedName name="유용율보정" localSheetId="31">#REF!</definedName>
    <definedName name="유용율보정">#REF!</definedName>
    <definedName name="유지관리비" hidden="1">#REF!</definedName>
    <definedName name="유지창고">#REF!</definedName>
    <definedName name="유진모">#REF!</definedName>
    <definedName name="유카">[44]단가!$A$153</definedName>
    <definedName name="유카4노무">[60]수목일위!#REF!</definedName>
    <definedName name="유카4재료">[60]수목일위!#REF!</definedName>
    <definedName name="유카5노무">[60]수목일위!#REF!</definedName>
    <definedName name="유카5재료">[60]수목일위!#REF!</definedName>
    <definedName name="유형별보정" localSheetId="31">#REF!</definedName>
    <definedName name="유형별보정">#REF!</definedName>
    <definedName name="육번방호">#N/A</definedName>
    <definedName name="윤">{"Book1","부대-(표지판,데리,가드).xls","부대-(낙,차,중분대).xls"}</definedName>
    <definedName name="율">[112]투찰내역!$B$2:$M$643</definedName>
    <definedName name="으흐흐">#REF!</definedName>
    <definedName name="은아설비견적" localSheetId="26" hidden="1">{#N/A,#N/A,FALSE,"현장 NCR 분석";#N/A,#N/A,FALSE,"현장품질감사";#N/A,#N/A,FALSE,"현장품질감사"}</definedName>
    <definedName name="은아설비견적" localSheetId="31" hidden="1">{#N/A,#N/A,FALSE,"현장 NCR 분석";#N/A,#N/A,FALSE,"현장품질감사";#N/A,#N/A,FALSE,"현장품질감사"}</definedName>
    <definedName name="은아설비견적" localSheetId="30" hidden="1">{#N/A,#N/A,FALSE,"현장 NCR 분석";#N/A,#N/A,FALSE,"현장품질감사";#N/A,#N/A,FALSE,"현장품질감사"}</definedName>
    <definedName name="은아설비견적" localSheetId="25" hidden="1">{#N/A,#N/A,FALSE,"현장 NCR 분석";#N/A,#N/A,FALSE,"현장품질감사";#N/A,#N/A,FALSE,"현장품질감사"}</definedName>
    <definedName name="은아설비견적" localSheetId="23" hidden="1">{#N/A,#N/A,FALSE,"현장 NCR 분석";#N/A,#N/A,FALSE,"현장품질감사";#N/A,#N/A,FALSE,"현장품질감사"}</definedName>
    <definedName name="은아설비견적" localSheetId="21" hidden="1">{#N/A,#N/A,FALSE,"현장 NCR 분석";#N/A,#N/A,FALSE,"현장품질감사";#N/A,#N/A,FALSE,"현장품질감사"}</definedName>
    <definedName name="은아설비견적" hidden="1">{#N/A,#N/A,FALSE,"현장 NCR 분석";#N/A,#N/A,FALSE,"현장품질감사";#N/A,#N/A,FALSE,"현장품질감사"}</definedName>
    <definedName name="은행12">[44]단가!$A$118</definedName>
    <definedName name="은행15">[44]단가!$A$117</definedName>
    <definedName name="은행6">[44]단가!$A$120</definedName>
    <definedName name="은행8">[44]단가!$A$119</definedName>
    <definedName name="을부담품목별중량계" localSheetId="31">#REF!</definedName>
    <definedName name="을부담품목별중량계">#REF!</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응집지">'[81]내역서(토목)'!#REF!</definedName>
    <definedName name="의" hidden="1">{#N/A,#N/A,FALSE,"운반시간"}</definedName>
    <definedName name="의영">#REF!</definedName>
    <definedName name="儀錶1" localSheetId="23" hidden="1">{#N/A,#N/A,FALSE,"CCTV"}</definedName>
    <definedName name="儀錶1" localSheetId="21" hidden="1">{#N/A,#N/A,FALSE,"CCTV"}</definedName>
    <definedName name="儀錶1" hidden="1">{#N/A,#N/A,FALSE,"CCTV"}</definedName>
    <definedName name="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{#N/A,#N/A,FALSE,"명세표"}</definedName>
    <definedName name="이______________윤">#REF!</definedName>
    <definedName name="이______전______비">#REF!</definedName>
    <definedName name="이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3" localSheetId="31">#REF!</definedName>
    <definedName name="이3">#REF!</definedName>
    <definedName name="이4" localSheetId="31">#REF!</definedName>
    <definedName name="이4">#REF!</definedName>
    <definedName name="이가" hidden="1">{"'Firr(선)'!$AS$1:$AY$62","'Firr(사)'!$AS$1:$AY$62","'Firr(회)'!$AS$1:$AY$62","'Firr(선)'!$L$1:$V$62","'Firr(사)'!$L$1:$V$62","'Firr(회)'!$L$1:$V$62"}</definedName>
    <definedName name="이각">[63]단가!$A$23</definedName>
    <definedName name="이계명">#REF!</definedName>
    <definedName name="이공구가설비">#REF!</definedName>
    <definedName name="이공구간접노무비">#REF!</definedName>
    <definedName name="이공구공사원가">#REF!</definedName>
    <definedName name="이공구기타경비">#REF!</definedName>
    <definedName name="이공구부가가치세">#REF!</definedName>
    <definedName name="이공구산재보험료">#REF!</definedName>
    <definedName name="이공구안전관리비">#REF!</definedName>
    <definedName name="이공구이윤">#REF!</definedName>
    <definedName name="이공구일반관리비">#REF!</definedName>
    <definedName name="이공구품질관리비">'[113]1,2공구원가계산서'!$D$31</definedName>
    <definedName name="이규철"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규철"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규철"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규철"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규철"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규철"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규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근한" localSheetId="26" hidden="1">{#N/A,#N/A,FALSE,"단축1";#N/A,#N/A,FALSE,"단축2";#N/A,#N/A,FALSE,"단축3";#N/A,#N/A,FALSE,"장축";#N/A,#N/A,FALSE,"4WD"}</definedName>
    <definedName name="이근한" localSheetId="31" hidden="1">{#N/A,#N/A,FALSE,"단축1";#N/A,#N/A,FALSE,"단축2";#N/A,#N/A,FALSE,"단축3";#N/A,#N/A,FALSE,"장축";#N/A,#N/A,FALSE,"4WD"}</definedName>
    <definedName name="이근한" localSheetId="30" hidden="1">{#N/A,#N/A,FALSE,"단축1";#N/A,#N/A,FALSE,"단축2";#N/A,#N/A,FALSE,"단축3";#N/A,#N/A,FALSE,"장축";#N/A,#N/A,FALSE,"4WD"}</definedName>
    <definedName name="이근한" localSheetId="25" hidden="1">{#N/A,#N/A,FALSE,"단축1";#N/A,#N/A,FALSE,"단축2";#N/A,#N/A,FALSE,"단축3";#N/A,#N/A,FALSE,"장축";#N/A,#N/A,FALSE,"4WD"}</definedName>
    <definedName name="이근한" localSheetId="23" hidden="1">{#N/A,#N/A,FALSE,"단축1";#N/A,#N/A,FALSE,"단축2";#N/A,#N/A,FALSE,"단축3";#N/A,#N/A,FALSE,"장축";#N/A,#N/A,FALSE,"4WD"}</definedName>
    <definedName name="이근한" localSheetId="21" hidden="1">{#N/A,#N/A,FALSE,"단축1";#N/A,#N/A,FALSE,"단축2";#N/A,#N/A,FALSE,"단축3";#N/A,#N/A,FALSE,"장축";#N/A,#N/A,FALSE,"4WD"}</definedName>
    <definedName name="이근한" hidden="1">{#N/A,#N/A,FALSE,"단축1";#N/A,#N/A,FALSE,"단축2";#N/A,#N/A,FALSE,"단축3";#N/A,#N/A,FALSE,"장축";#N/A,#N/A,FALSE,"4WD"}</definedName>
    <definedName name="이런">#REF!</definedName>
    <definedName name="이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1">#N/A</definedName>
    <definedName name="이름니"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영역">#REF!</definedName>
    <definedName name="이름영역1">#REF!</definedName>
    <definedName name="이름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충돌" hidden="1">{#N/A,#N/A,FALSE,"속도"}</definedName>
    <definedName name="이름표" localSheetId="23" hidden="1">{#N/A,#N/A,FALSE,"단가표지"}</definedName>
    <definedName name="이름표" localSheetId="21" hidden="1">{#N/A,#N/A,FALSE,"단가표지"}</definedName>
    <definedName name="이름표" hidden="1">{#N/A,#N/A,FALSE,"단가표지"}</definedName>
    <definedName name="이릉" hidden="1">#REF!</definedName>
    <definedName name="이리">#REF!</definedName>
    <definedName name="이목휴엉" hidden="1">{#N/A,#N/A,FALSE,"포장1";#N/A,#N/A,FALSE,"포장1"}</definedName>
    <definedName name="이미">#REF!</definedName>
    <definedName name="이미충돌" hidden="1">{#N/A,#N/A,FALSE,"부대2"}</definedName>
    <definedName name="이병철">#REF!</definedName>
    <definedName name="이석" localSheetId="31">[9]!BlankMacro1</definedName>
    <definedName name="이석" localSheetId="23">[9]!BlankMacro1</definedName>
    <definedName name="이석" localSheetId="21">[9]!BlankMacro1</definedName>
    <definedName name="이석" localSheetId="1">[9]!BlankMacro1</definedName>
    <definedName name="이석" localSheetId="4">[9]!BlankMacro1</definedName>
    <definedName name="이석">[9]!BlankMacro1</definedName>
    <definedName name="이석원" localSheetId="31">[9]!BlankMacro1</definedName>
    <definedName name="이석원" localSheetId="23">[9]!BlankMacro1</definedName>
    <definedName name="이석원" localSheetId="21">[9]!BlankMacro1</definedName>
    <definedName name="이석원" localSheetId="1">[9]!BlankMacro1</definedName>
    <definedName name="이석원" localSheetId="4">[9]!BlankMacro1</definedName>
    <definedName name="이석원">[9]!BlankMacro1</definedName>
    <definedName name="이설" localSheetId="23">#REF!</definedName>
    <definedName name="이설" localSheetId="21">#REF!</definedName>
    <definedName name="이설" hidden="1">{#N/A,#N/A,FALSE,"3가";#N/A,#N/A,FALSE,"3나";#N/A,#N/A,FALSE,"3다"}</definedName>
    <definedName name="이설물량"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설물량"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설물량"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설물량"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설물량"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설물량"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설물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성호">#REF!</definedName>
    <definedName name="이승" localSheetId="31">[9]!BlankMacro1</definedName>
    <definedName name="이승" localSheetId="23">[9]!BlankMacro1</definedName>
    <definedName name="이승" localSheetId="21">[9]!BlankMacro1</definedName>
    <definedName name="이승" localSheetId="1">[9]!BlankMacro1</definedName>
    <definedName name="이승" localSheetId="4">[9]!BlankMacro1</definedName>
    <definedName name="이승">[9]!BlankMacro1</definedName>
    <definedName name="이씨">[91]작성방법!$C$7</definedName>
    <definedName name="이용">#REF!</definedName>
    <definedName name="이원열" hidden="1">{#N/A,#N/A,FALSE,"골재소요량";#N/A,#N/A,FALSE,"골재소요량"}</definedName>
    <definedName name="이원재" localSheetId="31">BlankMacro1</definedName>
    <definedName name="이원재" localSheetId="23">BlankMacro1</definedName>
    <definedName name="이원재" localSheetId="21">BlankMacro1</definedName>
    <definedName name="이원재" localSheetId="1">BlankMacro1</definedName>
    <definedName name="이원재" localSheetId="4">BlankMacro1</definedName>
    <definedName name="이원재">BlankMacro1</definedName>
    <definedName name="이원재1" localSheetId="31">BlankMacro1</definedName>
    <definedName name="이원재1" localSheetId="23">BlankMacro1</definedName>
    <definedName name="이원재1" localSheetId="21">BlankMacro1</definedName>
    <definedName name="이원재1" localSheetId="1">BlankMacro1</definedName>
    <definedName name="이원재1" localSheetId="4">BlankMacro1</definedName>
    <definedName name="이원재1">BlankMacro1</definedName>
    <definedName name="이위">#REF!,#REF!</definedName>
    <definedName name="이윤" localSheetId="31">#REF!</definedName>
    <definedName name="이윤" localSheetId="23">#REF!</definedName>
    <definedName name="이윤" localSheetId="21">#REF!</definedName>
    <definedName name="이윤">#REF!</definedName>
    <definedName name="이윤1" localSheetId="31">#REF!</definedName>
    <definedName name="이윤1">#REF!</definedName>
    <definedName name="이윤2">#REF!</definedName>
    <definedName name="이윤3">#REF!</definedName>
    <definedName name="이윤계" localSheetId="31">#REF!</definedName>
    <definedName name="이윤계">#REF!</definedName>
    <definedName name="이윤계1" localSheetId="31">#REF!</definedName>
    <definedName name="이윤계1">#REF!</definedName>
    <definedName name="이윤요율" localSheetId="31">#REF!</definedName>
    <definedName name="이윤요율" localSheetId="23">#REF!</definedName>
    <definedName name="이윤요율" localSheetId="21">#REF!</definedName>
    <definedName name="이윤요율">#REF!</definedName>
    <definedName name="이윤율" localSheetId="23">#REF!</definedName>
    <definedName name="이윤율" localSheetId="21">#REF!</definedName>
    <definedName name="이윤율">#REF!</definedName>
    <definedName name="이윤적용" localSheetId="31">#REF!</definedName>
    <definedName name="이윤적용" localSheetId="23">#REF!</definedName>
    <definedName name="이윤적용" localSheetId="21">#REF!</definedName>
    <definedName name="이윤적용">#REF!</definedName>
    <definedName name="이윤표" localSheetId="31">#REF!</definedName>
    <definedName name="이윤표">#REF!</definedName>
    <definedName name="이은미">{"Book1","부대-(표지판,데리,가드).xls","부대-(낙,차,중분대).xls"}</definedName>
    <definedName name="이음">INDIRECT("단중표!$AB$15:$AE$21")</definedName>
    <definedName name="이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1"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1"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2"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2"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3"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3"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4"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4"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5" localSheetId="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5" localSheetId="2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_5">{#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잉" localSheetId="23" hidden="1">{#N/A,#N/A,FALSE,"전력간선"}</definedName>
    <definedName name="이잉" localSheetId="21" hidden="1">{#N/A,#N/A,FALSE,"전력간선"}</definedName>
    <definedName name="이잉" hidden="1">{#N/A,#N/A,FALSE,"전력간선"}</definedName>
    <definedName name="이자노">{"Book1","AP-37.xls"}</definedName>
    <definedName name="이자노1">{"Book1","AP-37.xls"}</definedName>
    <definedName name="이정" localSheetId="23" hidden="1">{#N/A,#N/A,FALSE,"2~8번"}</definedName>
    <definedName name="이정" localSheetId="21" hidden="1">{#N/A,#N/A,FALSE,"2~8번"}</definedName>
    <definedName name="이정" hidden="1">{#N/A,#N/A,FALSE,"2~8번"}</definedName>
    <definedName name="이정자"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자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형" localSheetId="31" hidden="1">{#N/A,#N/A,FALSE,"ENG'G(보호계전기)"}</definedName>
    <definedName name="이정형" localSheetId="23" hidden="1">{#N/A,#N/A,FALSE,"ENG'G(보호계전기)"}</definedName>
    <definedName name="이정형" localSheetId="21" hidden="1">{#N/A,#N/A,FALSE,"ENG'G(보호계전기)"}</definedName>
    <definedName name="이정형" hidden="1">{#N/A,#N/A,FALSE,"ENG'G(보호계전기)"}</definedName>
    <definedName name="이종구" hidden="1">{#N/A,#N/A,FALSE,"배수1"}</definedName>
    <definedName name="이종훈" hidden="1">#REF!</definedName>
    <definedName name="이천순복음"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층배관" localSheetId="31">#REF!</definedName>
    <definedName name="이층배관">#REF!</definedName>
    <definedName name="이층배관값" localSheetId="31">#REF!</definedName>
    <definedName name="이층배관값">#REF!</definedName>
    <definedName name="이층접지선" localSheetId="31">#REF!</definedName>
    <definedName name="이층접지선">#REF!</definedName>
    <definedName name="이층접지선값" localSheetId="31">#REF!</definedName>
    <definedName name="이층접지선값">#REF!</definedName>
    <definedName name="이층주간선" localSheetId="31">#REF!</definedName>
    <definedName name="이층주간선">#REF!</definedName>
    <definedName name="이층주간선값" localSheetId="31">#REF!</definedName>
    <definedName name="이층주간선값">#REF!</definedName>
    <definedName name="이태원">#REF!</definedName>
    <definedName name="이현일" localSheetId="1">BLCH</definedName>
    <definedName name="이현일" localSheetId="4">BLCH</definedName>
    <definedName name="이현일">BLCH</definedName>
    <definedName name="이형관">#REF!</definedName>
    <definedName name="이형우" localSheetId="31">#REF!</definedName>
    <definedName name="이형우" localSheetId="23">#REF!</definedName>
    <definedName name="이형우" localSheetId="21">#REF!</definedName>
    <definedName name="이형우">#REF!</definedName>
    <definedName name="이ㅓ니ㅣㅓㅇ" hidden="1">0</definedName>
    <definedName name="인"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#REF!</definedName>
    <definedName name="인_m2">#REF!</definedName>
    <definedName name="인가번호" localSheetId="31">#REF!</definedName>
    <definedName name="인가번호">#REF!</definedName>
    <definedName name="인건">#REF!</definedName>
    <definedName name="인건비">#REF!</definedName>
    <definedName name="인건비7">#REF!</definedName>
    <definedName name="인공" localSheetId="31">#REF!</definedName>
    <definedName name="인공">#REF!</definedName>
    <definedName name="인공1" localSheetId="31">#REF!</definedName>
    <definedName name="인공1">#REF!</definedName>
    <definedName name="인구" hidden="1">#REF!</definedName>
    <definedName name="인력"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#REF!</definedName>
    <definedName name="인력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품" localSheetId="31">#REF!</definedName>
    <definedName name="인력품">#REF!</definedName>
    <definedName name="인부">#REF!</definedName>
    <definedName name="인사MASTER">#REF!+#REF!</definedName>
    <definedName name="인상익" localSheetId="1">BlankMacro1</definedName>
    <definedName name="인상익" localSheetId="4">BlankMacro1</definedName>
    <definedName name="인상익">BlankMacro1</definedName>
    <definedName name="인쇄">#REF!</definedName>
    <definedName name="印刷">[9]!印刷</definedName>
    <definedName name="인쇄양식">[9]!인쇄양식</definedName>
    <definedName name="인쇄양식1">#N/A</definedName>
    <definedName name="인쇄영역">#REF!,#REF!,#REF!</definedName>
    <definedName name="인원" localSheetId="26" hidden="1">{#N/A,#N/A,FALSE,"인원";#N/A,#N/A,FALSE,"비용2";#N/A,#N/A,FALSE,"비용1";#N/A,#N/A,FALSE,"비용";#N/A,#N/A,FALSE,"보증2";#N/A,#N/A,FALSE,"보증1";#N/A,#N/A,FALSE,"보증";#N/A,#N/A,FALSE,"손익1";#N/A,#N/A,FALSE,"손익";#N/A,#N/A,FALSE,"부서별매출";#N/A,#N/A,FALSE,"매출"}</definedName>
    <definedName name="인원" localSheetId="31" hidden="1">{#N/A,#N/A,FALSE,"인원";#N/A,#N/A,FALSE,"비용2";#N/A,#N/A,FALSE,"비용1";#N/A,#N/A,FALSE,"비용";#N/A,#N/A,FALSE,"보증2";#N/A,#N/A,FALSE,"보증1";#N/A,#N/A,FALSE,"보증";#N/A,#N/A,FALSE,"손익1";#N/A,#N/A,FALSE,"손익";#N/A,#N/A,FALSE,"부서별매출";#N/A,#N/A,FALSE,"매출"}</definedName>
    <definedName name="인원" localSheetId="30" hidden="1">{#N/A,#N/A,FALSE,"인원";#N/A,#N/A,FALSE,"비용2";#N/A,#N/A,FALSE,"비용1";#N/A,#N/A,FALSE,"비용";#N/A,#N/A,FALSE,"보증2";#N/A,#N/A,FALSE,"보증1";#N/A,#N/A,FALSE,"보증";#N/A,#N/A,FALSE,"손익1";#N/A,#N/A,FALSE,"손익";#N/A,#N/A,FALSE,"부서별매출";#N/A,#N/A,FALSE,"매출"}</definedName>
    <definedName name="인원" localSheetId="25" hidden="1">{#N/A,#N/A,FALSE,"인원";#N/A,#N/A,FALSE,"비용2";#N/A,#N/A,FALSE,"비용1";#N/A,#N/A,FALSE,"비용";#N/A,#N/A,FALSE,"보증2";#N/A,#N/A,FALSE,"보증1";#N/A,#N/A,FALSE,"보증";#N/A,#N/A,FALSE,"손익1";#N/A,#N/A,FALSE,"손익";#N/A,#N/A,FALSE,"부서별매출";#N/A,#N/A,FALSE,"매출"}</definedName>
    <definedName name="인원" localSheetId="23" hidden="1">{#N/A,#N/A,FALSE,"인원";#N/A,#N/A,FALSE,"비용2";#N/A,#N/A,FALSE,"비용1";#N/A,#N/A,FALSE,"비용";#N/A,#N/A,FALSE,"보증2";#N/A,#N/A,FALSE,"보증1";#N/A,#N/A,FALSE,"보증";#N/A,#N/A,FALSE,"손익1";#N/A,#N/A,FALSE,"손익";#N/A,#N/A,FALSE,"부서별매출";#N/A,#N/A,FALSE,"매출"}</definedName>
    <definedName name="인원" localSheetId="21" hidden="1">{#N/A,#N/A,FALSE,"인원";#N/A,#N/A,FALSE,"비용2";#N/A,#N/A,FALSE,"비용1";#N/A,#N/A,FALSE,"비용";#N/A,#N/A,FALSE,"보증2";#N/A,#N/A,FALSE,"보증1";#N/A,#N/A,FALSE,"보증";#N/A,#N/A,FALSE,"손익1";#N/A,#N/A,FALSE,"손익";#N/A,#N/A,FALSE,"부서별매출";#N/A,#N/A,FALSE,"매출"}</definedName>
    <definedName name="인원">#REF!</definedName>
    <definedName name="인원동원">BlankMacro1</definedName>
    <definedName name="인입공사비" localSheetId="31">#REF!</definedName>
    <definedName name="인입공사비">#REF!</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할">#REF!</definedName>
    <definedName name="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__반___관__리__비">#REF!</definedName>
    <definedName name="일각">[63]단가!$A$27</definedName>
    <definedName name="일공구가설비">[114]원가서!$D$11</definedName>
    <definedName name="일공구간노">[114]원가서!$D$4</definedName>
    <definedName name="일공구간접노무비">'[113]1,2공구원가계산서'!$D$5</definedName>
    <definedName name="일공구공사">[114]원가서!$D$17</definedName>
    <definedName name="일공구기타경">[114]원가서!$D$10</definedName>
    <definedName name="일공구기타경비">'[113]1,2공구원가계산서'!$D$11</definedName>
    <definedName name="일공구부가">[115]산출내역서!#REF!</definedName>
    <definedName name="일공구부가가치세">'[113]1공구산출내역서'!$F$745</definedName>
    <definedName name="일공구산재">[114]원가서!$D$8</definedName>
    <definedName name="일공구산재보험료">'[113]1,2공구원가계산서'!$D$9</definedName>
    <definedName name="일공구안전관리비">'[113]1,2공구원가계산서'!$D$10</definedName>
    <definedName name="일공구이윤">'[113]1,2공구원가계산서'!$D$17</definedName>
    <definedName name="일공구일반">[114]원가서!$D$15</definedName>
    <definedName name="일공구일반관리비">'[113]1,2공구원가계산서'!$D$16</definedName>
    <definedName name="일공구직영비">#REF!</definedName>
    <definedName name="일공구품질">[114]원가서!$D$12</definedName>
    <definedName name="일공구품질관리비">'[113]1,2공구원가계산서'!$D$13</definedName>
    <definedName name="일관2">#REF!</definedName>
    <definedName name="일관3" localSheetId="31">#REF!</definedName>
    <definedName name="일관3">#REF!</definedName>
    <definedName name="일관비" localSheetId="23">#REF!</definedName>
    <definedName name="일관비" localSheetId="21">#REF!</definedName>
    <definedName name="일관비">#REF!</definedName>
    <definedName name="일관비2" localSheetId="23">#REF!</definedName>
    <definedName name="일관비2" localSheetId="21">#REF!</definedName>
    <definedName name="일관비2">#REF!</definedName>
    <definedName name="일대">#REF!</definedName>
    <definedName name="일련번호">#REF!</definedName>
    <definedName name="일반" localSheetId="31">#REF!</definedName>
    <definedName name="일반" localSheetId="23">#REF!</definedName>
    <definedName name="일반" localSheetId="21">#REF!</definedName>
    <definedName name="일반">#REF!</definedName>
    <definedName name="일반1" localSheetId="31">#REF!</definedName>
    <definedName name="일반1">#REF!</definedName>
    <definedName name="일반관리비" localSheetId="31">#REF!</definedName>
    <definedName name="일반관리비">#REF!</definedName>
    <definedName name="일반관리비요율" localSheetId="31">#REF!</definedName>
    <definedName name="일반관리비요율">#REF!</definedName>
    <definedName name="일반관리비율">#REF!</definedName>
    <definedName name="일반관리비표" localSheetId="31">#REF!</definedName>
    <definedName name="일반관리비표">#REF!</definedName>
    <definedName name="일반부" hidden="1">{#N/A,#N/A,FALSE,"조골재"}</definedName>
    <definedName name="일반율">#REF!</definedName>
    <definedName name="일반전기하도승인">#N/A</definedName>
    <definedName name="일반조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통신설비" localSheetId="31">#REF!</definedName>
    <definedName name="일반통신설비">#REF!</definedName>
    <definedName name="일본">#REF!</definedName>
    <definedName name="일위" localSheetId="31">#REF!,#REF!</definedName>
    <definedName name="일위" localSheetId="23">#REF!,#REF!</definedName>
    <definedName name="일위" localSheetId="21">#REF!,#REF!</definedName>
    <definedName name="일위">#REF!,#REF!</definedName>
    <definedName name="일위11111" hidden="1">{"'건축내역'!$A$1:$L$413"}</definedName>
    <definedName name="일위규격매크로">#REF!</definedName>
    <definedName name="일위단가">#REF!</definedName>
    <definedName name="일위대가" localSheetId="31">#REF!</definedName>
    <definedName name="일위대가" localSheetId="23">#REF!</definedName>
    <definedName name="일위대가">#REF!</definedName>
    <definedName name="일위대가1" localSheetId="31">#REF!</definedName>
    <definedName name="일위대가1">#REF!</definedName>
    <definedName name="일위대가2">#REF!</definedName>
    <definedName name="일위대가집게">#N/A</definedName>
    <definedName name="일위대가집계3">#N/A</definedName>
    <definedName name="일위목록">#REF!</definedName>
    <definedName name="일위산출" localSheetId="31">#REF!</definedName>
    <definedName name="일위산출">#REF!</definedName>
    <definedName name="일위산출1" localSheetId="31">#REF!</definedName>
    <definedName name="일위산출1">#REF!</definedName>
    <definedName name="일위수량" localSheetId="31">#REF!</definedName>
    <definedName name="일위수량">#REF!</definedName>
    <definedName name="일위코드입력매크로">#REF!</definedName>
    <definedName name="일위화면복귀매크로">#REF!</definedName>
    <definedName name="일이ㅏㄹ" localSheetId="26" hidden="1">{#N/A,#N/A,FALSE,"단축1";#N/A,#N/A,FALSE,"단축2";#N/A,#N/A,FALSE,"단축3";#N/A,#N/A,FALSE,"장축";#N/A,#N/A,FALSE,"4WD"}</definedName>
    <definedName name="일이ㅏㄹ" localSheetId="31" hidden="1">{#N/A,#N/A,FALSE,"단축1";#N/A,#N/A,FALSE,"단축2";#N/A,#N/A,FALSE,"단축3";#N/A,#N/A,FALSE,"장축";#N/A,#N/A,FALSE,"4WD"}</definedName>
    <definedName name="일이ㅏㄹ" localSheetId="30" hidden="1">{#N/A,#N/A,FALSE,"단축1";#N/A,#N/A,FALSE,"단축2";#N/A,#N/A,FALSE,"단축3";#N/A,#N/A,FALSE,"장축";#N/A,#N/A,FALSE,"4WD"}</definedName>
    <definedName name="일이ㅏㄹ" localSheetId="25" hidden="1">{#N/A,#N/A,FALSE,"단축1";#N/A,#N/A,FALSE,"단축2";#N/A,#N/A,FALSE,"단축3";#N/A,#N/A,FALSE,"장축";#N/A,#N/A,FALSE,"4WD"}</definedName>
    <definedName name="일이ㅏㄹ" localSheetId="23" hidden="1">{#N/A,#N/A,FALSE,"단축1";#N/A,#N/A,FALSE,"단축2";#N/A,#N/A,FALSE,"단축3";#N/A,#N/A,FALSE,"장축";#N/A,#N/A,FALSE,"4WD"}</definedName>
    <definedName name="일이ㅏㄹ" localSheetId="21" hidden="1">{#N/A,#N/A,FALSE,"단축1";#N/A,#N/A,FALSE,"단축2";#N/A,#N/A,FALSE,"단축3";#N/A,#N/A,FALSE,"장축";#N/A,#N/A,FALSE,"4WD"}</definedName>
    <definedName name="일이ㅏㄹ" hidden="1">{#N/A,#N/A,FALSE,"단축1";#N/A,#N/A,FALSE,"단축2";#N/A,#N/A,FALSE,"단축3";#N/A,#N/A,FALSE,"장축";#N/A,#N/A,FALSE,"4WD"}</definedName>
    <definedName name="일자">#REF!</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층배관" localSheetId="31">#REF!</definedName>
    <definedName name="일층배관">#REF!</definedName>
    <definedName name="일층배관값" localSheetId="31">#REF!</definedName>
    <definedName name="일층배관값">#REF!</definedName>
    <definedName name="일층접지선" localSheetId="31">#REF!</definedName>
    <definedName name="일층접지선">#REF!</definedName>
    <definedName name="일층접지선값" localSheetId="31">#REF!</definedName>
    <definedName name="일층접지선값">#REF!</definedName>
    <definedName name="일층주간선" localSheetId="31">#REF!</definedName>
    <definedName name="일층주간선">#REF!</definedName>
    <definedName name="일층주간선값" localSheetId="31">#REF!</definedName>
    <definedName name="일층주간선값">#REF!</definedName>
    <definedName name="일투입" hidden="1">{#N/A,#N/A,FALSE,"지침";#N/A,#N/A,FALSE,"환경분석";#N/A,#N/A,FALSE,"Sheet16"}</definedName>
    <definedName name="일흥전기" localSheetId="26" hidden="1">{#N/A,#N/A,FALSE,"현장 NCR 분석";#N/A,#N/A,FALSE,"현장품질감사";#N/A,#N/A,FALSE,"현장품질감사"}</definedName>
    <definedName name="일흥전기" localSheetId="31" hidden="1">{#N/A,#N/A,FALSE,"현장 NCR 분석";#N/A,#N/A,FALSE,"현장품질감사";#N/A,#N/A,FALSE,"현장품질감사"}</definedName>
    <definedName name="일흥전기" localSheetId="30" hidden="1">{#N/A,#N/A,FALSE,"현장 NCR 분석";#N/A,#N/A,FALSE,"현장품질감사";#N/A,#N/A,FALSE,"현장품질감사"}</definedName>
    <definedName name="일흥전기" localSheetId="25" hidden="1">{#N/A,#N/A,FALSE,"현장 NCR 분석";#N/A,#N/A,FALSE,"현장품질감사";#N/A,#N/A,FALSE,"현장품질감사"}</definedName>
    <definedName name="일흥전기" localSheetId="23" hidden="1">{#N/A,#N/A,FALSE,"현장 NCR 분석";#N/A,#N/A,FALSE,"현장품질감사";#N/A,#N/A,FALSE,"현장품질감사"}</definedName>
    <definedName name="일흥전기" localSheetId="21" hidden="1">{#N/A,#N/A,FALSE,"현장 NCR 분석";#N/A,#N/A,FALSE,"현장품질감사";#N/A,#N/A,FALSE,"현장품질감사"}</definedName>
    <definedName name="일흥전기" hidden="1">{#N/A,#N/A,FALSE,"현장 NCR 분석";#N/A,#N/A,FALSE,"현장품질감사";#N/A,#N/A,FALSE,"현장품질감사"}</definedName>
    <definedName name="일흥전기견적" localSheetId="26" hidden="1">{#N/A,#N/A,FALSE,"현장 NCR 분석";#N/A,#N/A,FALSE,"현장품질감사";#N/A,#N/A,FALSE,"현장품질감사"}</definedName>
    <definedName name="일흥전기견적" localSheetId="31" hidden="1">{#N/A,#N/A,FALSE,"현장 NCR 분석";#N/A,#N/A,FALSE,"현장품질감사";#N/A,#N/A,FALSE,"현장품질감사"}</definedName>
    <definedName name="일흥전기견적" localSheetId="30" hidden="1">{#N/A,#N/A,FALSE,"현장 NCR 분석";#N/A,#N/A,FALSE,"현장품질감사";#N/A,#N/A,FALSE,"현장품질감사"}</definedName>
    <definedName name="일흥전기견적" localSheetId="25" hidden="1">{#N/A,#N/A,FALSE,"현장 NCR 분석";#N/A,#N/A,FALSE,"현장품질감사";#N/A,#N/A,FALSE,"현장품질감사"}</definedName>
    <definedName name="일흥전기견적" localSheetId="23" hidden="1">{#N/A,#N/A,FALSE,"현장 NCR 분석";#N/A,#N/A,FALSE,"현장품질감사";#N/A,#N/A,FALSE,"현장품질감사"}</definedName>
    <definedName name="일흥전기견적" localSheetId="21" hidden="1">{#N/A,#N/A,FALSE,"현장 NCR 분석";#N/A,#N/A,FALSE,"현장품질감사";#N/A,#N/A,FALSE,"현장품질감사"}</definedName>
    <definedName name="일흥전기견적" hidden="1">{#N/A,#N/A,FALSE,"현장 NCR 분석";#N/A,#N/A,FALSE,"현장품질감사";#N/A,#N/A,FALSE,"현장품질감사"}</definedName>
    <definedName name="임10" localSheetId="31">#REF!</definedName>
    <definedName name="임10">#REF!</definedName>
    <definedName name="임11" localSheetId="31">#REF!</definedName>
    <definedName name="임11">#REF!</definedName>
    <definedName name="임25" localSheetId="31">#REF!</definedName>
    <definedName name="임25">#REF!</definedName>
    <definedName name="임27" localSheetId="31">#REF!</definedName>
    <definedName name="임27">#REF!</definedName>
    <definedName name="임28" localSheetId="31">#REF!</definedName>
    <definedName name="임28">#REF!</definedName>
    <definedName name="임29" localSheetId="31">#REF!</definedName>
    <definedName name="임29">#REF!</definedName>
    <definedName name="임54" localSheetId="31">#REF!</definedName>
    <definedName name="임54">#REF!</definedName>
    <definedName name="임56" localSheetId="31">#REF!</definedName>
    <definedName name="임56">#REF!</definedName>
    <definedName name="임60" localSheetId="31">#REF!</definedName>
    <definedName name="임60">#REF!</definedName>
    <definedName name="임61" localSheetId="31">#REF!</definedName>
    <definedName name="임61">#REF!</definedName>
    <definedName name="임62" localSheetId="31">#REF!</definedName>
    <definedName name="임62">#REF!</definedName>
    <definedName name="임63" localSheetId="31">#REF!</definedName>
    <definedName name="임63">#REF!</definedName>
    <definedName name="임64" localSheetId="31">#REF!</definedName>
    <definedName name="임64">#REF!</definedName>
    <definedName name="임65" localSheetId="31">#REF!</definedName>
    <definedName name="임65">#REF!</definedName>
    <definedName name="임8" localSheetId="31">#REF!</definedName>
    <definedName name="임8">#REF!</definedName>
    <definedName name="임시" localSheetId="31">#REF!</definedName>
    <definedName name="임시" localSheetId="23">#REF!</definedName>
    <definedName name="임시" localSheetId="21">#REF!</definedName>
    <definedName name="임시">#REF!</definedName>
    <definedName name="임시동력">#REF!</definedName>
    <definedName name="임시동력2">#REF!</definedName>
    <definedName name="임원">#REF!</definedName>
    <definedName name="임직" localSheetId="23" hidden="1">#REF!</definedName>
    <definedName name="임직" localSheetId="21" hidden="1">#REF!</definedName>
    <definedName name="임직">#REF!</definedName>
    <definedName name="임차" localSheetId="23">#REF!</definedName>
    <definedName name="임차" localSheetId="21">#REF!</definedName>
    <definedName name="임차">#REF!</definedName>
    <definedName name="임차료">#REF!</definedName>
    <definedName name="임차료2">#REF!</definedName>
    <definedName name="입구250NH조도기여">#REF!</definedName>
    <definedName name="입구400NH조도기여">#REF!</definedName>
    <definedName name="입구NH조도기여">#REF!</definedName>
    <definedName name="입구NH휘도기여">#REF!</definedName>
    <definedName name="입구형광조도기여">#REF!</definedName>
    <definedName name="입구형광휘도기여">#REF!</definedName>
    <definedName name="입금"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력1">#REF!</definedName>
    <definedName name="입력란" localSheetId="31">#REF!</definedName>
    <definedName name="입력란">#REF!</definedName>
    <definedName name="입력선택">#REF!</definedName>
    <definedName name="입력전체" localSheetId="31">#REF!</definedName>
    <definedName name="입력전체">#REF!</definedName>
    <definedName name="입력하세요" localSheetId="31">#REF!</definedName>
    <definedName name="입력하세요">#REF!</definedName>
    <definedName name="입수가">#REF!</definedName>
    <definedName name="입찰금액안" hidden="1">#REF!</definedName>
    <definedName name="입출단위구간">#REF!</definedName>
    <definedName name="잉">[91]작성방법!$C$7</definedName>
    <definedName name="ㅈ" localSheetId="26" hidden="1">{#N/A,#N/A,FALSE,"명세표"}</definedName>
    <definedName name="ㅈ" localSheetId="31">#REF!</definedName>
    <definedName name="ㅈ" localSheetId="30" hidden="1">{#N/A,#N/A,FALSE,"명세표"}</definedName>
    <definedName name="ㅈ" localSheetId="25" hidden="1">{#N/A,#N/A,FALSE,"명세표"}</definedName>
    <definedName name="ㅈ" localSheetId="23" hidden="1">{#N/A,#N/A,FALSE,"명세표"}</definedName>
    <definedName name="ㅈ" localSheetId="21" hidden="1">{#N/A,#N/A,FALSE,"명세표"}</definedName>
    <definedName name="ㅈ" hidden="1">{#N/A,#N/A,FALSE,"명세표"}</definedName>
    <definedName name="ㅈ56ㅕ" hidden="1">{"'용역비'!$A$4:$C$8"}</definedName>
    <definedName name="ㅈㄱ" hidden="1">{#N/A,#N/A,FALSE,"조골재"}</definedName>
    <definedName name="ㅈㄱㅈㄷ" localSheetId="31">#REF!</definedName>
    <definedName name="ㅈㄱㅈㄷ">#REF!</definedName>
    <definedName name="ㅈ걋ㄷ" hidden="1">{#N/A,#N/A,FALSE,"CCTV"}</definedName>
    <definedName name="ㅈ고모" localSheetId="26" hidden="1">{#N/A,#N/A,FALSE,"단축1";#N/A,#N/A,FALSE,"단축2";#N/A,#N/A,FALSE,"단축3";#N/A,#N/A,FALSE,"장축";#N/A,#N/A,FALSE,"4WD"}</definedName>
    <definedName name="ㅈ고모" localSheetId="31" hidden="1">{#N/A,#N/A,FALSE,"단축1";#N/A,#N/A,FALSE,"단축2";#N/A,#N/A,FALSE,"단축3";#N/A,#N/A,FALSE,"장축";#N/A,#N/A,FALSE,"4WD"}</definedName>
    <definedName name="ㅈ고모" localSheetId="30" hidden="1">{#N/A,#N/A,FALSE,"단축1";#N/A,#N/A,FALSE,"단축2";#N/A,#N/A,FALSE,"단축3";#N/A,#N/A,FALSE,"장축";#N/A,#N/A,FALSE,"4WD"}</definedName>
    <definedName name="ㅈ고모" localSheetId="25" hidden="1">{#N/A,#N/A,FALSE,"단축1";#N/A,#N/A,FALSE,"단축2";#N/A,#N/A,FALSE,"단축3";#N/A,#N/A,FALSE,"장축";#N/A,#N/A,FALSE,"4WD"}</definedName>
    <definedName name="ㅈ고모" localSheetId="23" hidden="1">{#N/A,#N/A,FALSE,"단축1";#N/A,#N/A,FALSE,"단축2";#N/A,#N/A,FALSE,"단축3";#N/A,#N/A,FALSE,"장축";#N/A,#N/A,FALSE,"4WD"}</definedName>
    <definedName name="ㅈ고모" localSheetId="21" hidden="1">{#N/A,#N/A,FALSE,"단축1";#N/A,#N/A,FALSE,"단축2";#N/A,#N/A,FALSE,"단축3";#N/A,#N/A,FALSE,"장축";#N/A,#N/A,FALSE,"4WD"}</definedName>
    <definedName name="ㅈ고모" hidden="1">{#N/A,#N/A,FALSE,"단축1";#N/A,#N/A,FALSE,"단축2";#N/A,#N/A,FALSE,"단축3";#N/A,#N/A,FALSE,"장축";#N/A,#N/A,FALSE,"4WD"}</definedName>
    <definedName name="ㅈ구" hidden="1">{#N/A,#N/A,FALSE,"CCTV"}</definedName>
    <definedName name="ㅈㄴㅇㄹㅊㅁ" localSheetId="26" hidden="1">{#N/A,#N/A,FALSE,"단축1";#N/A,#N/A,FALSE,"단축2";#N/A,#N/A,FALSE,"단축3";#N/A,#N/A,FALSE,"장축";#N/A,#N/A,FALSE,"4WD"}</definedName>
    <definedName name="ㅈㄴㅇㄹㅊㅁ" localSheetId="31" hidden="1">{#N/A,#N/A,FALSE,"단축1";#N/A,#N/A,FALSE,"단축2";#N/A,#N/A,FALSE,"단축3";#N/A,#N/A,FALSE,"장축";#N/A,#N/A,FALSE,"4WD"}</definedName>
    <definedName name="ㅈㄴㅇㄹㅊㅁ" localSheetId="30" hidden="1">{#N/A,#N/A,FALSE,"단축1";#N/A,#N/A,FALSE,"단축2";#N/A,#N/A,FALSE,"단축3";#N/A,#N/A,FALSE,"장축";#N/A,#N/A,FALSE,"4WD"}</definedName>
    <definedName name="ㅈㄴㅇㄹㅊㅁ" localSheetId="25" hidden="1">{#N/A,#N/A,FALSE,"단축1";#N/A,#N/A,FALSE,"단축2";#N/A,#N/A,FALSE,"단축3";#N/A,#N/A,FALSE,"장축";#N/A,#N/A,FALSE,"4WD"}</definedName>
    <definedName name="ㅈㄴㅇㄹㅊㅁ" localSheetId="23" hidden="1">{#N/A,#N/A,FALSE,"단축1";#N/A,#N/A,FALSE,"단축2";#N/A,#N/A,FALSE,"단축3";#N/A,#N/A,FALSE,"장축";#N/A,#N/A,FALSE,"4WD"}</definedName>
    <definedName name="ㅈㄴㅇㄹㅊㅁ" localSheetId="21" hidden="1">{#N/A,#N/A,FALSE,"단축1";#N/A,#N/A,FALSE,"단축2";#N/A,#N/A,FALSE,"단축3";#N/A,#N/A,FALSE,"장축";#N/A,#N/A,FALSE,"4WD"}</definedName>
    <definedName name="ㅈㄴㅇㄹㅊㅁ" hidden="1">{#N/A,#N/A,FALSE,"단축1";#N/A,#N/A,FALSE,"단축2";#N/A,#N/A,FALSE,"단축3";#N/A,#N/A,FALSE,"장축";#N/A,#N/A,FALSE,"4WD"}</definedName>
    <definedName name="ㅈㄵ" hidden="1">{#N/A,#N/A,FALSE,"인원";#N/A,#N/A,FALSE,"비용2";#N/A,#N/A,FALSE,"비용1";#N/A,#N/A,FALSE,"비용";#N/A,#N/A,FALSE,"보증2";#N/A,#N/A,FALSE,"보증1";#N/A,#N/A,FALSE,"보증";#N/A,#N/A,FALSE,"손익1";#N/A,#N/A,FALSE,"손익";#N/A,#N/A,FALSE,"부서별매출";#N/A,#N/A,FALSE,"매출"}</definedName>
    <definedName name="ㅈㄷ" localSheetId="23" hidden="1">{"'Sheet1'!$A$4","'Sheet1'!$A$9:$G$28"}</definedName>
    <definedName name="ㅈㄷ" localSheetId="21" hidden="1">{"'Sheet1'!$A$4","'Sheet1'!$A$9:$G$28"}</definedName>
    <definedName name="ㅈㄷ" hidden="1">{"'Sheet1'!$A$4","'Sheet1'!$A$9:$G$28"}</definedName>
    <definedName name="ㅈㄷㄱ">#REF!</definedName>
    <definedName name="ㅈㄷㄱㄷㄱ" localSheetId="31">#REF!</definedName>
    <definedName name="ㅈㄷㄱㄷㄱ">#REF!</definedName>
    <definedName name="ㅈㄷㄱㄷㄱㄷ" hidden="1">{"'용역비'!$A$4:$C$8"}</definedName>
    <definedName name="ㅈㄷㄱㄷㅈㄱㄷㅈ" localSheetId="23" hidden="1">{#N/A,#N/A,FALSE,"표지목차"}</definedName>
    <definedName name="ㅈㄷㄱㄷㅈㄱㄷㅈ" localSheetId="21" hidden="1">{#N/A,#N/A,FALSE,"표지목차"}</definedName>
    <definedName name="ㅈㄷㄱㄷㅈㄱㄷㅈ" hidden="1">{#N/A,#N/A,FALSE,"표지목차"}</definedName>
    <definedName name="ㅈㄷㄱㅈ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ㄱㅈㅁㄷㅅ" localSheetId="26" hidden="1">{#N/A,#N/A,FALSE,"인원";#N/A,#N/A,FALSE,"비용2";#N/A,#N/A,FALSE,"비용1";#N/A,#N/A,FALSE,"비용";#N/A,#N/A,FALSE,"보증2";#N/A,#N/A,FALSE,"보증1";#N/A,#N/A,FALSE,"보증";#N/A,#N/A,FALSE,"손익1";#N/A,#N/A,FALSE,"손익";#N/A,#N/A,FALSE,"부서별매출";#N/A,#N/A,FALSE,"매출"}</definedName>
    <definedName name="ㅈㄷㄱㅈㅁㄷㅅ" localSheetId="31" hidden="1">{#N/A,#N/A,FALSE,"인원";#N/A,#N/A,FALSE,"비용2";#N/A,#N/A,FALSE,"비용1";#N/A,#N/A,FALSE,"비용";#N/A,#N/A,FALSE,"보증2";#N/A,#N/A,FALSE,"보증1";#N/A,#N/A,FALSE,"보증";#N/A,#N/A,FALSE,"손익1";#N/A,#N/A,FALSE,"손익";#N/A,#N/A,FALSE,"부서별매출";#N/A,#N/A,FALSE,"매출"}</definedName>
    <definedName name="ㅈㄷㄱㅈㅁㄷㅅ" localSheetId="30" hidden="1">{#N/A,#N/A,FALSE,"인원";#N/A,#N/A,FALSE,"비용2";#N/A,#N/A,FALSE,"비용1";#N/A,#N/A,FALSE,"비용";#N/A,#N/A,FALSE,"보증2";#N/A,#N/A,FALSE,"보증1";#N/A,#N/A,FALSE,"보증";#N/A,#N/A,FALSE,"손익1";#N/A,#N/A,FALSE,"손익";#N/A,#N/A,FALSE,"부서별매출";#N/A,#N/A,FALSE,"매출"}</definedName>
    <definedName name="ㅈㄷㄱㅈㅁㄷㅅ" localSheetId="25" hidden="1">{#N/A,#N/A,FALSE,"인원";#N/A,#N/A,FALSE,"비용2";#N/A,#N/A,FALSE,"비용1";#N/A,#N/A,FALSE,"비용";#N/A,#N/A,FALSE,"보증2";#N/A,#N/A,FALSE,"보증1";#N/A,#N/A,FALSE,"보증";#N/A,#N/A,FALSE,"손익1";#N/A,#N/A,FALSE,"손익";#N/A,#N/A,FALSE,"부서별매출";#N/A,#N/A,FALSE,"매출"}</definedName>
    <definedName name="ㅈㄷㄱㅈㅁㄷㅅ" localSheetId="23" hidden="1">{#N/A,#N/A,FALSE,"인원";#N/A,#N/A,FALSE,"비용2";#N/A,#N/A,FALSE,"비용1";#N/A,#N/A,FALSE,"비용";#N/A,#N/A,FALSE,"보증2";#N/A,#N/A,FALSE,"보증1";#N/A,#N/A,FALSE,"보증";#N/A,#N/A,FALSE,"손익1";#N/A,#N/A,FALSE,"손익";#N/A,#N/A,FALSE,"부서별매출";#N/A,#N/A,FALSE,"매출"}</definedName>
    <definedName name="ㅈㄷㄱㅈㅁㄷㅅ" localSheetId="21"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ㄷㄷ">#REF!</definedName>
    <definedName name="ㅈㄷㅂㄹ">#N/A</definedName>
    <definedName name="ㅈ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ㅈㅂㄱ">'[116]BEND LOSS'!#REF!</definedName>
    <definedName name="ㅈㅂㄷ">#N/A</definedName>
    <definedName name="ㅈㅂㄷㄹ">#N/A</definedName>
    <definedName name="ㅈㅂㅇㅈ">#REF!,#REF!</definedName>
    <definedName name="ㅈ새" hidden="1">{#N/A,#N/A,FALSE,"인원";#N/A,#N/A,FALSE,"비용2";#N/A,#N/A,FALSE,"비용1";#N/A,#N/A,FALSE,"비용";#N/A,#N/A,FALSE,"보증2";#N/A,#N/A,FALSE,"보증1";#N/A,#N/A,FALSE,"보증";#N/A,#N/A,FALSE,"손익1";#N/A,#N/A,FALSE,"손익";#N/A,#N/A,FALSE,"부서별매출";#N/A,#N/A,FALSE,"매출"}</definedName>
    <definedName name="ㅈㅇ" hidden="1">{"Header",#N/A,TRUE,"Summary";"ProjectInfo",#N/A,TRUE,"Total Value"}</definedName>
    <definedName name="ㅈㅈ" localSheetId="31">#REF!</definedName>
    <definedName name="ㅈㅈ" localSheetId="23" hidden="1">{#N/A,#N/A,FALSE,"전력간선"}</definedName>
    <definedName name="ㅈㅈ" localSheetId="21" hidden="1">{#N/A,#N/A,FALSE,"전력간선"}</definedName>
    <definedName name="ㅈㅈ">#REF!</definedName>
    <definedName name="ㅈㅈㅈ"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31">{"Book1","AP-37.xls"}</definedName>
    <definedName name="ㅈㅈㅈ"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localSheetId="26" hidden="1">{#N/A,#N/A,FALSE,"명세표"}</definedName>
    <definedName name="ㅈㅈㅈㅈ" localSheetId="31" hidden="1">{#N/A,#N/A,FALSE,"명세표"}</definedName>
    <definedName name="ㅈㅈㅈㅈ" localSheetId="30" hidden="1">{#N/A,#N/A,FALSE,"명세표"}</definedName>
    <definedName name="ㅈㅈㅈㅈ" localSheetId="25" hidden="1">{#N/A,#N/A,FALSE,"명세표"}</definedName>
    <definedName name="ㅈㅈㅈㅈ" localSheetId="23" hidden="1">{#N/A,#N/A,FALSE,"명세표"}</definedName>
    <definedName name="ㅈㅈㅈㅈ" localSheetId="21" hidden="1">{#N/A,#N/A,FALSE,"명세표"}</definedName>
    <definedName name="ㅈㅈㅈㅈ" hidden="1">{#N/A,#N/A,FALSE,"명세표"}</definedName>
    <definedName name="ㅈㅈㅈㅈㅈㅈ" localSheetId="31">#REF!</definedName>
    <definedName name="ㅈㅈㅈㅈㅈㅈ">#REF!</definedName>
    <definedName name="ㅈㅈㅈㅈㅈㅈㅈㅈ" hidden="1">{#N/A,#N/A,FALSE,"운반시간"}</definedName>
    <definedName name="자" localSheetId="31" hidden="1">#REF!</definedName>
    <definedName name="자">#REF!</definedName>
    <definedName name="자R10">[53]계수시트!$B$4</definedName>
    <definedName name="자R15">[53]계수시트!$B$2</definedName>
    <definedName name="자R20">[53]계수시트!$B$1</definedName>
    <definedName name="자R5">[53]계수시트!$B$8</definedName>
    <definedName name="자R6">[53]계수시트!$B$7</definedName>
    <definedName name="자R7">[53]계수시트!$B$6</definedName>
    <definedName name="자R8">[53]계수시트!$B$5</definedName>
    <definedName name="자W0.3">[53]계수시트!$B$9</definedName>
    <definedName name="자W0.4">[53]계수시트!$B$10</definedName>
    <definedName name="자W0.5">[53]계수시트!$B$11</definedName>
    <definedName name="자W0.6">[53]계수시트!$B$12</definedName>
    <definedName name="자W0.8">[53]계수시트!$B$13</definedName>
    <definedName name="자W1.0">[53]계수시트!$B$14</definedName>
    <definedName name="자W1.2">[53]계수시트!$B$15</definedName>
    <definedName name="자갈">#REF!</definedName>
    <definedName name="자갈경">[63]단가!$A$5</definedName>
    <definedName name="자갈노">[63]단가!$A$3</definedName>
    <definedName name="자갈운반">#N/A</definedName>
    <definedName name="자갈재">[63]단가!$A$4</definedName>
    <definedName name="자귀">[44]단가!$A$133</definedName>
    <definedName name="자금수지">[9]!자금수지</definedName>
    <definedName name="자꾸">[36]작성방법!$C$7</definedName>
    <definedName name="자단" localSheetId="31">#REF!</definedName>
    <definedName name="자단">#REF!</definedName>
    <definedName name="자동변경범위">#REF!</definedName>
    <definedName name="자동안내방송설비">#REF!</definedName>
    <definedName name="자동제어1차공량산출" localSheetId="1">BlankMacro1</definedName>
    <definedName name="자동제어1차공량산출" localSheetId="4">BlankMacro1</definedName>
    <definedName name="자동제어1차공량산출">BlankMacro1</definedName>
    <definedName name="자동화재" localSheetId="31">#REF!</definedName>
    <definedName name="자동화재">#REF!</definedName>
    <definedName name="자동화재탐지설비" localSheetId="31">#REF!</definedName>
    <definedName name="자동화재탐지설비">#REF!</definedName>
    <definedName name="자료">#REF!</definedName>
    <definedName name="자료1">#REF!</definedName>
    <definedName name="자료2">#REF!</definedName>
    <definedName name="자미" localSheetId="26" hidden="1">{#N/A,#N/A,FALSE,"명세표"}</definedName>
    <definedName name="자미" localSheetId="31" hidden="1">{#N/A,#N/A,FALSE,"명세표"}</definedName>
    <definedName name="자미" localSheetId="30" hidden="1">{#N/A,#N/A,FALSE,"명세표"}</definedName>
    <definedName name="자미" localSheetId="25" hidden="1">{#N/A,#N/A,FALSE,"명세표"}</definedName>
    <definedName name="자미" localSheetId="23" hidden="1">{#N/A,#N/A,FALSE,"명세표"}</definedName>
    <definedName name="자미" localSheetId="21" hidden="1">{#N/A,#N/A,FALSE,"명세표"}</definedName>
    <definedName name="자미" hidden="1">{#N/A,#N/A,FALSE,"명세표"}</definedName>
    <definedName name="자산홍3노무">[60]수목일위!#REF!</definedName>
    <definedName name="자산홍3재료">[60]수목일위!#REF!</definedName>
    <definedName name="자산홍4노무">[60]수목일위!#REF!</definedName>
    <definedName name="자산홍4재료">[60]수목일위!#REF!</definedName>
    <definedName name="자산홍8노무">[60]수목일위!#REF!</definedName>
    <definedName name="자산홍8재료">[60]수목일위!#REF!</definedName>
    <definedName name="자연석1">[44]단가!$A$162</definedName>
    <definedName name="자연석16노무">[60]수목일위!#REF!</definedName>
    <definedName name="자연석16재료">[60]수목일위!#REF!</definedName>
    <definedName name="자연석2">[44]단가!$A$163</definedName>
    <definedName name="자연석26노무">[60]수목일위!#REF!</definedName>
    <definedName name="자연석26재료">[60]수목일위!#REF!</definedName>
    <definedName name="자연석3">[44]단가!$A$164</definedName>
    <definedName name="자연석5노무">[60]수목일위!#REF!</definedName>
    <definedName name="자연석5재료">[60]수목일위!#REF!</definedName>
    <definedName name="자연석6노무">[60]수목일위!#REF!</definedName>
    <definedName name="자연석6재료">[60]수목일위!#REF!</definedName>
    <definedName name="자연석7노무">[60]수목일위!#REF!</definedName>
    <definedName name="자연석7재료">[60]수목일위!#REF!</definedName>
    <definedName name="자연석경">[101]시설물일위!#REF!</definedName>
    <definedName name="자연석노">[101]시설물일위!#REF!</definedName>
    <definedName name="자연석쌓기경">[63]시설물!#REF!</definedName>
    <definedName name="자연석쌓기노">[63]시설물!#REF!</definedName>
    <definedName name="자연석쌓기재">[63]시설물!#REF!</definedName>
    <definedName name="자연석재">[101]시설물일위!#REF!</definedName>
    <definedName name="자잦" localSheetId="26" hidden="1">{#N/A,#N/A,FALSE,"단축1";#N/A,#N/A,FALSE,"단축2";#N/A,#N/A,FALSE,"단축3";#N/A,#N/A,FALSE,"장축";#N/A,#N/A,FALSE,"4WD"}</definedName>
    <definedName name="자잦" localSheetId="31" hidden="1">{#N/A,#N/A,FALSE,"단축1";#N/A,#N/A,FALSE,"단축2";#N/A,#N/A,FALSE,"단축3";#N/A,#N/A,FALSE,"장축";#N/A,#N/A,FALSE,"4WD"}</definedName>
    <definedName name="자잦" localSheetId="30" hidden="1">{#N/A,#N/A,FALSE,"단축1";#N/A,#N/A,FALSE,"단축2";#N/A,#N/A,FALSE,"단축3";#N/A,#N/A,FALSE,"장축";#N/A,#N/A,FALSE,"4WD"}</definedName>
    <definedName name="자잦" localSheetId="25" hidden="1">{#N/A,#N/A,FALSE,"단축1";#N/A,#N/A,FALSE,"단축2";#N/A,#N/A,FALSE,"단축3";#N/A,#N/A,FALSE,"장축";#N/A,#N/A,FALSE,"4WD"}</definedName>
    <definedName name="자잦" localSheetId="23" hidden="1">{#N/A,#N/A,FALSE,"단축1";#N/A,#N/A,FALSE,"단축2";#N/A,#N/A,FALSE,"단축3";#N/A,#N/A,FALSE,"장축";#N/A,#N/A,FALSE,"4WD"}</definedName>
    <definedName name="자잦" localSheetId="21" hidden="1">{#N/A,#N/A,FALSE,"단축1";#N/A,#N/A,FALSE,"단축2";#N/A,#N/A,FALSE,"단축3";#N/A,#N/A,FALSE,"장축";#N/A,#N/A,FALSE,"4WD"}</definedName>
    <definedName name="자잦" hidden="1">{#N/A,#N/A,FALSE,"단축1";#N/A,#N/A,FALSE,"단축2";#N/A,#N/A,FALSE,"단축3";#N/A,#N/A,FALSE,"장축";#N/A,#N/A,FALSE,"4WD"}</definedName>
    <definedName name="자재"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#REF!</definedName>
    <definedName name="자재1" hidden="1">{#N/A,#N/A,FALSE,"포장2"}</definedName>
    <definedName name="자재2" hidden="1">{#N/A,#N/A,FALSE,"구조2"}</definedName>
    <definedName name="자재3"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기준" localSheetId="26" hidden="1">{#N/A,#N/A,TRUE,"Y생산";#N/A,#N/A,TRUE,"Y판매";#N/A,#N/A,TRUE,"Y총물량";#N/A,#N/A,TRUE,"Y능력";#N/A,#N/A,TRUE,"YKD"}</definedName>
    <definedName name="자재기준" localSheetId="31" hidden="1">{#N/A,#N/A,TRUE,"Y생산";#N/A,#N/A,TRUE,"Y판매";#N/A,#N/A,TRUE,"Y총물량";#N/A,#N/A,TRUE,"Y능력";#N/A,#N/A,TRUE,"YKD"}</definedName>
    <definedName name="자재기준" localSheetId="30" hidden="1">{#N/A,#N/A,TRUE,"Y생산";#N/A,#N/A,TRUE,"Y판매";#N/A,#N/A,TRUE,"Y총물량";#N/A,#N/A,TRUE,"Y능력";#N/A,#N/A,TRUE,"YKD"}</definedName>
    <definedName name="자재기준" localSheetId="25" hidden="1">{#N/A,#N/A,TRUE,"Y생산";#N/A,#N/A,TRUE,"Y판매";#N/A,#N/A,TRUE,"Y총물량";#N/A,#N/A,TRUE,"Y능력";#N/A,#N/A,TRUE,"YKD"}</definedName>
    <definedName name="자재기준" localSheetId="23" hidden="1">{#N/A,#N/A,TRUE,"Y생산";#N/A,#N/A,TRUE,"Y판매";#N/A,#N/A,TRUE,"Y총물량";#N/A,#N/A,TRUE,"Y능력";#N/A,#N/A,TRUE,"YKD"}</definedName>
    <definedName name="자재기준" localSheetId="21" hidden="1">{#N/A,#N/A,TRUE,"Y생산";#N/A,#N/A,TRUE,"Y판매";#N/A,#N/A,TRUE,"Y총물량";#N/A,#N/A,TRUE,"Y능력";#N/A,#N/A,TRUE,"YKD"}</definedName>
    <definedName name="자재기준" hidden="1">{#N/A,#N/A,TRUE,"Y생산";#N/A,#N/A,TRUE,"Y판매";#N/A,#N/A,TRUE,"Y총물량";#N/A,#N/A,TRUE,"Y능력";#N/A,#N/A,TRUE,"YKD"}</definedName>
    <definedName name="자재단가" localSheetId="31">#REF!</definedName>
    <definedName name="자재단가">#REF!</definedName>
    <definedName name="자재단가표" localSheetId="31">#REF!</definedName>
    <definedName name="자재단가표" localSheetId="23">#REF!</definedName>
    <definedName name="자재단가표" localSheetId="21">#REF!</definedName>
    <definedName name="자재단가표">#REF!</definedName>
    <definedName name="자재비">#REF!</definedName>
    <definedName name="資材費">#REF!</definedName>
    <definedName name="자재비1" localSheetId="31">{"Book1","AP-37.xls"}</definedName>
    <definedName name="자재비1" localSheetId="23">{"Book1","AP-37.xls"}</definedName>
    <definedName name="자재비1" localSheetId="21">{"Book1","AP-37.xls"}</definedName>
    <definedName name="자재비1">{"Book1","AP-37.xls"}</definedName>
    <definedName name="자재비청구서" hidden="1">#REF!</definedName>
    <definedName name="자재사급재료비" localSheetId="31">#REF!</definedName>
    <definedName name="자재사급재료비">#REF!</definedName>
    <definedName name="자재수량">#REF!</definedName>
    <definedName name="자재승인일정표">#REF!</definedName>
    <definedName name="자재업" hidden="1">#REF!</definedName>
    <definedName name="자재인력조달">[9]!자재인력조달</definedName>
    <definedName name="자재재료비" localSheetId="31">#REF!</definedName>
    <definedName name="자재재료비">#REF!</definedName>
    <definedName name="자재집계">#N/A</definedName>
    <definedName name="자재코드" localSheetId="31">#REF!</definedName>
    <definedName name="자재코드">#REF!</definedName>
    <definedName name="자할">#REF!</definedName>
    <definedName name="자ㅣㄹ" localSheetId="31">[9]!BlankMacro1</definedName>
    <definedName name="자ㅣㄹ" localSheetId="23">[9]!BlankMacro1</definedName>
    <definedName name="자ㅣㄹ" localSheetId="21">[9]!BlankMacro1</definedName>
    <definedName name="자ㅣㄹ" localSheetId="1">[9]!BlankMacro1</definedName>
    <definedName name="자ㅣㄹ" localSheetId="4">[9]!BlankMacro1</definedName>
    <definedName name="자ㅣㄹ">[9]!BlankMacro1</definedName>
    <definedName name="작성일">#REF!</definedName>
    <definedName name="작성자" localSheetId="31">#REF!</definedName>
    <definedName name="작성자">#REF!</definedName>
    <definedName name="작성자명">#REF!</definedName>
    <definedName name="작약노무">[60]수목일위!#REF!</definedName>
    <definedName name="작약재료">[60]수목일위!#REF!</definedName>
    <definedName name="작업">#REF!</definedName>
    <definedName name="작업반경">INDIRECT("CRANEDATA!$C$2:$D$31")</definedName>
    <definedName name="작업반장" localSheetId="31">#REF!</definedName>
    <definedName name="작업반장">#REF!</definedName>
    <definedName name="잔">#REF!</definedName>
    <definedName name="잔디">[64]단가!$A$160</definedName>
    <definedName name="잔디1">[62]단가조사!#REF!</definedName>
    <definedName name="잔디경">#REF!</definedName>
    <definedName name="잔디노">#REF!</definedName>
    <definedName name="잔디노무">[60]수목일위!#REF!</definedName>
    <definedName name="잔디재">#REF!</definedName>
    <definedName name="잔디재료">[60]수목일위!#REF!</definedName>
    <definedName name="잔액">#REF!</definedName>
    <definedName name="잔토처리">#N/A</definedName>
    <definedName name="잠수부" localSheetId="31">#REF!</definedName>
    <definedName name="잠수부">#REF!</definedName>
    <definedName name="잡석">[44]단가!$A$5</definedName>
    <definedName name="잡석노무">[60]수목일위!#REF!</definedName>
    <definedName name="잡석재료">[60]수목일위!#REF!</definedName>
    <definedName name="잡자재비">#REF!</definedName>
    <definedName name="잡재료비">#REF!</definedName>
    <definedName name="잡철경">[44]단가!$A$42</definedName>
    <definedName name="잡철노">[44]단가!$A$40</definedName>
    <definedName name="잡철물설치">#REF!</definedName>
    <definedName name="잡철물제작">#REF!</definedName>
    <definedName name="잡철물제작설치">#REF!</definedName>
    <definedName name="잡철재">[44]단가!$A$41</definedName>
    <definedName name="장" localSheetId="26" hidden="1">{#N/A,#N/A,FALSE,"양식(을)"}</definedName>
    <definedName name="장" localSheetId="31" hidden="1">{#N/A,#N/A,FALSE,"양식(을)"}</definedName>
    <definedName name="장" localSheetId="30" hidden="1">{#N/A,#N/A,FALSE,"양식(을)"}</definedName>
    <definedName name="장" localSheetId="25" hidden="1">{#N/A,#N/A,FALSE,"양식(을)"}</definedName>
    <definedName name="장" localSheetId="23" hidden="1">{#N/A,#N/A,FALSE,"양식(을)"}</definedName>
    <definedName name="장" localSheetId="21" hidden="1">{#N/A,#N/A,FALSE,"양식(을)"}</definedName>
    <definedName name="장" hidden="1">{#N/A,#N/A,FALSE,"양식(을)"}</definedName>
    <definedName name="장1">#REF!</definedName>
    <definedName name="장교폐기물">{"Book1","수시.XLS"}</definedName>
    <definedName name="장비">#REF!</definedName>
    <definedName name="장비진입로">#REF!</definedName>
    <definedName name="장산교">#REF!</definedName>
    <definedName name="장석찬">#REF!</definedName>
    <definedName name="장순상">#REF!</definedName>
    <definedName name="장은준" localSheetId="31">#REF!</definedName>
    <definedName name="장은준">#REF!</definedName>
    <definedName name="장호원방산탑" hidden="1">{#N/A,#N/A,FALSE,"Sheet1"}</definedName>
    <definedName name="재" localSheetId="31">#REF!</definedName>
    <definedName name="재">#REF!</definedName>
    <definedName name="재3" localSheetId="31">#REF!</definedName>
    <definedName name="재3">#REF!</definedName>
    <definedName name="재도급" localSheetId="31">#REF!</definedName>
    <definedName name="재도급" localSheetId="23">#REF!</definedName>
    <definedName name="재도급" localSheetId="21">#REF!</definedName>
    <definedName name="재도급">#REF!</definedName>
    <definedName name="재료" localSheetId="23">#REF!</definedName>
    <definedName name="재료" localSheetId="21">#REF!</definedName>
    <definedName name="재료">#REF!</definedName>
    <definedName name="재료1">{"Book1","AP-37.xls"}</definedName>
    <definedName name="재료fac">#REF!</definedName>
    <definedName name="재료계">#REF!</definedName>
    <definedName name="재료노무">#REF!</definedName>
    <definedName name="재료노무합계" hidden="1">{"'건축내역'!$A$1:$L$413"}</definedName>
    <definedName name="재료단가_품명">OFFSET(#REF!,0,0,#REF!,1)</definedName>
    <definedName name="재료비" localSheetId="31">VLOOKUP(#REF!,#REF!,7,0)</definedName>
    <definedName name="재료비">#REF!</definedName>
    <definedName name="재료비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재료비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재료비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재료비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재료비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재료비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재료비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재료비2">#REF!</definedName>
    <definedName name="재료비3" localSheetId="31">#REF!</definedName>
    <definedName name="재료비3">#REF!</definedName>
    <definedName name="재료비v0">{"Book1","AP-37.xls"}</definedName>
    <definedName name="재료비계">#REF!</definedName>
    <definedName name="재료비근거" localSheetId="31">VLOOKUP(#REF!,#REF!,8,0)</definedName>
    <definedName name="재료비근거" localSheetId="23">VLOOKUP(#REF!,#REF!,8,0)</definedName>
    <definedName name="재료비근거" localSheetId="21">VLOOKUP(#REF!,#REF!,8,0)</definedName>
    <definedName name="재료비근거">VLOOKUP(#REF!,#REF!,8,0)</definedName>
    <definedName name="재료비내역4" localSheetId="31">{"Book1","AP-37.xls"}</definedName>
    <definedName name="재료비내역4" localSheetId="23">{"Book1","AP-37.xls"}</definedName>
    <definedName name="재료비내역4" localSheetId="21">{"Book1","AP-37.xls"}</definedName>
    <definedName name="재료비내역4">{"Book1","AP-37.xls"}</definedName>
    <definedName name="재료비소계">#REF!</definedName>
    <definedName name="재료비요율" localSheetId="31">#REF!</definedName>
    <definedName name="재료비요율">#REF!</definedName>
    <definedName name="재료비율">#REF!</definedName>
    <definedName name="재료비전체">{"Book1","AP-37.xls"}</definedName>
    <definedName name="재료비합" localSheetId="31">#REF!</definedName>
    <definedName name="재료비합">#REF!</definedName>
    <definedName name="재료비합계">#REF!</definedName>
    <definedName name="재료집계3" localSheetId="31">#REF!</definedName>
    <definedName name="재료집계3">#REF!</definedName>
    <definedName name="재물" localSheetId="31">#REF!</definedName>
    <definedName name="재물">#REF!</definedName>
    <definedName name="재작성" localSheetId="26" hidden="1">{#N/A,#N/A,FALSE,"ROW DATA"}</definedName>
    <definedName name="재작성" localSheetId="31" hidden="1">{#N/A,#N/A,FALSE,"ROW DATA"}</definedName>
    <definedName name="재작성" localSheetId="30" hidden="1">{#N/A,#N/A,FALSE,"ROW DATA"}</definedName>
    <definedName name="재작성" localSheetId="25" hidden="1">{#N/A,#N/A,FALSE,"ROW DATA"}</definedName>
    <definedName name="재작성" localSheetId="23" hidden="1">{#N/A,#N/A,FALSE,"ROW DATA"}</definedName>
    <definedName name="재작성" localSheetId="21" hidden="1">{#N/A,#N/A,FALSE,"ROW DATA"}</definedName>
    <definedName name="재작성" hidden="1">{#N/A,#N/A,FALSE,"ROW DATA"}</definedName>
    <definedName name="재회사" localSheetId="31">#REF!</definedName>
    <definedName name="재회사">#REF!</definedName>
    <definedName name="저" localSheetId="31">#REF!</definedName>
    <definedName name="저">#REF!</definedName>
    <definedName name="저닉"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저닉"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저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저압공">#REF!</definedName>
    <definedName name="저압케이블공">#REF!</definedName>
    <definedName name="저압케이블공노">#REF!</definedName>
    <definedName name="저압케이블공노임" localSheetId="31">#REF!</definedName>
    <definedName name="저압케이블공노임">#REF!</definedName>
    <definedName name="저압케이블전공" localSheetId="31">#REF!</definedName>
    <definedName name="저압케이블전공">#REF!</definedName>
    <definedName name="저케">66313</definedName>
    <definedName name="저케CV22신설공구손료" localSheetId="31">#REF!</definedName>
    <definedName name="저케CV22신설공구손료">#REF!</definedName>
    <definedName name="저케CV22신설공비" localSheetId="31">#REF!</definedName>
    <definedName name="저케CV22신설공비">#REF!</definedName>
    <definedName name="저케CV22신설재료비" localSheetId="31">#REF!</definedName>
    <definedName name="저케CV22신설재료비">#REF!</definedName>
    <definedName name="저케CV38신설공구손료" localSheetId="31">#REF!</definedName>
    <definedName name="저케CV38신설공구손료">#REF!</definedName>
    <definedName name="저케CV38신설공비" localSheetId="31">#REF!</definedName>
    <definedName name="저케CV38신설공비">#REF!</definedName>
    <definedName name="저케CV38신설재료비" localSheetId="31">#REF!</definedName>
    <definedName name="저케CV38신설재료비">#REF!</definedName>
    <definedName name="저케CV8신설공구손료" localSheetId="31">#REF!</definedName>
    <definedName name="저케CV8신설공구손료">#REF!</definedName>
    <definedName name="저케CV8신설공비" localSheetId="31">#REF!</definedName>
    <definedName name="저케CV8신설공비">#REF!</definedName>
    <definedName name="저케CV8신설재료비" localSheetId="31">#REF!</definedName>
    <definedName name="저케CV8신설재료비">#REF!</definedName>
    <definedName name="저항DC">#REF!</definedName>
    <definedName name="저항YS">#REF!</definedName>
    <definedName name="저ㅓ젖" hidden="1">{#N/A,#N/A,FALSE,"혼합골재"}</definedName>
    <definedName name="적룔">#REF!</definedName>
    <definedName name="적용">#REF!</definedName>
    <definedName name="적용3">{"Book1","AP-37.xls"}</definedName>
    <definedName name="적용거리" localSheetId="31">#REF!</definedName>
    <definedName name="적용거리">#REF!</definedName>
    <definedName name="적용단가97">#REF!</definedName>
    <definedName name="적용속도" localSheetId="31">#REF!</definedName>
    <definedName name="적용속도" localSheetId="23">#REF!</definedName>
    <definedName name="적용속도" localSheetId="21">#REF!</definedName>
    <definedName name="적용속도">#REF!</definedName>
    <definedName name="적용요금" localSheetId="31">#REF!</definedName>
    <definedName name="적용요금" localSheetId="23">#REF!</definedName>
    <definedName name="적용요금" localSheetId="21">#REF!</definedName>
    <definedName name="적용요금">#REF!</definedName>
    <definedName name="적용요금1" localSheetId="31">#REF!</definedName>
    <definedName name="적용요금1" localSheetId="23">#REF!</definedName>
    <definedName name="적용요금1" localSheetId="21">#REF!</definedName>
    <definedName name="적용요금1">#REF!</definedName>
    <definedName name="적용요금2" localSheetId="31">#REF!</definedName>
    <definedName name="적용요금2">#REF!</definedName>
    <definedName name="적용요금3" localSheetId="31">#REF!</definedName>
    <definedName name="적용요금3">#REF!</definedName>
    <definedName name="적용요금4">#REF!</definedName>
    <definedName name="적용요금5">#REF!</definedName>
    <definedName name="적용요금6" localSheetId="31">#REF!</definedName>
    <definedName name="적용요금6">#REF!</definedName>
    <definedName name="적용요금7">#REF!</definedName>
    <definedName name="적용요금8" localSheetId="31">#REF!</definedName>
    <definedName name="적용요금8">#REF!</definedName>
    <definedName name="적용요율" localSheetId="31">#REF!</definedName>
    <definedName name="적용요율">#REF!</definedName>
    <definedName name="적용요율들" localSheetId="31">#REF!,#REF!</definedName>
    <definedName name="적용요율들">#REF!,#REF!</definedName>
    <definedName name="적용톤수" localSheetId="31">#REF!</definedName>
    <definedName name="적용톤수">#REF!</definedName>
    <definedName name="적용환율">#REF!</definedName>
    <definedName name="전">{"Book1","도곡1실행.xls"}</definedName>
    <definedName name="전개계획" localSheetId="26" hidden="1">{#N/A,#N/A,FALSE,"단축1";#N/A,#N/A,FALSE,"단축2";#N/A,#N/A,FALSE,"단축3";#N/A,#N/A,FALSE,"장축";#N/A,#N/A,FALSE,"4WD"}</definedName>
    <definedName name="전개계획" localSheetId="31" hidden="1">{#N/A,#N/A,FALSE,"단축1";#N/A,#N/A,FALSE,"단축2";#N/A,#N/A,FALSE,"단축3";#N/A,#N/A,FALSE,"장축";#N/A,#N/A,FALSE,"4WD"}</definedName>
    <definedName name="전개계획" localSheetId="30" hidden="1">{#N/A,#N/A,FALSE,"단축1";#N/A,#N/A,FALSE,"단축2";#N/A,#N/A,FALSE,"단축3";#N/A,#N/A,FALSE,"장축";#N/A,#N/A,FALSE,"4WD"}</definedName>
    <definedName name="전개계획" localSheetId="25" hidden="1">{#N/A,#N/A,FALSE,"단축1";#N/A,#N/A,FALSE,"단축2";#N/A,#N/A,FALSE,"단축3";#N/A,#N/A,FALSE,"장축";#N/A,#N/A,FALSE,"4WD"}</definedName>
    <definedName name="전개계획" localSheetId="23" hidden="1">{#N/A,#N/A,FALSE,"단축1";#N/A,#N/A,FALSE,"단축2";#N/A,#N/A,FALSE,"단축3";#N/A,#N/A,FALSE,"장축";#N/A,#N/A,FALSE,"4WD"}</definedName>
    <definedName name="전개계획" localSheetId="21" hidden="1">{#N/A,#N/A,FALSE,"단축1";#N/A,#N/A,FALSE,"단축2";#N/A,#N/A,FALSE,"단축3";#N/A,#N/A,FALSE,"장축";#N/A,#N/A,FALSE,"4WD"}</definedName>
    <definedName name="전개계획" hidden="1">{#N/A,#N/A,FALSE,"단축1";#N/A,#N/A,FALSE,"단축2";#N/A,#N/A,FALSE,"단축3";#N/A,#N/A,FALSE,"장축";#N/A,#N/A,FALSE,"4WD"}</definedName>
    <definedName name="전개방안2" localSheetId="26" hidden="1">{#N/A,#N/A,FALSE,"단축1";#N/A,#N/A,FALSE,"단축2";#N/A,#N/A,FALSE,"단축3";#N/A,#N/A,FALSE,"장축";#N/A,#N/A,FALSE,"4WD"}</definedName>
    <definedName name="전개방안2" localSheetId="31" hidden="1">{#N/A,#N/A,FALSE,"단축1";#N/A,#N/A,FALSE,"단축2";#N/A,#N/A,FALSE,"단축3";#N/A,#N/A,FALSE,"장축";#N/A,#N/A,FALSE,"4WD"}</definedName>
    <definedName name="전개방안2" localSheetId="30" hidden="1">{#N/A,#N/A,FALSE,"단축1";#N/A,#N/A,FALSE,"단축2";#N/A,#N/A,FALSE,"단축3";#N/A,#N/A,FALSE,"장축";#N/A,#N/A,FALSE,"4WD"}</definedName>
    <definedName name="전개방안2" localSheetId="25" hidden="1">{#N/A,#N/A,FALSE,"단축1";#N/A,#N/A,FALSE,"단축2";#N/A,#N/A,FALSE,"단축3";#N/A,#N/A,FALSE,"장축";#N/A,#N/A,FALSE,"4WD"}</definedName>
    <definedName name="전개방안2" localSheetId="23" hidden="1">{#N/A,#N/A,FALSE,"단축1";#N/A,#N/A,FALSE,"단축2";#N/A,#N/A,FALSE,"단축3";#N/A,#N/A,FALSE,"장축";#N/A,#N/A,FALSE,"4WD"}</definedName>
    <definedName name="전개방안2" localSheetId="21" hidden="1">{#N/A,#N/A,FALSE,"단축1";#N/A,#N/A,FALSE,"단축2";#N/A,#N/A,FALSE,"단축3";#N/A,#N/A,FALSE,"장축";#N/A,#N/A,FALSE,"4WD"}</definedName>
    <definedName name="전개방안2" hidden="1">{#N/A,#N/A,FALSE,"단축1";#N/A,#N/A,FALSE,"단축2";#N/A,#N/A,FALSE,"단축3";#N/A,#N/A,FALSE,"장축";#N/A,#N/A,FALSE,"4WD"}</definedName>
    <definedName name="전개방안3" localSheetId="26" hidden="1">{#N/A,#N/A,FALSE,"단축1";#N/A,#N/A,FALSE,"단축2";#N/A,#N/A,FALSE,"단축3";#N/A,#N/A,FALSE,"장축";#N/A,#N/A,FALSE,"4WD"}</definedName>
    <definedName name="전개방안3" localSheetId="31" hidden="1">{#N/A,#N/A,FALSE,"단축1";#N/A,#N/A,FALSE,"단축2";#N/A,#N/A,FALSE,"단축3";#N/A,#N/A,FALSE,"장축";#N/A,#N/A,FALSE,"4WD"}</definedName>
    <definedName name="전개방안3" localSheetId="30" hidden="1">{#N/A,#N/A,FALSE,"단축1";#N/A,#N/A,FALSE,"단축2";#N/A,#N/A,FALSE,"단축3";#N/A,#N/A,FALSE,"장축";#N/A,#N/A,FALSE,"4WD"}</definedName>
    <definedName name="전개방안3" localSheetId="25" hidden="1">{#N/A,#N/A,FALSE,"단축1";#N/A,#N/A,FALSE,"단축2";#N/A,#N/A,FALSE,"단축3";#N/A,#N/A,FALSE,"장축";#N/A,#N/A,FALSE,"4WD"}</definedName>
    <definedName name="전개방안3" localSheetId="23" hidden="1">{#N/A,#N/A,FALSE,"단축1";#N/A,#N/A,FALSE,"단축2";#N/A,#N/A,FALSE,"단축3";#N/A,#N/A,FALSE,"장축";#N/A,#N/A,FALSE,"4WD"}</definedName>
    <definedName name="전개방안3" localSheetId="21" hidden="1">{#N/A,#N/A,FALSE,"단축1";#N/A,#N/A,FALSE,"단축2";#N/A,#N/A,FALSE,"단축3";#N/A,#N/A,FALSE,"장축";#N/A,#N/A,FALSE,"4WD"}</definedName>
    <definedName name="전개방안3" hidden="1">{#N/A,#N/A,FALSE,"단축1";#N/A,#N/A,FALSE,"단축2";#N/A,#N/A,FALSE,"단축3";#N/A,#N/A,FALSE,"장축";#N/A,#N/A,FALSE,"4WD"}</definedName>
    <definedName name="전개방안4" localSheetId="26" hidden="1">{#N/A,#N/A,FALSE,"단축1";#N/A,#N/A,FALSE,"단축2";#N/A,#N/A,FALSE,"단축3";#N/A,#N/A,FALSE,"장축";#N/A,#N/A,FALSE,"4WD"}</definedName>
    <definedName name="전개방안4" localSheetId="31" hidden="1">{#N/A,#N/A,FALSE,"단축1";#N/A,#N/A,FALSE,"단축2";#N/A,#N/A,FALSE,"단축3";#N/A,#N/A,FALSE,"장축";#N/A,#N/A,FALSE,"4WD"}</definedName>
    <definedName name="전개방안4" localSheetId="30" hidden="1">{#N/A,#N/A,FALSE,"단축1";#N/A,#N/A,FALSE,"단축2";#N/A,#N/A,FALSE,"단축3";#N/A,#N/A,FALSE,"장축";#N/A,#N/A,FALSE,"4WD"}</definedName>
    <definedName name="전개방안4" localSheetId="25" hidden="1">{#N/A,#N/A,FALSE,"단축1";#N/A,#N/A,FALSE,"단축2";#N/A,#N/A,FALSE,"단축3";#N/A,#N/A,FALSE,"장축";#N/A,#N/A,FALSE,"4WD"}</definedName>
    <definedName name="전개방안4" localSheetId="23" hidden="1">{#N/A,#N/A,FALSE,"단축1";#N/A,#N/A,FALSE,"단축2";#N/A,#N/A,FALSE,"단축3";#N/A,#N/A,FALSE,"장축";#N/A,#N/A,FALSE,"4WD"}</definedName>
    <definedName name="전개방안4" localSheetId="21" hidden="1">{#N/A,#N/A,FALSE,"단축1";#N/A,#N/A,FALSE,"단축2";#N/A,#N/A,FALSE,"단축3";#N/A,#N/A,FALSE,"장축";#N/A,#N/A,FALSE,"4WD"}</definedName>
    <definedName name="전개방안4" hidden="1">{#N/A,#N/A,FALSE,"단축1";#N/A,#N/A,FALSE,"단축2";#N/A,#N/A,FALSE,"단축3";#N/A,#N/A,FALSE,"장축";#N/A,#N/A,FALSE,"4WD"}</definedName>
    <definedName name="전경" hidden="1">{"'용역비'!$A$4:$C$8"}</definedName>
    <definedName name="전관방송공량">#REF!</definedName>
    <definedName name="전기"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#N/A</definedName>
    <definedName name="전기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#N/A</definedName>
    <definedName name="전기1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2" localSheetId="31">BlankMacro1</definedName>
    <definedName name="전기2" localSheetId="23" hidden="1">{#N/A,#N/A,TRUE,"Sheet4";"ww","시나리오1",TRUE,"Sheet4"}</definedName>
    <definedName name="전기2" localSheetId="21" hidden="1">{#N/A,#N/A,TRUE,"Sheet4";"ww","시나리오1",TRUE,"Sheet4"}</definedName>
    <definedName name="전기2">#N/A</definedName>
    <definedName name="전기3" localSheetId="31">BlankMacro1</definedName>
    <definedName name="전기3" localSheetId="23">BlankMacro1</definedName>
    <definedName name="전기3" localSheetId="21">BlankMacro1</definedName>
    <definedName name="전기3" localSheetId="1">BlankMacro1</definedName>
    <definedName name="전기3" localSheetId="4">BlankMacro1</definedName>
    <definedName name="전기3">BlankMacro1</definedName>
    <definedName name="전기PANEL류해체" localSheetId="31">#REF!</definedName>
    <definedName name="전기PANEL류해체">#REF!</definedName>
    <definedName name="전기경비">#REF!</definedName>
    <definedName name="전기계장"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계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계장">#REF!</definedName>
    <definedName name="전기공사" localSheetId="31" hidden="1">#REF!</definedName>
    <definedName name="전기공사">#REF!</definedName>
    <definedName name="전기공사1급">#REF!</definedName>
    <definedName name="전기공사기사" localSheetId="31">#REF!</definedName>
    <definedName name="전기공사기사">#REF!</definedName>
    <definedName name="전기공사기사1급노임" localSheetId="31">#REF!</definedName>
    <definedName name="전기공사기사1급노임">#REF!</definedName>
    <definedName name="전기공사기사2급">#REF!</definedName>
    <definedName name="전기공사기사2급노임" localSheetId="31">#REF!</definedName>
    <definedName name="전기공사기사2급노임">#REF!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사산업기사" localSheetId="31">#REF!</definedName>
    <definedName name="전기공사산업기사">#REF!</definedName>
    <definedName name="전기공정" localSheetId="31">BlankMacro1</definedName>
    <definedName name="전기공정" localSheetId="23">BlankMacro1</definedName>
    <definedName name="전기공정" localSheetId="21">BlankMacro1</definedName>
    <definedName name="전기공정" localSheetId="1">BlankMacro1</definedName>
    <definedName name="전기공정" localSheetId="4">BlankMacro1</definedName>
    <definedName name="전기공정">BlankMacro1</definedName>
    <definedName name="전기기사" localSheetId="23">#REF!</definedName>
    <definedName name="전기기사" localSheetId="21">#REF!</definedName>
    <definedName name="전기기사">#REF!</definedName>
    <definedName name="전기내역" localSheetId="23" hidden="1">{#N/A,#N/A,FALSE,"CCTV"}</definedName>
    <definedName name="전기내역" localSheetId="21" hidden="1">{#N/A,#N/A,FALSE,"CCTV"}</definedName>
    <definedName name="전기내역" hidden="1">{#N/A,#N/A,FALSE,"CCTV"}</definedName>
    <definedName name="전기마감" hidden="1">#REF!</definedName>
    <definedName name="전기만">#REF!</definedName>
    <definedName name="전기변경1" localSheetId="1">BlankMacro1</definedName>
    <definedName name="전기변경1" localSheetId="4">BlankMacro1</definedName>
    <definedName name="전기변경1">BlankMacro1</definedName>
    <definedName name="전기변경3" localSheetId="1">BlankMacro1</definedName>
    <definedName name="전기변경3" localSheetId="4">BlankMacro1</definedName>
    <definedName name="전기변경3">BlankMacro1</definedName>
    <definedName name="전기사양_SAMPLE"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산출내역">#REF!</definedName>
    <definedName name="전기상세공정"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설계분야"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설계분야"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설계분야"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설계분야"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설계분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설계분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설계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특기조건" localSheetId="26" hidden="1">{#N/A,#N/A,FALSE,"현장 NCR 분석";#N/A,#N/A,FALSE,"현장품질감사";#N/A,#N/A,FALSE,"현장품질감사"}</definedName>
    <definedName name="전기특기조건" localSheetId="31" hidden="1">{#N/A,#N/A,FALSE,"현장 NCR 분석";#N/A,#N/A,FALSE,"현장품질감사";#N/A,#N/A,FALSE,"현장품질감사"}</definedName>
    <definedName name="전기특기조건" localSheetId="30" hidden="1">{#N/A,#N/A,FALSE,"현장 NCR 분석";#N/A,#N/A,FALSE,"현장품질감사";#N/A,#N/A,FALSE,"현장품질감사"}</definedName>
    <definedName name="전기특기조건" localSheetId="25" hidden="1">{#N/A,#N/A,FALSE,"현장 NCR 분석";#N/A,#N/A,FALSE,"현장품질감사";#N/A,#N/A,FALSE,"현장품질감사"}</definedName>
    <definedName name="전기특기조건" localSheetId="23" hidden="1">{#N/A,#N/A,FALSE,"현장 NCR 분석";#N/A,#N/A,FALSE,"현장품질감사";#N/A,#N/A,FALSE,"현장품질감사"}</definedName>
    <definedName name="전기특기조건" localSheetId="21" hidden="1">{#N/A,#N/A,FALSE,"현장 NCR 분석";#N/A,#N/A,FALSE,"현장품질감사";#N/A,#N/A,FALSE,"현장품질감사"}</definedName>
    <definedName name="전기특기조건" hidden="1">{#N/A,#N/A,FALSE,"현장 NCR 분석";#N/A,#N/A,FALSE,"현장품질감사";#N/A,#N/A,FALSE,"현장품질감사"}</definedName>
    <definedName name="전도">#REF!,#REF!,#REF!</definedName>
    <definedName name="전동기" localSheetId="31">#REF!</definedName>
    <definedName name="전동기">#REF!</definedName>
    <definedName name="전동기설치" localSheetId="31">#REF!</definedName>
    <definedName name="전동기설치">#REF!</definedName>
    <definedName name="전동기신설" localSheetId="31">#REF!</definedName>
    <definedName name="전동기신설">#REF!</definedName>
    <definedName name="전등" localSheetId="31">#REF!</definedName>
    <definedName name="전등">#REF!</definedName>
    <definedName name="전등단가" localSheetId="31">#REF!</definedName>
    <definedName name="전등단가">#REF!</definedName>
    <definedName name="전등단가2" localSheetId="31">#REF!</definedName>
    <definedName name="전등단가2">#REF!</definedName>
    <definedName name="전등수량" localSheetId="31">#REF!</definedName>
    <definedName name="전등수량">#REF!</definedName>
    <definedName name="전등수량2" localSheetId="31">#REF!</definedName>
    <definedName name="전등수량2">#REF!</definedName>
    <definedName name="전등신설" localSheetId="31">#REF!</definedName>
    <definedName name="전등신설">#REF!</definedName>
    <definedName name="전등전력" localSheetId="31">#REF!</definedName>
    <definedName name="전등전력">#REF!</definedName>
    <definedName name="전등중계" localSheetId="31">#REF!</definedName>
    <definedName name="전등중계">#REF!</definedName>
    <definedName name="전등철거단가" localSheetId="31">#REF!</definedName>
    <definedName name="전등철거단가">#REF!</definedName>
    <definedName name="전략" hidden="1">{#N/A,#N/A,FALSE,"인원";#N/A,#N/A,FALSE,"비용2";#N/A,#N/A,FALSE,"비용1";#N/A,#N/A,FALSE,"비용";#N/A,#N/A,FALSE,"보증2";#N/A,#N/A,FALSE,"보증1";#N/A,#N/A,FALSE,"보증";#N/A,#N/A,FALSE,"손익1";#N/A,#N/A,FALSE,"손익";#N/A,#N/A,FALSE,"부서별매출";#N/A,#N/A,FALSE,"매출"}</definedName>
    <definedName name="전력">#REF!</definedName>
    <definedName name="전력간선" localSheetId="1">BlankMacro1</definedName>
    <definedName name="전력간선" localSheetId="4">BlankMacro1</definedName>
    <definedName name="전력간선">BlankMacro1</definedName>
    <definedName name="전력기기" localSheetId="31">#REF!</definedName>
    <definedName name="전력기기">#REF!</definedName>
    <definedName name="전력비" localSheetId="31">#REF!</definedName>
    <definedName name="전력비" localSheetId="23">#REF!</definedName>
    <definedName name="전력비" localSheetId="21">#REF!</definedName>
    <definedName name="전력비">#REF!</definedName>
    <definedName name="전력중계" localSheetId="31">#REF!</definedName>
    <definedName name="전력중계" localSheetId="23">#REF!</definedName>
    <definedName name="전력중계" localSheetId="21">#REF!</definedName>
    <definedName name="전력중계">#REF!</definedName>
    <definedName name="전력케이블단말처리" localSheetId="31">#REF!</definedName>
    <definedName name="전력케이블단말처리" localSheetId="23">#REF!</definedName>
    <definedName name="전력케이블단말처리" localSheetId="21">#REF!</definedName>
    <definedName name="전력케이블단말처리">#REF!</definedName>
    <definedName name="전력케이블직선접속" localSheetId="31">#REF!</definedName>
    <definedName name="전력케이블직선접속" localSheetId="23">#REF!</definedName>
    <definedName name="전력케이블직선접속" localSheetId="21">#REF!</definedName>
    <definedName name="전력케이블직선접속">#REF!</definedName>
    <definedName name="전류">#REF!</definedName>
    <definedName name="전류2">#REF!</definedName>
    <definedName name="전류3">#REF!</definedName>
    <definedName name="전류4">#REF!</definedName>
    <definedName name="전산">#REF!</definedName>
    <definedName name="전산볼트">#REF!</definedName>
    <definedName name="전선" localSheetId="31">100%</definedName>
    <definedName name="전선">#REF!</definedName>
    <definedName name="전선관" localSheetId="31">100%</definedName>
    <definedName name="전선관">#REF!</definedName>
    <definedName name="전선관22계" localSheetId="31">#REF!</definedName>
    <definedName name="전선관22계">#REF!</definedName>
    <definedName name="전선관28계" localSheetId="31">#REF!</definedName>
    <definedName name="전선관28계">#REF!</definedName>
    <definedName name="전선관28노" localSheetId="31">#REF!</definedName>
    <definedName name="전선관28노">#REF!</definedName>
    <definedName name="전선관28할증계" localSheetId="31">#REF!</definedName>
    <definedName name="전선관28할증계">#REF!</definedName>
    <definedName name="전선관36계" localSheetId="31">#REF!</definedName>
    <definedName name="전선관36계">#REF!</definedName>
    <definedName name="전선관36노" localSheetId="31">#REF!</definedName>
    <definedName name="전선관36노">#REF!</definedName>
    <definedName name="전선관36할증계" localSheetId="31">#REF!</definedName>
    <definedName name="전선관36할증계">#REF!</definedName>
    <definedName name="전선관로공" localSheetId="31">#REF!</definedName>
    <definedName name="전선관로공">#REF!</definedName>
    <definedName name="전선관및접지내역서" hidden="1">#REF!</definedName>
    <definedName name="전선관ㅂ"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관ㅂ"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관ㅂ"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관ㅂ"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관ㅂ"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관ㅂ"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관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관부속품비">#REF!</definedName>
    <definedName name="전선관비교">#REF!</definedName>
    <definedName name="전선관산근">BlankMacro1</definedName>
    <definedName name="전선관지지">'[116]BEND LOSS'!#REF!</definedName>
    <definedName name="전선상선철거" localSheetId="31">#REF!*2</definedName>
    <definedName name="전선상선철거">#REF!*2</definedName>
    <definedName name="전선신설" localSheetId="31">3*#REF!</definedName>
    <definedName name="전선신설">3*#REF!</definedName>
    <definedName name="전선철거" localSheetId="31">#REF!*3</definedName>
    <definedName name="전선철거">#REF!*3</definedName>
    <definedName name="전섲ㄴ">[38]Sheet5!#REF!</definedName>
    <definedName name="전압강하">#REF!</definedName>
    <definedName name="전압웅동" localSheetId="23" hidden="1">{#N/A,#N/A,FALSE,"전력간선"}</definedName>
    <definedName name="전압웅동" localSheetId="21" hidden="1">{#N/A,#N/A,FALSE,"전력간선"}</definedName>
    <definedName name="전압웅동" hidden="1">{#N/A,#N/A,FALSE,"전력간선"}</definedName>
    <definedName name="전열" localSheetId="31">#REF!</definedName>
    <definedName name="전열">#REF!</definedName>
    <definedName name="전자">#REF!</definedName>
    <definedName name="전제조건">[31]!전제조건</definedName>
    <definedName name="전체제조총괄표" hidden="1">{"'건축내역'!$A$1:$L$413"}</definedName>
    <definedName name="전체종합2" localSheetId="26" hidden="1">{#N/A,#N/A,FALSE,"단축1";#N/A,#N/A,FALSE,"단축2";#N/A,#N/A,FALSE,"단축3";#N/A,#N/A,FALSE,"장축";#N/A,#N/A,FALSE,"4WD"}</definedName>
    <definedName name="전체종합2" localSheetId="31" hidden="1">{#N/A,#N/A,FALSE,"단축1";#N/A,#N/A,FALSE,"단축2";#N/A,#N/A,FALSE,"단축3";#N/A,#N/A,FALSE,"장축";#N/A,#N/A,FALSE,"4WD"}</definedName>
    <definedName name="전체종합2" localSheetId="30" hidden="1">{#N/A,#N/A,FALSE,"단축1";#N/A,#N/A,FALSE,"단축2";#N/A,#N/A,FALSE,"단축3";#N/A,#N/A,FALSE,"장축";#N/A,#N/A,FALSE,"4WD"}</definedName>
    <definedName name="전체종합2" localSheetId="25" hidden="1">{#N/A,#N/A,FALSE,"단축1";#N/A,#N/A,FALSE,"단축2";#N/A,#N/A,FALSE,"단축3";#N/A,#N/A,FALSE,"장축";#N/A,#N/A,FALSE,"4WD"}</definedName>
    <definedName name="전체종합2" localSheetId="23" hidden="1">{#N/A,#N/A,FALSE,"단축1";#N/A,#N/A,FALSE,"단축2";#N/A,#N/A,FALSE,"단축3";#N/A,#N/A,FALSE,"장축";#N/A,#N/A,FALSE,"4WD"}</definedName>
    <definedName name="전체종합2" localSheetId="21" hidden="1">{#N/A,#N/A,FALSE,"단축1";#N/A,#N/A,FALSE,"단축2";#N/A,#N/A,FALSE,"단축3";#N/A,#N/A,FALSE,"장축";#N/A,#N/A,FALSE,"4WD"}</definedName>
    <definedName name="전체종합2" hidden="1">{#N/A,#N/A,FALSE,"단축1";#N/A,#N/A,FALSE,"단축2";#N/A,#N/A,FALSE,"단축3";#N/A,#N/A,FALSE,"장축";#N/A,#N/A,FALSE,"4WD"}</definedName>
    <definedName name="전체합계">#REF!</definedName>
    <definedName name="전체현황" localSheetId="26" hidden="1">{#N/A,#N/A,FALSE,"단축1";#N/A,#N/A,FALSE,"단축2";#N/A,#N/A,FALSE,"단축3";#N/A,#N/A,FALSE,"장축";#N/A,#N/A,FALSE,"4WD"}</definedName>
    <definedName name="전체현황" localSheetId="31" hidden="1">{#N/A,#N/A,FALSE,"단축1";#N/A,#N/A,FALSE,"단축2";#N/A,#N/A,FALSE,"단축3";#N/A,#N/A,FALSE,"장축";#N/A,#N/A,FALSE,"4WD"}</definedName>
    <definedName name="전체현황" localSheetId="30" hidden="1">{#N/A,#N/A,FALSE,"단축1";#N/A,#N/A,FALSE,"단축2";#N/A,#N/A,FALSE,"단축3";#N/A,#N/A,FALSE,"장축";#N/A,#N/A,FALSE,"4WD"}</definedName>
    <definedName name="전체현황" localSheetId="25" hidden="1">{#N/A,#N/A,FALSE,"단축1";#N/A,#N/A,FALSE,"단축2";#N/A,#N/A,FALSE,"단축3";#N/A,#N/A,FALSE,"장축";#N/A,#N/A,FALSE,"4WD"}</definedName>
    <definedName name="전체현황" localSheetId="23" hidden="1">{#N/A,#N/A,FALSE,"단축1";#N/A,#N/A,FALSE,"단축2";#N/A,#N/A,FALSE,"단축3";#N/A,#N/A,FALSE,"장축";#N/A,#N/A,FALSE,"4WD"}</definedName>
    <definedName name="전체현황" localSheetId="21" hidden="1">{#N/A,#N/A,FALSE,"단축1";#N/A,#N/A,FALSE,"단축2";#N/A,#N/A,FALSE,"단축3";#N/A,#N/A,FALSE,"장축";#N/A,#N/A,FALSE,"4WD"}</definedName>
    <definedName name="전체현황" hidden="1">{#N/A,#N/A,FALSE,"단축1";#N/A,#N/A,FALSE,"단축2";#N/A,#N/A,FALSE,"단축3";#N/A,#N/A,FALSE,"장축";#N/A,#N/A,FALSE,"4WD"}</definedName>
    <definedName name="전화">[80]기준액!#REF!</definedName>
    <definedName name="전화및TV공시청설비">#REF!</definedName>
    <definedName name="절" hidden="1">#REF!</definedName>
    <definedName name="절단공" localSheetId="31">#REF!</definedName>
    <definedName name="절단공">#REF!</definedName>
    <definedName name="절단공노임" localSheetId="31">#REF!</definedName>
    <definedName name="절단공노임">#REF!</definedName>
    <definedName name="절단마킹시간">#REF!</definedName>
    <definedName name="절단할증표">#REF!</definedName>
    <definedName name="절토">#N/A</definedName>
    <definedName name="점멸기입력">#REF!</definedName>
    <definedName name="점토노">[86]일위대가!$H$341</definedName>
    <definedName name="점토재">[86]일위대가!$J$341</definedName>
    <definedName name="접속" localSheetId="31">#REF!</definedName>
    <definedName name="접속">#REF!</definedName>
    <definedName name="접속공정" localSheetId="26" hidden="1">{"'Sheet1'!$A$1:$H$49"}</definedName>
    <definedName name="접속공정" localSheetId="31" hidden="1">{"'Sheet1'!$A$1:$H$49"}</definedName>
    <definedName name="접속공정" localSheetId="30" hidden="1">{"'Sheet1'!$A$1:$H$49"}</definedName>
    <definedName name="접속공정" localSheetId="25" hidden="1">{"'Sheet1'!$A$1:$H$49"}</definedName>
    <definedName name="접속공정" localSheetId="23" hidden="1">{"'Sheet1'!$A$1:$H$49"}</definedName>
    <definedName name="접속공정" localSheetId="21" hidden="1">{"'Sheet1'!$A$1:$H$49"}</definedName>
    <definedName name="접속공정" hidden="1">{"'Sheet1'!$A$1:$H$49"}</definedName>
    <definedName name="접수번호" localSheetId="31">#REF!</definedName>
    <definedName name="접수번호">#REF!</definedName>
    <definedName name="접지">#REF!</definedName>
    <definedName name="접지1종합계" localSheetId="31">#REF!</definedName>
    <definedName name="접지1종합계">#REF!</definedName>
    <definedName name="접지3종공구손료" localSheetId="31">#REF!</definedName>
    <definedName name="접지3종공구손료">#REF!</definedName>
    <definedName name="접지3종공비" localSheetId="31">#REF!</definedName>
    <definedName name="접지3종공비">#REF!</definedName>
    <definedName name="접지3종재료비" localSheetId="31">#REF!</definedName>
    <definedName name="접지3종재료비">#REF!</definedName>
    <definedName name="접지공사" localSheetId="31">#REF!</definedName>
    <definedName name="접지공사">#REF!</definedName>
    <definedName name="접지선">#REF!</definedName>
    <definedName name="정"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거장구간">[9]!정거장구간</definedName>
    <definedName name="정격전압">#REF!</definedName>
    <definedName name="정격출력">#REF!</definedName>
    <definedName name="정도급비" localSheetId="31">#REF!</definedName>
    <definedName name="정도급비">#REF!</definedName>
    <definedName name="정류기">#REF!</definedName>
    <definedName name="정류기50">[26]단가비교!$L$6</definedName>
    <definedName name="정류기재">#REF!</definedName>
    <definedName name="정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#REF!</definedName>
    <definedName name="정보">#REF!</definedName>
    <definedName name="정보통신" hidden="1">{"'Firr(선)'!$AS$1:$AY$62","'Firr(사)'!$AS$1:$AY$62","'Firr(회)'!$AS$1:$AY$62","'Firr(선)'!$L$1:$V$62","'Firr(사)'!$L$1:$V$62","'Firr(회)'!$L$1:$V$62"}</definedName>
    <definedName name="정보통신1" hidden="1">{"'Firr(선)'!$AS$1:$AY$62","'Firr(사)'!$AS$1:$AY$62","'Firr(회)'!$AS$1:$AY$62","'Firr(선)'!$L$1:$V$62","'Firr(사)'!$L$1:$V$62","'Firr(회)'!$L$1:$V$62"}</definedName>
    <definedName name="정비대수" localSheetId="26" hidden="1">{#N/A,#N/A,FALSE,"인원";#N/A,#N/A,FALSE,"비용2";#N/A,#N/A,FALSE,"비용1";#N/A,#N/A,FALSE,"비용";#N/A,#N/A,FALSE,"보증2";#N/A,#N/A,FALSE,"보증1";#N/A,#N/A,FALSE,"보증";#N/A,#N/A,FALSE,"손익1";#N/A,#N/A,FALSE,"손익";#N/A,#N/A,FALSE,"부서별매출";#N/A,#N/A,FALSE,"매출"}</definedName>
    <definedName name="정비대수" localSheetId="31" hidden="1">{#N/A,#N/A,FALSE,"인원";#N/A,#N/A,FALSE,"비용2";#N/A,#N/A,FALSE,"비용1";#N/A,#N/A,FALSE,"비용";#N/A,#N/A,FALSE,"보증2";#N/A,#N/A,FALSE,"보증1";#N/A,#N/A,FALSE,"보증";#N/A,#N/A,FALSE,"손익1";#N/A,#N/A,FALSE,"손익";#N/A,#N/A,FALSE,"부서별매출";#N/A,#N/A,FALSE,"매출"}</definedName>
    <definedName name="정비대수" localSheetId="30" hidden="1">{#N/A,#N/A,FALSE,"인원";#N/A,#N/A,FALSE,"비용2";#N/A,#N/A,FALSE,"비용1";#N/A,#N/A,FALSE,"비용";#N/A,#N/A,FALSE,"보증2";#N/A,#N/A,FALSE,"보증1";#N/A,#N/A,FALSE,"보증";#N/A,#N/A,FALSE,"손익1";#N/A,#N/A,FALSE,"손익";#N/A,#N/A,FALSE,"부서별매출";#N/A,#N/A,FALSE,"매출"}</definedName>
    <definedName name="정비대수" localSheetId="25" hidden="1">{#N/A,#N/A,FALSE,"인원";#N/A,#N/A,FALSE,"비용2";#N/A,#N/A,FALSE,"비용1";#N/A,#N/A,FALSE,"비용";#N/A,#N/A,FALSE,"보증2";#N/A,#N/A,FALSE,"보증1";#N/A,#N/A,FALSE,"보증";#N/A,#N/A,FALSE,"손익1";#N/A,#N/A,FALSE,"손익";#N/A,#N/A,FALSE,"부서별매출";#N/A,#N/A,FALSE,"매출"}</definedName>
    <definedName name="정비대수" localSheetId="23" hidden="1">{#N/A,#N/A,FALSE,"인원";#N/A,#N/A,FALSE,"비용2";#N/A,#N/A,FALSE,"비용1";#N/A,#N/A,FALSE,"비용";#N/A,#N/A,FALSE,"보증2";#N/A,#N/A,FALSE,"보증1";#N/A,#N/A,FALSE,"보증";#N/A,#N/A,FALSE,"손익1";#N/A,#N/A,FALSE,"손익";#N/A,#N/A,FALSE,"부서별매출";#N/A,#N/A,FALSE,"매출"}</definedName>
    <definedName name="정비대수" localSheetId="21"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산표" localSheetId="26" hidden="1">{#N/A,#N/A,FALSE,"현장 NCR 분석";#N/A,#N/A,FALSE,"현장품질감사";#N/A,#N/A,FALSE,"현장품질감사"}</definedName>
    <definedName name="정산표" localSheetId="31" hidden="1">{#N/A,#N/A,FALSE,"현장 NCR 분석";#N/A,#N/A,FALSE,"현장품질감사";#N/A,#N/A,FALSE,"현장품질감사"}</definedName>
    <definedName name="정산표" localSheetId="30" hidden="1">{#N/A,#N/A,FALSE,"현장 NCR 분석";#N/A,#N/A,FALSE,"현장품질감사";#N/A,#N/A,FALSE,"현장품질감사"}</definedName>
    <definedName name="정산표" localSheetId="25" hidden="1">{#N/A,#N/A,FALSE,"현장 NCR 분석";#N/A,#N/A,FALSE,"현장품질감사";#N/A,#N/A,FALSE,"현장품질감사"}</definedName>
    <definedName name="정산표" localSheetId="23" hidden="1">{#N/A,#N/A,FALSE,"현장 NCR 분석";#N/A,#N/A,FALSE,"현장품질감사";#N/A,#N/A,FALSE,"현장품질감사"}</definedName>
    <definedName name="정산표" localSheetId="21" hidden="1">{#N/A,#N/A,FALSE,"현장 NCR 분석";#N/A,#N/A,FALSE,"현장품질감사";#N/A,#N/A,FALSE,"현장품질감사"}</definedName>
    <definedName name="정산표" hidden="1">{#N/A,#N/A,FALSE,"현장 NCR 분석";#N/A,#N/A,FALSE,"현장품질감사";#N/A,#N/A,FALSE,"현장품질감사"}</definedName>
    <definedName name="정수지">'[81]내역서(토목)'!#REF!</definedName>
    <definedName name="정정">'[117]2000년1차'!#REF!</definedName>
    <definedName name="정진아" localSheetId="31">BlankMacro1</definedName>
    <definedName name="정진아" localSheetId="23">BlankMacro1</definedName>
    <definedName name="정진아" localSheetId="21">BlankMacro1</definedName>
    <definedName name="정진아" localSheetId="1">BlankMacro1</definedName>
    <definedName name="정진아" localSheetId="4">BlankMacro1</definedName>
    <definedName name="정진아">BlankMacro1</definedName>
    <definedName name="정착">INDIRECT("단중표!$AB$4:$AF$11")</definedName>
    <definedName name="정호">#REF!</definedName>
    <definedName name="정화품">#REF!</definedName>
    <definedName name="젖" localSheetId="26" hidden="1">{#N/A,#N/A,FALSE,"단축1";#N/A,#N/A,FALSE,"단축2";#N/A,#N/A,FALSE,"단축3";#N/A,#N/A,FALSE,"장축";#N/A,#N/A,FALSE,"4WD"}</definedName>
    <definedName name="젖" localSheetId="31" hidden="1">{#N/A,#N/A,FALSE,"단축1";#N/A,#N/A,FALSE,"단축2";#N/A,#N/A,FALSE,"단축3";#N/A,#N/A,FALSE,"장축";#N/A,#N/A,FALSE,"4WD"}</definedName>
    <definedName name="젖" localSheetId="30" hidden="1">{#N/A,#N/A,FALSE,"단축1";#N/A,#N/A,FALSE,"단축2";#N/A,#N/A,FALSE,"단축3";#N/A,#N/A,FALSE,"장축";#N/A,#N/A,FALSE,"4WD"}</definedName>
    <definedName name="젖" localSheetId="25" hidden="1">{#N/A,#N/A,FALSE,"단축1";#N/A,#N/A,FALSE,"단축2";#N/A,#N/A,FALSE,"단축3";#N/A,#N/A,FALSE,"장축";#N/A,#N/A,FALSE,"4WD"}</definedName>
    <definedName name="젖" localSheetId="23" hidden="1">{#N/A,#N/A,FALSE,"단축1";#N/A,#N/A,FALSE,"단축2";#N/A,#N/A,FALSE,"단축3";#N/A,#N/A,FALSE,"장축";#N/A,#N/A,FALSE,"4WD"}</definedName>
    <definedName name="젖" localSheetId="21" hidden="1">{#N/A,#N/A,FALSE,"단축1";#N/A,#N/A,FALSE,"단축2";#N/A,#N/A,FALSE,"단축3";#N/A,#N/A,FALSE,"장축";#N/A,#N/A,FALSE,"4WD"}</definedName>
    <definedName name="젖" hidden="1">{#N/A,#N/A,FALSE,"단축1";#N/A,#N/A,FALSE,"단축2";#N/A,#N/A,FALSE,"단축3";#N/A,#N/A,FALSE,"장축";#N/A,#N/A,FALSE,"4WD"}</definedName>
    <definedName name="제">#REF!</definedName>
    <definedName name="제__호___외등기초_접지무_____개소당">#REF!</definedName>
    <definedName name="제__호__MOTOR_배관지지대_ㄷ챤넬">#REF!</definedName>
    <definedName name="제__호__RACE_WAY_HANGER_70_40">#REF!</definedName>
    <definedName name="제__호__TV공청용_안테나_AL_6CH_지지대_기초">#REF!</definedName>
    <definedName name="제__호__TV공청용_안테나_AL_지지대_기초">#REF!</definedName>
    <definedName name="제__호__TV공청용_안테나_SUS_6CH_지지대_기초">#REF!</definedName>
    <definedName name="제__호__TV공청용_안테나_SUS_지지대_기초">#REF!</definedName>
    <definedName name="제__호__TV공청용_안테나_기초부_.개소">#REF!</definedName>
    <definedName name="제__호__TV공청용_안테나_지지대_기초">#REF!</definedName>
    <definedName name="제__호__관로구방수.D100.개소">#REF!</definedName>
    <definedName name="제__호__관로구방수.D125.개소">#REF!</definedName>
    <definedName name="제__호__관로구방수.D150.개소">#REF!</definedName>
    <definedName name="제__호__관로구방수.D175.개소">#REF!</definedName>
    <definedName name="제__호__관로구방수.D200.개소">#REF!</definedName>
    <definedName name="제__호__관로구방수.D30.개소">#REF!</definedName>
    <definedName name="제__호__관로구방수.D50.개소">#REF!</definedName>
    <definedName name="제__호__관로구방수.D65.개소">#REF!</definedName>
    <definedName name="제__호__관로구방수.D80.개소">#REF!</definedName>
    <definedName name="제__호__국선단자함_100P_200P">#REF!</definedName>
    <definedName name="제__호__국선단자함_100P_300P">#REF!</definedName>
    <definedName name="제__호__국선단자함_100P_500P">#REF!</definedName>
    <definedName name="제__호__국선단자함_10P_25P">#REF!</definedName>
    <definedName name="제__호__국선단자함_150P_300P">#REF!</definedName>
    <definedName name="제__호__국선단자함_150P_500P">#REF!</definedName>
    <definedName name="제__호__국선단자함_200P_400P">#REF!</definedName>
    <definedName name="제__호__국선단자함_200P_600P">#REF!</definedName>
    <definedName name="제__호__국선단자함_20P_50P">#REF!</definedName>
    <definedName name="제__호__국선단자함_300P_600P">#REF!</definedName>
    <definedName name="제__호__국선단자함_300P_900P">#REF!</definedName>
    <definedName name="제__호__국선단자함_30P_60_75P">#REF!</definedName>
    <definedName name="제__호__국선단자함_40P_80_100P">#REF!</definedName>
    <definedName name="제__호__국선단자함_50P_100P">#REF!</definedName>
    <definedName name="제__호__국선단자함_50P_200P">#REF!</definedName>
    <definedName name="제__호__국선단자함_60P_120P">#REF!</definedName>
    <definedName name="제__호__국선단자함_60P_200P">#REF!</definedName>
    <definedName name="제__호__국선단자함_70P_150P">#REF!</definedName>
    <definedName name="제__호__국선단자함_70P_300P">#REF!</definedName>
    <definedName name="제__호__국선단자함_80P_160P">#REF!</definedName>
    <definedName name="제__호__국선단자함_90P_180P">#REF!</definedName>
    <definedName name="제__호__맨홀.1000x1000x1000.개소">#REF!</definedName>
    <definedName name="제__호__맨홀.800x800x800.개소">#REF!</definedName>
    <definedName name="제__호__맨홀_기성품_.1500_1500_1500">#REF!</definedName>
    <definedName name="제__호__방화구획처리_W_방화재">#REF!</definedName>
    <definedName name="제__호__분배기함_1분기_4분배">#REF!</definedName>
    <definedName name="제__호__분배기함_2분기_4분배">#REF!</definedName>
    <definedName name="제__호__분배기함_4분배">#REF!</definedName>
    <definedName name="제__호__분배기함_혼합기_AMP">#REF!</definedName>
    <definedName name="제__호__분배기함_혼합기_AMP_2분기_4분배">#REF!</definedName>
    <definedName name="제__호__비상콘센트함_단독형">#REF!</definedName>
    <definedName name="제__호__비상콘센트함_소화전_내장형">#REF!</definedName>
    <definedName name="제__호__서포트_찬넬_.W_100.개소">#REF!</definedName>
    <definedName name="제__호__서포트_찬넬_.W_1200.개소">#REF!</definedName>
    <definedName name="제__호__서포트_찬넬_.W_150.개소">#REF!</definedName>
    <definedName name="제__호__서포트_찬넬_.W_200.개소">#REF!</definedName>
    <definedName name="제__호__서포트_찬넬_.W_300.개소">#REF!</definedName>
    <definedName name="제__호__서포트_찬넬_.W_400.개소">#REF!</definedName>
    <definedName name="제__호__서포트_찬넬_.W_450.개소">#REF!</definedName>
    <definedName name="제__호__서포트_찬넬_.W_500.개소">#REF!</definedName>
    <definedName name="제__호__서포트_찬넬_.W_600.개소">#REF!</definedName>
    <definedName name="제__호__서포트_찬넬_.W_900.개소">#REF!</definedName>
    <definedName name="제__호__수동발신기셋트.단독형.면">#REF!</definedName>
    <definedName name="제__호__수동발신기셋트.단독형_STEEL_.면">#REF!</definedName>
    <definedName name="제__호__수동발신기셋트.단독형_SUS_.면">#REF!</definedName>
    <definedName name="제__호__수동발신기셋트.소화전_상부.면">#REF!</definedName>
    <definedName name="제__호__외등기초_접지무_____개소당">#REF!</definedName>
    <definedName name="제__호__전력맨홀.1000_1000_1000">#REF!</definedName>
    <definedName name="제__호__전력맨홀.1500_1000_1000">#REF!</definedName>
    <definedName name="제__호__전력맨홀.1500_2000_1500">#REF!</definedName>
    <definedName name="제__호__전력맨홀.1500x1500x1500.개소">#REF!</definedName>
    <definedName name="제__호__전력맨홀.2000_2000_1500">#REF!</definedName>
    <definedName name="제__호__전력맨홀.2000x1500x1500.개소">#REF!</definedName>
    <definedName name="제__호__전력맨홀_기성품_.1000_1000_1200">#REF!</definedName>
    <definedName name="제__호__전력맨홀_기성품_.1200_1200_1200">#REF!</definedName>
    <definedName name="제__호__전력맨홀_기성품_.1500_1500_1500">#REF!</definedName>
    <definedName name="제__호__전력맨홀_기성품_.1500_2000_1500">#REF!</definedName>
    <definedName name="제__호__접지공사.제1.2종.개소">#REF!</definedName>
    <definedName name="제__호__접지공사.제3종.개소">#REF!</definedName>
    <definedName name="제__호__접지단자함_1회로">#REF!</definedName>
    <definedName name="제__호__접지단자함_2회로">#REF!</definedName>
    <definedName name="제__호__접지단자함_3회로">#REF!</definedName>
    <definedName name="제__호__접지단자함_4회로">#REF!</definedName>
    <definedName name="제__호__접지단자함_5회로">#REF!</definedName>
    <definedName name="제__호__접지단자함_6회로">#REF!</definedName>
    <definedName name="제__호__케이블트레이_지지대.2단.W_150.개소">#REF!</definedName>
    <definedName name="제__호__케이블트레이_지지대.2단.W_200.개소">#REF!</definedName>
    <definedName name="제__호__케이블트레이_지지대.2단.W_300.개소">#REF!</definedName>
    <definedName name="제__호__케이블트레이_지지대.2단.W_500.개소">#REF!</definedName>
    <definedName name="제__호__케이블트레이_지지대.2단.W_700.개소">#REF!</definedName>
    <definedName name="제__호__케이블트레이_지지대.2단.W_900.개소">#REF!</definedName>
    <definedName name="제__호__케이블트레이_지지대.W_150.개소">#REF!</definedName>
    <definedName name="제__호__케이블트레이_지지대.W_200.개소">#REF!</definedName>
    <definedName name="제__호__케이블트레이_지지대.W_300.개소">#REF!</definedName>
    <definedName name="제__호__케이블트레이_지지대.W_500.개소">#REF!</definedName>
    <definedName name="제__호__케이블트레이_지지대.W_700.개소">#REF!</definedName>
    <definedName name="제__호__케이블트레이_지지대.W_900.개소">#REF!</definedName>
    <definedName name="제__호__터파기_및_되메우기____㎥_당">#REF!</definedName>
    <definedName name="제__호__터파기_및_되메우기_모래_____㎥_당">#REF!</definedName>
    <definedName name="제__호__통신수공1호.950_470_700">#REF!</definedName>
    <definedName name="제__호__통신수공1호_기성품_.950_470_700">#REF!</definedName>
    <definedName name="제__호__통신수공2호.1700_800_1200">#REF!</definedName>
    <definedName name="제__호__통신수공2호_기성품_.1700_800_1200">#REF!</definedName>
    <definedName name="제__호__통신수공3호.2000_1000_1400">#REF!</definedName>
    <definedName name="제__호__통신수공3호_기성품_.2000_1000_1400">#REF!</definedName>
    <definedName name="제__호__파이프지지대_찬넬행거_.W_1000.개소">#REF!</definedName>
    <definedName name="제__호__파이프지지대_찬넬행거_.W_200.개소">#REF!</definedName>
    <definedName name="제__호__파이프지지대_찬넬행거_.W_300.개소">#REF!</definedName>
    <definedName name="제__호__파이프지지대_찬넬행거_.W_400_2단.개소">#REF!</definedName>
    <definedName name="제__호__파이프지지대_찬넬행거_.W_500.개소">#REF!</definedName>
    <definedName name="제__호__파이프지지대_찬넬행거_.W_500_2단.개소">#REF!</definedName>
    <definedName name="제__호__파이프지지대_찬넬행거_.W_600.개소">#REF!</definedName>
    <definedName name="제__호__파이프지지대_찬넬행거_.W_600_2단.개소">#REF!</definedName>
    <definedName name="제__호__파이프지지대_찬넬행거_.W_800.개소">#REF!</definedName>
    <definedName name="제__호__파이프지지대_찬넬행거_.W_800_2단.개소">#REF!</definedName>
    <definedName name="제__호__파이프행가.104C.개소">#REF!</definedName>
    <definedName name="제__호__파이프행가.16C.개소">#REF!</definedName>
    <definedName name="제__호__파이프행가.22C.개소">#REF!</definedName>
    <definedName name="제__호__파이프행가.28C.개소">#REF!</definedName>
    <definedName name="제__호__파이프행가.36C.개소">#REF!</definedName>
    <definedName name="제__호__파이프행가.42C.개소">#REF!</definedName>
    <definedName name="제__호__파이프행가.54C.개소">#REF!</definedName>
    <definedName name="제__호__파이프행가.70C.개소">#REF!</definedName>
    <definedName name="제__호__파이프행가.82C.개소">#REF!</definedName>
    <definedName name="제__호__피뢰침.3m_기초부_.개소">#REF!</definedName>
    <definedName name="제__호__피뢰침.5m_기초부_.개소">#REF!</definedName>
    <definedName name="제__호__피뢰침.7m_기초부_.개소">#REF!</definedName>
    <definedName name="제__호__핸드홀.800_800_1000">#REF!</definedName>
    <definedName name="제__호__핸드홀_기성품_.600_600_1000">#REF!</definedName>
    <definedName name="제__호__핸드홀_기성품_.800_800_1000">#REF!</definedName>
    <definedName name="제__호__핸드홀_수공1호_.950x450x700.개소">#REF!</definedName>
    <definedName name="제__호__핸드홀_수공2호_.1700x800x1100.개소">#REF!</definedName>
    <definedName name="제__호__핸드홀_수공3호_.2000x1000x1400.개소">#REF!</definedName>
    <definedName name="제__호표___POLE기초___구조물__500x800x600_____개소당">#REF!</definedName>
    <definedName name="제__호표___POLE기초__400x1000x1000_____개소당">#REF!</definedName>
    <definedName name="제__호표___POLE기초__400x800x1100_____개소당">#REF!</definedName>
    <definedName name="제__호표___관로굴착__400x750_____m당">#REF!</definedName>
    <definedName name="제__호표___관로굴착_모래__600x750_____m당">#REF!</definedName>
    <definedName name="제__호표___현장반기초__400x800x800_____개소당">#REF!</definedName>
    <definedName name="제_1_호표___관로굴착__400x750_____m당">#REF!</definedName>
    <definedName name="제_2_호표___관로굴착_모래__600x750_____m당">#REF!</definedName>
    <definedName name="제1">#N/A</definedName>
    <definedName name="제각경비" localSheetId="31">#REF!</definedName>
    <definedName name="제각경비">#REF!</definedName>
    <definedName name="제각노무비" localSheetId="31">#REF!</definedName>
    <definedName name="제각노무비">#REF!</definedName>
    <definedName name="제각이윤" localSheetId="31">#REF!</definedName>
    <definedName name="제각이윤">#REF!</definedName>
    <definedName name="제각일관" localSheetId="31">#REF!</definedName>
    <definedName name="제각일관">#REF!</definedName>
    <definedName name="제각재료비" localSheetId="31">#REF!</definedName>
    <definedName name="제각재료비">#REF!</definedName>
    <definedName name="제각직노" localSheetId="31">#REF!</definedName>
    <definedName name="제각직노">#REF!</definedName>
    <definedName name="제각직접노무비" localSheetId="31">#REF!</definedName>
    <definedName name="제각직접노무비">#REF!</definedName>
    <definedName name="제각직접노무비전" localSheetId="31">#REF!</definedName>
    <definedName name="제각직접노무비전">#REF!</definedName>
    <definedName name="제강">#REF!</definedName>
    <definedName name="제강프로">#REF!</definedName>
    <definedName name="제경">#REF!</definedName>
    <definedName name="제경비">#REF!</definedName>
    <definedName name="제경비2">#REF!</definedName>
    <definedName name="제도사" localSheetId="31">#REF!</definedName>
    <definedName name="제도사">#REF!</definedName>
    <definedName name="제목">#REF!</definedName>
    <definedName name="제작" localSheetId="31">BlankMacro1</definedName>
    <definedName name="제작" localSheetId="23">BlankMacro1</definedName>
    <definedName name="제작" localSheetId="21">BlankMacro1</definedName>
    <definedName name="제작" localSheetId="1">BlankMacro1</definedName>
    <definedName name="제작" localSheetId="4">BlankMacro1</definedName>
    <definedName name="제작">BlankMacro1</definedName>
    <definedName name="제작공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공정사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공정사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공정사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비용" localSheetId="26" hidden="1">{#N/A,#N/A,FALSE,"ENG'G(보호계전기)"}</definedName>
    <definedName name="제작비용" localSheetId="31" hidden="1">{#N/A,#N/A,FALSE,"ENG'G(보호계전기)"}</definedName>
    <definedName name="제작비용" localSheetId="30" hidden="1">{#N/A,#N/A,FALSE,"ENG'G(보호계전기)"}</definedName>
    <definedName name="제작비용" localSheetId="25" hidden="1">{#N/A,#N/A,FALSE,"ENG'G(보호계전기)"}</definedName>
    <definedName name="제작비용" localSheetId="23" hidden="1">{#N/A,#N/A,FALSE,"ENG'G(보호계전기)"}</definedName>
    <definedName name="제작비용" localSheetId="21" hidden="1">{#N/A,#N/A,FALSE,"ENG'G(보호계전기)"}</definedName>
    <definedName name="제작비용" hidden="1">{#N/A,#N/A,FALSE,"ENG'G(보호계전기)"}</definedName>
    <definedName name="제작사양"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사양"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사양"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사양"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사양서">'[118]배관BM(일반)'!#REF!</definedName>
    <definedName name="제작사양서1" localSheetId="31" hidden="1">#REF!</definedName>
    <definedName name="제작사양서1" hidden="1">#REF!</definedName>
    <definedName name="제작소재집계">'[119]공정별계획(생산,발송)'!#REF!</definedName>
    <definedName name="제작재료비" localSheetId="31">#REF!</definedName>
    <definedName name="제작재료비" localSheetId="23">#REF!</definedName>
    <definedName name="제작재료비" localSheetId="21">#REF!</definedName>
    <definedName name="제작재료비">#REF!</definedName>
    <definedName name="제작지급임차료" localSheetId="31">#REF!</definedName>
    <definedName name="제작지급임차료" localSheetId="23">#REF!</definedName>
    <definedName name="제작지급임차료" localSheetId="21">#REF!</definedName>
    <definedName name="제작지급임차료">#REF!</definedName>
    <definedName name="제작직접노무비" localSheetId="31">#REF!</definedName>
    <definedName name="제작직접노무비" localSheetId="23">#REF!</definedName>
    <definedName name="제작직접노무비" localSheetId="21">#REF!</definedName>
    <definedName name="제작직접노무비">#REF!</definedName>
    <definedName name="제작품셈" localSheetId="31">#REF!</definedName>
    <definedName name="제작품셈">#REF!</definedName>
    <definedName name="제작현황" localSheetId="26" hidden="1">{#N/A,#N/A,FALSE,"단축1";#N/A,#N/A,FALSE,"단축2";#N/A,#N/A,FALSE,"단축3";#N/A,#N/A,FALSE,"장축";#N/A,#N/A,FALSE,"4WD"}</definedName>
    <definedName name="제작현황" localSheetId="31" hidden="1">{#N/A,#N/A,FALSE,"단축1";#N/A,#N/A,FALSE,"단축2";#N/A,#N/A,FALSE,"단축3";#N/A,#N/A,FALSE,"장축";#N/A,#N/A,FALSE,"4WD"}</definedName>
    <definedName name="제작현황" localSheetId="30" hidden="1">{#N/A,#N/A,FALSE,"단축1";#N/A,#N/A,FALSE,"단축2";#N/A,#N/A,FALSE,"단축3";#N/A,#N/A,FALSE,"장축";#N/A,#N/A,FALSE,"4WD"}</definedName>
    <definedName name="제작현황" localSheetId="25" hidden="1">{#N/A,#N/A,FALSE,"단축1";#N/A,#N/A,FALSE,"단축2";#N/A,#N/A,FALSE,"단축3";#N/A,#N/A,FALSE,"장축";#N/A,#N/A,FALSE,"4WD"}</definedName>
    <definedName name="제작현황" localSheetId="23" hidden="1">{#N/A,#N/A,FALSE,"단축1";#N/A,#N/A,FALSE,"단축2";#N/A,#N/A,FALSE,"단축3";#N/A,#N/A,FALSE,"장축";#N/A,#N/A,FALSE,"4WD"}</definedName>
    <definedName name="제작현황" localSheetId="21" hidden="1">{#N/A,#N/A,FALSE,"단축1";#N/A,#N/A,FALSE,"단축2";#N/A,#N/A,FALSE,"단축3";#N/A,#N/A,FALSE,"장축";#N/A,#N/A,FALSE,"4WD"}</definedName>
    <definedName name="제작현황" hidden="1">{#N/A,#N/A,FALSE,"단축1";#N/A,#N/A,FALSE,"단축2";#N/A,#N/A,FALSE,"단축3";#N/A,#N/A,FALSE,"장축";#N/A,#N/A,FALSE,"4WD"}</definedName>
    <definedName name="제조3"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주추가종합수정안" localSheetId="23" hidden="1">{#N/A,#N/A,FALSE,"3가";#N/A,#N/A,FALSE,"3나";#N/A,#N/A,FALSE,"3다"}</definedName>
    <definedName name="제주추가종합수정안" localSheetId="21" hidden="1">{#N/A,#N/A,FALSE,"3가";#N/A,#N/A,FALSE,"3나";#N/A,#N/A,FALSE,"3다"}</definedName>
    <definedName name="제주추가종합수정안" hidden="1">{#N/A,#N/A,FALSE,"3가";#N/A,#N/A,FALSE,"3나";#N/A,#N/A,FALSE,"3다"}</definedName>
    <definedName name="제철축로공" localSheetId="31">#REF!</definedName>
    <definedName name="제철축로공">#REF!</definedName>
    <definedName name="제초">[73]계수시트!$B$89</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견적" hidden="1">{#N/A,#N/A,FALSE,"CCTV"}</definedName>
    <definedName name="제출내역">{"Book1","예술의전당.xls"}</definedName>
    <definedName name="조"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조"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조" hidden="1">{"'Firr(선)'!$AS$1:$AY$62","'Firr(사)'!$AS$1:$AY$62","'Firr(회)'!$AS$1:$AY$62","'Firr(선)'!$L$1:$V$62","'Firr(사)'!$L$1:$V$62","'Firr(회)'!$L$1:$V$62"}</definedName>
    <definedName name="조가선">#REF!</definedName>
    <definedName name="조가선재">#REF!</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건보고서">{"Book1","도곡1실행.xls"}</definedName>
    <definedName name="조경">[62]단가조사!#REF!</definedName>
    <definedName name="조경견적">{"Book1","수시.XLS"}</definedName>
    <definedName name="조경경계블럭">[44]단가!$A$70</definedName>
    <definedName name="조경공" localSheetId="31">#REF!</definedName>
    <definedName name="조경공">#REF!</definedName>
    <definedName name="조경공1">[62]단가조사!#REF!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블럭노무">[60]수목일위!#REF!</definedName>
    <definedName name="조경블럭재료">[60]수목일위!#REF!</definedName>
    <definedName name="조공">#REF!</definedName>
    <definedName name="조달" localSheetId="31">#REF!</definedName>
    <definedName name="조달">#REF!</definedName>
    <definedName name="조달수수료">#REF!</definedName>
    <definedName name="조력공" localSheetId="31">#REF!</definedName>
    <definedName name="조력공">#REF!</definedName>
    <definedName name="조림인부" localSheetId="31">#REF!</definedName>
    <definedName name="조림인부">#REF!</definedName>
    <definedName name="조립" localSheetId="26" hidden="1">{#N/A,#N/A,FALSE,"단축1";#N/A,#N/A,FALSE,"단축2";#N/A,#N/A,FALSE,"단축3";#N/A,#N/A,FALSE,"장축";#N/A,#N/A,FALSE,"4WD"}</definedName>
    <definedName name="조립" localSheetId="31" hidden="1">{#N/A,#N/A,FALSE,"단축1";#N/A,#N/A,FALSE,"단축2";#N/A,#N/A,FALSE,"단축3";#N/A,#N/A,FALSE,"장축";#N/A,#N/A,FALSE,"4WD"}</definedName>
    <definedName name="조립" localSheetId="30" hidden="1">{#N/A,#N/A,FALSE,"단축1";#N/A,#N/A,FALSE,"단축2";#N/A,#N/A,FALSE,"단축3";#N/A,#N/A,FALSE,"장축";#N/A,#N/A,FALSE,"4WD"}</definedName>
    <definedName name="조립" localSheetId="25" hidden="1">{#N/A,#N/A,FALSE,"단축1";#N/A,#N/A,FALSE,"단축2";#N/A,#N/A,FALSE,"단축3";#N/A,#N/A,FALSE,"장축";#N/A,#N/A,FALSE,"4WD"}</definedName>
    <definedName name="조립" localSheetId="23" hidden="1">{#N/A,#N/A,FALSE,"단축1";#N/A,#N/A,FALSE,"단축2";#N/A,#N/A,FALSE,"단축3";#N/A,#N/A,FALSE,"장축";#N/A,#N/A,FALSE,"4WD"}</definedName>
    <definedName name="조립" localSheetId="21" hidden="1">{#N/A,#N/A,FALSE,"단축1";#N/A,#N/A,FALSE,"단축2";#N/A,#N/A,FALSE,"단축3";#N/A,#N/A,FALSE,"장축";#N/A,#N/A,FALSE,"4WD"}</definedName>
    <definedName name="조립" hidden="1">{#N/A,#N/A,FALSE,"단축1";#N/A,#N/A,FALSE,"단축2";#N/A,#N/A,FALSE,"단축3";#N/A,#N/A,FALSE,"장축";#N/A,#N/A,FALSE,"4WD"}</definedName>
    <definedName name="조립난이도할증">#REF!</definedName>
    <definedName name="조립단중할증">#REF!</definedName>
    <definedName name="조립물성할증">#REF!</definedName>
    <definedName name="조릿대">[44]단가!$A$147</definedName>
    <definedName name="조릿대2노무">[60]수목일위!#REF!</definedName>
    <definedName name="조릿대2재료">[60]수목일위!#REF!</definedName>
    <definedName name="조릿대3노무">[60]수목일위!#REF!</definedName>
    <definedName name="조릿대3재료">[60]수목일위!#REF!</definedName>
    <definedName name="조명" localSheetId="31" hidden="1">#REF!</definedName>
    <definedName name="조명" hidden="1">#REF!</definedName>
    <definedName name="조명소방" localSheetId="31">#REF!</definedName>
    <definedName name="조명소방">#REF!</definedName>
    <definedName name="조명율표">#REF!</definedName>
    <definedName name="조명제어2">{"Book1","AP-37.xls"}</definedName>
    <definedName name="조사가" localSheetId="31" hidden="1">#REF!</definedName>
    <definedName name="조사가" hidden="1">#REF!</definedName>
    <definedName name="조수">#REF!</definedName>
    <definedName name="조수야" localSheetId="31">#REF!</definedName>
    <definedName name="조수야" localSheetId="23">#REF!</definedName>
    <definedName name="조수야" localSheetId="21">#REF!</definedName>
    <definedName name="조수야">#REF!</definedName>
    <definedName name="조수주" localSheetId="31">#REF!</definedName>
    <definedName name="조수주" localSheetId="23">#REF!</definedName>
    <definedName name="조수주" localSheetId="21">#REF!</definedName>
    <definedName name="조수주">#REF!</definedName>
    <definedName name="조영수">#REF!</definedName>
    <definedName name="조원공_1.1_1.5">#REF!</definedName>
    <definedName name="조장">#REF!</definedName>
    <definedName name="조장야" localSheetId="31">#REF!</definedName>
    <definedName name="조장야" localSheetId="23">#REF!</definedName>
    <definedName name="조장야" localSheetId="21">#REF!</definedName>
    <definedName name="조장야">#REF!</definedName>
    <definedName name="조장주" localSheetId="31">#REF!</definedName>
    <definedName name="조장주">#REF!</definedName>
    <definedName name="조적공" localSheetId="31">#REF!</definedName>
    <definedName name="조적공">#REF!</definedName>
    <definedName name="조절계노" localSheetId="31">#REF!</definedName>
    <definedName name="조절계노">#REF!</definedName>
    <definedName name="조정1">ROUND(#REF!*0.0254,3)</definedName>
    <definedName name="조직" hidden="1">{#N/A,#N/A,FALSE,"단가표지"}</definedName>
    <definedName name="조직도1" hidden="1">{#N/A,#N/A,FALSE,"기안지";#N/A,#N/A,FALSE,"통신지"}</definedName>
    <definedName name="조직도2" hidden="1">{#N/A,#N/A,FALSE,"기안지";#N/A,#N/A,FALSE,"통신지"}</definedName>
    <definedName name="조차장" localSheetId="26" hidden="1">{#N/A,#N/A,FALSE,"명세표"}</definedName>
    <definedName name="조차장" localSheetId="31" hidden="1">{#N/A,#N/A,FALSE,"명세표"}</definedName>
    <definedName name="조차장" localSheetId="30" hidden="1">{#N/A,#N/A,FALSE,"명세표"}</definedName>
    <definedName name="조차장" localSheetId="25" hidden="1">{#N/A,#N/A,FALSE,"명세표"}</definedName>
    <definedName name="조차장" localSheetId="23" hidden="1">{#N/A,#N/A,FALSE,"명세표"}</definedName>
    <definedName name="조차장" localSheetId="21" hidden="1">{#N/A,#N/A,FALSE,"명세표"}</definedName>
    <definedName name="조차장" hidden="1">{#N/A,#N/A,FALSE,"명세표"}</definedName>
    <definedName name="조팝3노무">[60]수목일위!#REF!</definedName>
    <definedName name="조팝3재료">[60]수목일위!#REF!</definedName>
    <definedName name="조팝4노무">[60]수목일위!#REF!</definedName>
    <definedName name="조팝4재료">[60]수목일위!#REF!</definedName>
    <definedName name="조합1">#REF!</definedName>
    <definedName name="조합PAINT단가" localSheetId="31">#REF!</definedName>
    <definedName name="조합PAINT단가">#REF!</definedName>
    <definedName name="조합노">[86]일위대가!#REF!</definedName>
    <definedName name="조합재">[86]일위대가!#REF!</definedName>
    <definedName name="조합페인트계" localSheetId="31">#REF!</definedName>
    <definedName name="조합페인트계">#REF!</definedName>
    <definedName name="조합페인트노" localSheetId="31">#REF!</definedName>
    <definedName name="조합페인트노">#REF!</definedName>
    <definedName name="조합페인트자재비" localSheetId="31">#REF!</definedName>
    <definedName name="조합페인트자재비">#REF!</definedName>
    <definedName name="조합평균">#REF!</definedName>
    <definedName name="조합폐인트1">#REF!</definedName>
    <definedName name="조합폐인트2">#REF!</definedName>
    <definedName name="조합폐인트합">#REF!</definedName>
    <definedName name="조형가이즈까3010">#REF!</definedName>
    <definedName name="조형가이즈까3012">#REF!</definedName>
    <definedName name="조형가이즈까3014">#REF!</definedName>
    <definedName name="조형가이즈까3516">#REF!</definedName>
    <definedName name="조형경">#REF!</definedName>
    <definedName name="조형노">#REF!</definedName>
    <definedName name="조형석" localSheetId="31">#REF!</definedName>
    <definedName name="조형석">#REF!</definedName>
    <definedName name="조형재">#REF!</definedName>
    <definedName name="조효" hidden="1">{"'Firr(선)'!$AS$1:$AY$62","'Firr(사)'!$AS$1:$AY$62","'Firr(회)'!$AS$1:$AY$62","'Firr(선)'!$L$1:$V$62","'Firr(사)'!$L$1:$V$62","'Firr(회)'!$L$1:$V$62"}</definedName>
    <definedName name="조효석" hidden="1">{"'Firr(선)'!$AS$1:$AY$62","'Firr(사)'!$AS$1:$AY$62","'Firr(회)'!$AS$1:$AY$62","'Firr(선)'!$L$1:$V$62","'Firr(사)'!$L$1:$V$62","'Firr(회)'!$L$1:$V$62"}</definedName>
    <definedName name="조흥용"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좀작살">[44]단가!$A$158</definedName>
    <definedName name="좀작살4노무">[60]수목일위!#REF!</definedName>
    <definedName name="좀작살4재료">[60]수목일위!#REF!</definedName>
    <definedName name="좀작살6노무">[60]수목일위!#REF!</definedName>
    <definedName name="좀작살6재료">[60]수목일위!#REF!</definedName>
    <definedName name="종류">#REF!</definedName>
    <definedName name="종종" localSheetId="31">[9]!BlankMacro1</definedName>
    <definedName name="종종" localSheetId="23">[9]!BlankMacro1</definedName>
    <definedName name="종종" localSheetId="21">[9]!BlankMacro1</definedName>
    <definedName name="종종" localSheetId="1">[9]!BlankMacro1</definedName>
    <definedName name="종종" localSheetId="4">[9]!BlankMacro1</definedName>
    <definedName name="종종">[9]!BlankMacro1</definedName>
    <definedName name="종합" hidden="1">{#N/A,#N/A,TRUE,"일정"}</definedName>
    <definedName name="종합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결의96.11">#REF!</definedName>
    <definedName name="종합그래프" localSheetId="26" hidden="1">{#N/A,#N/A,FALSE,"단축1";#N/A,#N/A,FALSE,"단축2";#N/A,#N/A,FALSE,"단축3";#N/A,#N/A,FALSE,"장축";#N/A,#N/A,FALSE,"4WD"}</definedName>
    <definedName name="종합그래프" localSheetId="31" hidden="1">{#N/A,#N/A,FALSE,"단축1";#N/A,#N/A,FALSE,"단축2";#N/A,#N/A,FALSE,"단축3";#N/A,#N/A,FALSE,"장축";#N/A,#N/A,FALSE,"4WD"}</definedName>
    <definedName name="종합그래프" localSheetId="30" hidden="1">{#N/A,#N/A,FALSE,"단축1";#N/A,#N/A,FALSE,"단축2";#N/A,#N/A,FALSE,"단축3";#N/A,#N/A,FALSE,"장축";#N/A,#N/A,FALSE,"4WD"}</definedName>
    <definedName name="종합그래프" localSheetId="25" hidden="1">{#N/A,#N/A,FALSE,"단축1";#N/A,#N/A,FALSE,"단축2";#N/A,#N/A,FALSE,"단축3";#N/A,#N/A,FALSE,"장축";#N/A,#N/A,FALSE,"4WD"}</definedName>
    <definedName name="종합그래프" localSheetId="23" hidden="1">{#N/A,#N/A,FALSE,"단축1";#N/A,#N/A,FALSE,"단축2";#N/A,#N/A,FALSE,"단축3";#N/A,#N/A,FALSE,"장축";#N/A,#N/A,FALSE,"4WD"}</definedName>
    <definedName name="종합그래프" localSheetId="21" hidden="1">{#N/A,#N/A,FALSE,"단축1";#N/A,#N/A,FALSE,"단축2";#N/A,#N/A,FALSE,"단축3";#N/A,#N/A,FALSE,"장축";#N/A,#N/A,FALSE,"4WD"}</definedName>
    <definedName name="종합그래프" hidden="1">{#N/A,#N/A,FALSE,"단축1";#N/A,#N/A,FALSE,"단축2";#N/A,#N/A,FALSE,"단축3";#N/A,#N/A,FALSE,"장축";#N/A,#N/A,FALSE,"4WD"}</definedName>
    <definedName name="종합설계현황"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좋다" localSheetId="23">{"Book1","AP-37.xls"}</definedName>
    <definedName name="좋다" localSheetId="21">{"Book1","AP-37.xls"}</definedName>
    <definedName name="좋다">{"Book1","AP-37.xls"}</definedName>
    <definedName name="좌굴강도">#REF!</definedName>
    <definedName name="주간" hidden="1">{#N/A,#N/A,FALSE,"지침";#N/A,#N/A,FALSE,"환경분석";#N/A,#N/A,FALSE,"Sheet16"}</definedName>
    <definedName name="주민인허가">[80]기준액!#REF!</definedName>
    <definedName name="주상"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상"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상"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상"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석잔합계">[96]Sheet4!$C$10</definedName>
    <definedName name="주연료">#REF!</definedName>
    <definedName name="주요" localSheetId="26" hidden="1">{#N/A,#N/A,TRUE,"Y생산";#N/A,#N/A,TRUE,"Y판매";#N/A,#N/A,TRUE,"Y총물량";#N/A,#N/A,TRUE,"Y능력";#N/A,#N/A,TRUE,"YKD"}</definedName>
    <definedName name="주요" localSheetId="31" hidden="1">{#N/A,#N/A,TRUE,"Y생산";#N/A,#N/A,TRUE,"Y판매";#N/A,#N/A,TRUE,"Y총물량";#N/A,#N/A,TRUE,"Y능력";#N/A,#N/A,TRUE,"YKD"}</definedName>
    <definedName name="주요" localSheetId="30" hidden="1">{#N/A,#N/A,TRUE,"Y생산";#N/A,#N/A,TRUE,"Y판매";#N/A,#N/A,TRUE,"Y총물량";#N/A,#N/A,TRUE,"Y능력";#N/A,#N/A,TRUE,"YKD"}</definedName>
    <definedName name="주요" localSheetId="25" hidden="1">{#N/A,#N/A,TRUE,"Y생산";#N/A,#N/A,TRUE,"Y판매";#N/A,#N/A,TRUE,"Y총물량";#N/A,#N/A,TRUE,"Y능력";#N/A,#N/A,TRUE,"YKD"}</definedName>
    <definedName name="주요" localSheetId="23" hidden="1">{#N/A,#N/A,TRUE,"Y생산";#N/A,#N/A,TRUE,"Y판매";#N/A,#N/A,TRUE,"Y총물량";#N/A,#N/A,TRUE,"Y능력";#N/A,#N/A,TRUE,"YKD"}</definedName>
    <definedName name="주요" localSheetId="21" hidden="1">{#N/A,#N/A,TRUE,"Y생산";#N/A,#N/A,TRUE,"Y판매";#N/A,#N/A,TRUE,"Y총물량";#N/A,#N/A,TRUE,"Y능력";#N/A,#N/A,TRUE,"YKD"}</definedName>
    <definedName name="주요" hidden="1">{#N/A,#N/A,TRUE,"Y생산";#N/A,#N/A,TRUE,"Y판매";#N/A,#N/A,TRUE,"Y총물량";#N/A,#N/A,TRUE,"Y능력";#N/A,#N/A,TRUE,"YKD"}</definedName>
    <definedName name="주요설비형식"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설비형식"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설비형식"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설비형식"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설비형식"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설비형식"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설비형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업무2" localSheetId="26" hidden="1">{#N/A,#N/A,TRUE,"Y생산";#N/A,#N/A,TRUE,"Y판매";#N/A,#N/A,TRUE,"Y총물량";#N/A,#N/A,TRUE,"Y능력";#N/A,#N/A,TRUE,"YKD"}</definedName>
    <definedName name="주요업무2" localSheetId="31" hidden="1">{#N/A,#N/A,TRUE,"Y생산";#N/A,#N/A,TRUE,"Y판매";#N/A,#N/A,TRUE,"Y총물량";#N/A,#N/A,TRUE,"Y능력";#N/A,#N/A,TRUE,"YKD"}</definedName>
    <definedName name="주요업무2" localSheetId="30" hidden="1">{#N/A,#N/A,TRUE,"Y생산";#N/A,#N/A,TRUE,"Y판매";#N/A,#N/A,TRUE,"Y총물량";#N/A,#N/A,TRUE,"Y능력";#N/A,#N/A,TRUE,"YKD"}</definedName>
    <definedName name="주요업무2" localSheetId="25" hidden="1">{#N/A,#N/A,TRUE,"Y생산";#N/A,#N/A,TRUE,"Y판매";#N/A,#N/A,TRUE,"Y총물량";#N/A,#N/A,TRUE,"Y능력";#N/A,#N/A,TRUE,"YKD"}</definedName>
    <definedName name="주요업무2" localSheetId="23" hidden="1">{#N/A,#N/A,TRUE,"Y생산";#N/A,#N/A,TRUE,"Y판매";#N/A,#N/A,TRUE,"Y총물량";#N/A,#N/A,TRUE,"Y능력";#N/A,#N/A,TRUE,"YKD"}</definedName>
    <definedName name="주요업무2" localSheetId="21" hidden="1">{#N/A,#N/A,TRUE,"Y생산";#N/A,#N/A,TRUE,"Y판매";#N/A,#N/A,TRUE,"Y총물량";#N/A,#N/A,TRUE,"Y능력";#N/A,#N/A,TRUE,"YKD"}</definedName>
    <definedName name="주요업무2" hidden="1">{#N/A,#N/A,TRUE,"Y생산";#N/A,#N/A,TRUE,"Y판매";#N/A,#N/A,TRUE,"Y총물량";#N/A,#N/A,TRUE,"Y능력";#N/A,#N/A,TRUE,"YKD"}</definedName>
    <definedName name="주요업무3" localSheetId="26" hidden="1">{#N/A,#N/A,TRUE,"Y생산";#N/A,#N/A,TRUE,"Y판매";#N/A,#N/A,TRUE,"Y총물량";#N/A,#N/A,TRUE,"Y능력";#N/A,#N/A,TRUE,"YKD"}</definedName>
    <definedName name="주요업무3" localSheetId="31" hidden="1">{#N/A,#N/A,TRUE,"Y생산";#N/A,#N/A,TRUE,"Y판매";#N/A,#N/A,TRUE,"Y총물량";#N/A,#N/A,TRUE,"Y능력";#N/A,#N/A,TRUE,"YKD"}</definedName>
    <definedName name="주요업무3" localSheetId="30" hidden="1">{#N/A,#N/A,TRUE,"Y생산";#N/A,#N/A,TRUE,"Y판매";#N/A,#N/A,TRUE,"Y총물량";#N/A,#N/A,TRUE,"Y능력";#N/A,#N/A,TRUE,"YKD"}</definedName>
    <definedName name="주요업무3" localSheetId="25" hidden="1">{#N/A,#N/A,TRUE,"Y생산";#N/A,#N/A,TRUE,"Y판매";#N/A,#N/A,TRUE,"Y총물량";#N/A,#N/A,TRUE,"Y능력";#N/A,#N/A,TRUE,"YKD"}</definedName>
    <definedName name="주요업무3" localSheetId="23" hidden="1">{#N/A,#N/A,TRUE,"Y생산";#N/A,#N/A,TRUE,"Y판매";#N/A,#N/A,TRUE,"Y총물량";#N/A,#N/A,TRUE,"Y능력";#N/A,#N/A,TRUE,"YKD"}</definedName>
    <definedName name="주요업무3" localSheetId="21" hidden="1">{#N/A,#N/A,TRUE,"Y생산";#N/A,#N/A,TRUE,"Y판매";#N/A,#N/A,TRUE,"Y총물량";#N/A,#N/A,TRUE,"Y능력";#N/A,#N/A,TRUE,"YKD"}</definedName>
    <definedName name="주요업무3" hidden="1">{#N/A,#N/A,TRUE,"Y생산";#N/A,#N/A,TRUE,"Y판매";#N/A,#N/A,TRUE,"Y총물량";#N/A,#N/A,TRUE,"Y능력";#N/A,#N/A,TRUE,"YKD"}</definedName>
    <definedName name="주요제원" localSheetId="26" hidden="1">{#N/A,#N/A,FALSE,"단축1";#N/A,#N/A,FALSE,"단축2";#N/A,#N/A,FALSE,"단축3";#N/A,#N/A,FALSE,"장축";#N/A,#N/A,FALSE,"4WD"}</definedName>
    <definedName name="주요제원" localSheetId="31" hidden="1">{#N/A,#N/A,FALSE,"단축1";#N/A,#N/A,FALSE,"단축2";#N/A,#N/A,FALSE,"단축3";#N/A,#N/A,FALSE,"장축";#N/A,#N/A,FALSE,"4WD"}</definedName>
    <definedName name="주요제원" localSheetId="30" hidden="1">{#N/A,#N/A,FALSE,"단축1";#N/A,#N/A,FALSE,"단축2";#N/A,#N/A,FALSE,"단축3";#N/A,#N/A,FALSE,"장축";#N/A,#N/A,FALSE,"4WD"}</definedName>
    <definedName name="주요제원" localSheetId="25" hidden="1">{#N/A,#N/A,FALSE,"단축1";#N/A,#N/A,FALSE,"단축2";#N/A,#N/A,FALSE,"단축3";#N/A,#N/A,FALSE,"장축";#N/A,#N/A,FALSE,"4WD"}</definedName>
    <definedName name="주요제원" localSheetId="23" hidden="1">{#N/A,#N/A,FALSE,"단축1";#N/A,#N/A,FALSE,"단축2";#N/A,#N/A,FALSE,"단축3";#N/A,#N/A,FALSE,"장축";#N/A,#N/A,FALSE,"4WD"}</definedName>
    <definedName name="주요제원" localSheetId="21" hidden="1">{#N/A,#N/A,FALSE,"단축1";#N/A,#N/A,FALSE,"단축2";#N/A,#N/A,FALSE,"단축3";#N/A,#N/A,FALSE,"장축";#N/A,#N/A,FALSE,"4WD"}</definedName>
    <definedName name="주요제원" hidden="1">{#N/A,#N/A,FALSE,"단축1";#N/A,#N/A,FALSE,"단축2";#N/A,#N/A,FALSE,"단축3";#N/A,#N/A,FALSE,"장축";#N/A,#N/A,FALSE,"4WD"}</definedName>
    <definedName name="주정관" localSheetId="26" hidden="1">{#N/A,#N/A,TRUE,"일정"}</definedName>
    <definedName name="주정관" localSheetId="31" hidden="1">{#N/A,#N/A,TRUE,"일정"}</definedName>
    <definedName name="주정관" localSheetId="30" hidden="1">{#N/A,#N/A,TRUE,"일정"}</definedName>
    <definedName name="주정관" localSheetId="25" hidden="1">{#N/A,#N/A,TRUE,"일정"}</definedName>
    <definedName name="주정관" localSheetId="23" hidden="1">{#N/A,#N/A,TRUE,"일정"}</definedName>
    <definedName name="주정관" localSheetId="21" hidden="1">{#N/A,#N/A,TRUE,"일정"}</definedName>
    <definedName name="주정관" hidden="1">{#N/A,#N/A,TRUE,"일정"}</definedName>
    <definedName name="주조">#REF!</definedName>
    <definedName name="주호">#REF!</definedName>
    <definedName name="죽" localSheetId="31">[9]!BlankMacro1</definedName>
    <definedName name="죽" localSheetId="23">[9]!BlankMacro1</definedName>
    <definedName name="죽" localSheetId="21">[9]!BlankMacro1</definedName>
    <definedName name="죽" localSheetId="1">[9]!BlankMacro1</definedName>
    <definedName name="죽" localSheetId="4">[9]!BlankMacro1</definedName>
    <definedName name="죽">[9]!BlankMacro1</definedName>
    <definedName name="준공감독자" localSheetId="31">#REF!</definedName>
    <definedName name="준공감독자">#REF!</definedName>
    <definedName name="준공검사자" localSheetId="31">#REF!</definedName>
    <definedName name="준공검사자">#REF!</definedName>
    <definedName name="준공년월일" localSheetId="31">#REF!</definedName>
    <definedName name="준공년월일" localSheetId="23">#REF!</definedName>
    <definedName name="준공년월일" localSheetId="21">#REF!</definedName>
    <definedName name="준공년월일">#REF!</definedName>
    <definedName name="준공도면작성">[80]기준액!#REF!</definedName>
    <definedName name="준공예정일" localSheetId="31">#REF!</definedName>
    <definedName name="준공예정일">#REF!</definedName>
    <definedName name="준공일">#REF!</definedName>
    <definedName name="준설선기관사" localSheetId="31">#REF!</definedName>
    <definedName name="준설선기관사" localSheetId="23">#REF!</definedName>
    <definedName name="준설선기관사" localSheetId="21">#REF!</definedName>
    <definedName name="준설선기관사">#REF!</definedName>
    <definedName name="준설선기관장" localSheetId="31">#REF!</definedName>
    <definedName name="준설선기관장" localSheetId="23">#REF!</definedName>
    <definedName name="준설선기관장" localSheetId="21">#REF!</definedName>
    <definedName name="준설선기관장">#REF!</definedName>
    <definedName name="준설선선장" localSheetId="31">#REF!</definedName>
    <definedName name="준설선선장" localSheetId="23">#REF!</definedName>
    <definedName name="준설선선장" localSheetId="21">#REF!</definedName>
    <definedName name="준설선선장">#REF!</definedName>
    <definedName name="준설선운전사" localSheetId="31">#REF!</definedName>
    <definedName name="준설선운전사">#REF!</definedName>
    <definedName name="준설선전기사" localSheetId="31">#REF!</definedName>
    <definedName name="준설선전기사">#REF!</definedName>
    <definedName name="준호">#REF!</definedName>
    <definedName name="줄눈공" localSheetId="31">#REF!</definedName>
    <definedName name="줄눈공">#REF!</definedName>
    <definedName name="중5급">#REF!</definedName>
    <definedName name="중6급">#REF!</definedName>
    <definedName name="중강당내역서">#REF!</definedName>
    <definedName name="중강딩공량">#REF!</definedName>
    <definedName name="중경">#REF!</definedName>
    <definedName name="중고문">#REF!</definedName>
    <definedName name="중공업생산_계">#REF!</definedName>
    <definedName name="중과장">#REF!</definedName>
    <definedName name="중관리">#REF!</definedName>
    <definedName name="중국">[44]단가!$A$121</definedName>
    <definedName name="중급">#REF!</definedName>
    <definedName name="중급기능사">#REF!</definedName>
    <definedName name="중급기술자">#REF!</definedName>
    <definedName name="중급기술자노무비">'[71]용역비내역-진짜'!#REF!</definedName>
    <definedName name="중급원자력기술자" localSheetId="31">#REF!</definedName>
    <definedName name="중급원자력기술자">#REF!</definedName>
    <definedName name="중기">#REF!</definedName>
    <definedName name="중기경비">[66]단가집!#REF!</definedName>
    <definedName name="중기노무">[66]단가집!#REF!</definedName>
    <definedName name="중기능직">#REF!</definedName>
    <definedName name="중기비율">#REF!</definedName>
    <definedName name="중기운전기사" localSheetId="31">#REF!</definedName>
    <definedName name="중기운전기사">#REF!</definedName>
    <definedName name="중기운전기사노임" localSheetId="31">#REF!</definedName>
    <definedName name="중기운전기사노임" localSheetId="23">#REF!</definedName>
    <definedName name="중기운전기사노임" localSheetId="21">#REF!</definedName>
    <definedName name="중기운전기사노임">#REF!</definedName>
    <definedName name="중기운전사">#REF!</definedName>
    <definedName name="중기운전조수노임" localSheetId="31">#REF!</definedName>
    <definedName name="중기운전조수노임" localSheetId="23">#REF!</definedName>
    <definedName name="중기운전조수노임" localSheetId="21">#REF!</definedName>
    <definedName name="중기운전조수노임">#REF!</definedName>
    <definedName name="중기자재">[66]단가집!#REF!</definedName>
    <definedName name="중기조수">'[82]중기조종사 단위단가'!$B$2</definedName>
    <definedName name="중기조장">'[82]중기조종사 단위단가'!$B$3</definedName>
    <definedName name="중기조장노임" localSheetId="31">#REF!</definedName>
    <definedName name="중기조장노임" localSheetId="23">#REF!</definedName>
    <definedName name="중기조장노임" localSheetId="21">#REF!</definedName>
    <definedName name="중기조장노임">#REF!</definedName>
    <definedName name="중대리">#REF!</definedName>
    <definedName name="중량" localSheetId="31">#REF!</definedName>
    <definedName name="중량">#REF!</definedName>
    <definedName name="중량1900" localSheetId="31">#REF!+#REF!</definedName>
    <definedName name="중량1900">#REF!+#REF!</definedName>
    <definedName name="중량2200" localSheetId="31">#REF!</definedName>
    <definedName name="중량2200">#REF!</definedName>
    <definedName name="중량2900" localSheetId="31">#REF!+#REF!</definedName>
    <definedName name="중량2900">#REF!+#REF!</definedName>
    <definedName name="중량3" localSheetId="31">#REF!</definedName>
    <definedName name="중량3" localSheetId="23">#REF!</definedName>
    <definedName name="중량3" localSheetId="21">#REF!</definedName>
    <definedName name="중량3">#REF!</definedName>
    <definedName name="중량3900" localSheetId="31">#REF!+#REF!</definedName>
    <definedName name="중량3900">#REF!+#REF!</definedName>
    <definedName name="중량4900" localSheetId="31">#REF!+#REF!</definedName>
    <definedName name="중량4900">#REF!+#REF!</definedName>
    <definedName name="중량5500" localSheetId="31">#REF!+#REF!</definedName>
    <definedName name="중량5500">#REF!+#REF!</definedName>
    <definedName name="중량6100" localSheetId="31">#REF!+#REF!</definedName>
    <definedName name="중량6100">#REF!+#REF!</definedName>
    <definedName name="중량6300" localSheetId="31">#REF!+#REF!</definedName>
    <definedName name="중량6300">#REF!+#REF!</definedName>
    <definedName name="중량기계실5K이상" localSheetId="31">#REF!</definedName>
    <definedName name="중량기계실5K이상" localSheetId="23">#REF!</definedName>
    <definedName name="중량기계실5K이상" localSheetId="21">#REF!</definedName>
    <definedName name="중량기계실5K이상">#REF!</definedName>
    <definedName name="중량기타" localSheetId="31">#REF!</definedName>
    <definedName name="중량기타" localSheetId="23">#REF!</definedName>
    <definedName name="중량기타" localSheetId="21">#REF!</definedName>
    <definedName name="중량기타">#REF!</definedName>
    <definedName name="중량누계" localSheetId="23">#REF!</definedName>
    <definedName name="중량누계" localSheetId="21">#REF!</definedName>
    <definedName name="중량누계">#REF!</definedName>
    <definedName name="중량비교검토" localSheetId="23" hidden="1">{#N/A,#N/A,FALSE,"ENG'G(보호계전기)"}</definedName>
    <definedName name="중량비교검토" localSheetId="21" hidden="1">{#N/A,#N/A,FALSE,"ENG'G(보호계전기)"}</definedName>
    <definedName name="중량비교검토" hidden="1">{#N/A,#N/A,FALSE,"ENG'G(보호계전기)"}</definedName>
    <definedName name="중량산출" hidden="1">{#N/A,#N/A,FALSE,"Sheet1"}</definedName>
    <definedName name="중량옥내5K미만" localSheetId="31">#REF!</definedName>
    <definedName name="중량옥내5K미만">#REF!</definedName>
    <definedName name="중량옥내5K이상" localSheetId="31">#REF!</definedName>
    <definedName name="중량옥내5K이상">#REF!</definedName>
    <definedName name="중량옥외5K미만" localSheetId="31">#REF!</definedName>
    <definedName name="중량옥외5K미만">#REF!</definedName>
    <definedName name="중량옥외5K이상" localSheetId="31">#REF!</definedName>
    <definedName name="중량옥외5K이상">#REF!</definedName>
    <definedName name="중량제작" localSheetId="31">#REF!</definedName>
    <definedName name="중량제작">#REF!</definedName>
    <definedName name="중량집계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집계표"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집계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집계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집계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집계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집계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표">#REF!</definedName>
    <definedName name="중별촉">#REF!</definedName>
    <definedName name="중부장">#REF!</definedName>
    <definedName name="중부장직대">#REF!</definedName>
    <definedName name="중분대조서">#REF!,#REF!,#REF!,#REF!,#REF!</definedName>
    <definedName name="중사무직">#REF!</definedName>
    <definedName name="중앙" localSheetId="26" hidden="1">{#N/A,#N/A,FALSE,"단축1";#N/A,#N/A,FALSE,"단축2";#N/A,#N/A,FALSE,"단축3";#N/A,#N/A,FALSE,"장축";#N/A,#N/A,FALSE,"4WD"}</definedName>
    <definedName name="중앙" localSheetId="31" hidden="1">{#N/A,#N/A,FALSE,"단축1";#N/A,#N/A,FALSE,"단축2";#N/A,#N/A,FALSE,"단축3";#N/A,#N/A,FALSE,"장축";#N/A,#N/A,FALSE,"4WD"}</definedName>
    <definedName name="중앙" localSheetId="30" hidden="1">{#N/A,#N/A,FALSE,"단축1";#N/A,#N/A,FALSE,"단축2";#N/A,#N/A,FALSE,"단축3";#N/A,#N/A,FALSE,"장축";#N/A,#N/A,FALSE,"4WD"}</definedName>
    <definedName name="중앙" localSheetId="25" hidden="1">{#N/A,#N/A,FALSE,"단축1";#N/A,#N/A,FALSE,"단축2";#N/A,#N/A,FALSE,"단축3";#N/A,#N/A,FALSE,"장축";#N/A,#N/A,FALSE,"4WD"}</definedName>
    <definedName name="중앙" localSheetId="23" hidden="1">{#N/A,#N/A,FALSE,"단축1";#N/A,#N/A,FALSE,"단축2";#N/A,#N/A,FALSE,"단축3";#N/A,#N/A,FALSE,"장축";#N/A,#N/A,FALSE,"4WD"}</definedName>
    <definedName name="중앙" localSheetId="21" hidden="1">{#N/A,#N/A,FALSE,"단축1";#N/A,#N/A,FALSE,"단축2";#N/A,#N/A,FALSE,"단축3";#N/A,#N/A,FALSE,"장축";#N/A,#N/A,FALSE,"4WD"}</definedName>
    <definedName name="중앙" hidden="1">{#N/A,#N/A,FALSE,"단축1";#N/A,#N/A,FALSE,"단축2";#N/A,#N/A,FALSE,"단축3";#N/A,#N/A,FALSE,"장축";#N/A,#N/A,FALSE,"4WD"}</definedName>
    <definedName name="중앙선추가">{"Book1","부대-(표지판,데리,가드).xls","부대-(낙,차,중분대).xls"}</definedName>
    <definedName name="중앙지하">#N/A</definedName>
    <definedName name="중여">#REF!</definedName>
    <definedName name="중유">[44]단가!$A$55</definedName>
    <definedName name="중임원">#REF!</definedName>
    <definedName name="중재">#REF!</definedName>
    <definedName name="중지원">#REF!</definedName>
    <definedName name="중차장">#REF!</definedName>
    <definedName name="중합계">#REF!</definedName>
    <definedName name="중흥부두2">#REF!</definedName>
    <definedName name="쥐똥">[44]단가!$A$138</definedName>
    <definedName name="쥐똥10노무">[60]수목일위!#REF!</definedName>
    <definedName name="쥐똥10재료">[60]수목일위!#REF!</definedName>
    <definedName name="쥐똥12노무">[60]수목일위!#REF!</definedName>
    <definedName name="쥐똥12재료">[60]수목일위!#REF!</definedName>
    <definedName name="증감경비" localSheetId="31">#REF!</definedName>
    <definedName name="증감경비">#REF!</definedName>
    <definedName name="증감관리비" localSheetId="31">#REF!</definedName>
    <definedName name="증감관리비">#REF!</definedName>
    <definedName name="증감내역" hidden="1">#REF!</definedName>
    <definedName name="증감노무비" localSheetId="31">#REF!</definedName>
    <definedName name="증감노무비">#REF!</definedName>
    <definedName name="증감대비1">'[120]내역서(토목)'!$A$503</definedName>
    <definedName name="증감이윤" localSheetId="31">#REF!</definedName>
    <definedName name="증감이윤">#REF!</definedName>
    <definedName name="증감재료비" localSheetId="31">#REF!</definedName>
    <definedName name="증감재료비">#REF!</definedName>
    <definedName name="증설" localSheetId="23" hidden="1">{#N/A,#N/A,FALSE,"3가";#N/A,#N/A,FALSE,"3나";#N/A,#N/A,FALSE,"3다"}</definedName>
    <definedName name="증설" localSheetId="21" hidden="1">{#N/A,#N/A,FALSE,"3가";#N/A,#N/A,FALSE,"3나";#N/A,#N/A,FALSE,"3다"}</definedName>
    <definedName name="증설" hidden="1">{#N/A,#N/A,FALSE,"3가";#N/A,#N/A,FALSE,"3나";#N/A,#N/A,FALSE,"3다"}</definedName>
    <definedName name="지" localSheetId="31">#REF!</definedName>
    <definedName name="지">#REF!</definedName>
    <definedName name="지__급__자__재__비">#REF!</definedName>
    <definedName name="지게5">#REF!</definedName>
    <definedName name="지경영" localSheetId="26" hidden="1">{#N/A,#N/A,FALSE,"인원";#N/A,#N/A,FALSE,"비용2";#N/A,#N/A,FALSE,"비용1";#N/A,#N/A,FALSE,"비용";#N/A,#N/A,FALSE,"보증2";#N/A,#N/A,FALSE,"보증1";#N/A,#N/A,FALSE,"보증";#N/A,#N/A,FALSE,"손익1";#N/A,#N/A,FALSE,"손익";#N/A,#N/A,FALSE,"부서별매출";#N/A,#N/A,FALSE,"매출"}</definedName>
    <definedName name="지경영" localSheetId="31" hidden="1">{#N/A,#N/A,FALSE,"인원";#N/A,#N/A,FALSE,"비용2";#N/A,#N/A,FALSE,"비용1";#N/A,#N/A,FALSE,"비용";#N/A,#N/A,FALSE,"보증2";#N/A,#N/A,FALSE,"보증1";#N/A,#N/A,FALSE,"보증";#N/A,#N/A,FALSE,"손익1";#N/A,#N/A,FALSE,"손익";#N/A,#N/A,FALSE,"부서별매출";#N/A,#N/A,FALSE,"매출"}</definedName>
    <definedName name="지경영" localSheetId="30" hidden="1">{#N/A,#N/A,FALSE,"인원";#N/A,#N/A,FALSE,"비용2";#N/A,#N/A,FALSE,"비용1";#N/A,#N/A,FALSE,"비용";#N/A,#N/A,FALSE,"보증2";#N/A,#N/A,FALSE,"보증1";#N/A,#N/A,FALSE,"보증";#N/A,#N/A,FALSE,"손익1";#N/A,#N/A,FALSE,"손익";#N/A,#N/A,FALSE,"부서별매출";#N/A,#N/A,FALSE,"매출"}</definedName>
    <definedName name="지경영" localSheetId="25" hidden="1">{#N/A,#N/A,FALSE,"인원";#N/A,#N/A,FALSE,"비용2";#N/A,#N/A,FALSE,"비용1";#N/A,#N/A,FALSE,"비용";#N/A,#N/A,FALSE,"보증2";#N/A,#N/A,FALSE,"보증1";#N/A,#N/A,FALSE,"보증";#N/A,#N/A,FALSE,"손익1";#N/A,#N/A,FALSE,"손익";#N/A,#N/A,FALSE,"부서별매출";#N/A,#N/A,FALSE,"매출"}</definedName>
    <definedName name="지경영" localSheetId="23" hidden="1">{#N/A,#N/A,FALSE,"인원";#N/A,#N/A,FALSE,"비용2";#N/A,#N/A,FALSE,"비용1";#N/A,#N/A,FALSE,"비용";#N/A,#N/A,FALSE,"보증2";#N/A,#N/A,FALSE,"보증1";#N/A,#N/A,FALSE,"보증";#N/A,#N/A,FALSE,"손익1";#N/A,#N/A,FALSE,"손익";#N/A,#N/A,FALSE,"부서별매출";#N/A,#N/A,FALSE,"매출"}</definedName>
    <definedName name="지경영" localSheetId="21"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급">#REF!</definedName>
    <definedName name="지급수선비">[80]기준액!#REF!</definedName>
    <definedName name="지급수수료">[35]적용!#REF!</definedName>
    <definedName name="지급율">#REF!</definedName>
    <definedName name="지급임차료" localSheetId="31">#REF!</definedName>
    <definedName name="지급임차료">#REF!</definedName>
    <definedName name="지급임차료대">#REF!</definedName>
    <definedName name="지급임차료요율" localSheetId="31">#REF!</definedName>
    <definedName name="지급임차료요율" localSheetId="23">#REF!</definedName>
    <definedName name="지급임차료요율" localSheetId="21">#REF!</definedName>
    <definedName name="지급임차료요율">#REF!</definedName>
    <definedName name="지급자재" localSheetId="31">#REF!</definedName>
    <definedName name="지급자재">#REF!</definedName>
    <definedName name="지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름">'[50]BEND LOSS'!#REF!</definedName>
    <definedName name="지름2">'[46]BEND LOSS'!#REF!</definedName>
    <definedName name="지불매크로4" localSheetId="31">#REF!</definedName>
    <definedName name="지불매크로4">#REF!</definedName>
    <definedName name="지불조건">#REF!</definedName>
    <definedName name="지붕잇기공" localSheetId="31">#REF!</definedName>
    <definedName name="지붕잇기공" localSheetId="23">#REF!</definedName>
    <definedName name="지붕잇기공" localSheetId="21">#REF!</definedName>
    <definedName name="지붕잇기공">#REF!</definedName>
    <definedName name="지선">#REF!</definedName>
    <definedName name="지역">#N/A</definedName>
    <definedName name="지역업체" hidden="1">{#N/A,#N/A,FALSE,"배수2"}</definedName>
    <definedName name="지우기">#REF!</definedName>
    <definedName name="지원">#REF!</definedName>
    <definedName name="지임" localSheetId="23">#REF!</definedName>
    <definedName name="지임" localSheetId="21">#REF!</definedName>
    <definedName name="지임">#REF!</definedName>
    <definedName name="지입재료비" localSheetId="31">#REF!</definedName>
    <definedName name="지입재료비" localSheetId="23">#REF!</definedName>
    <definedName name="지입재료비" localSheetId="21">#REF!</definedName>
    <definedName name="지입재료비">#REF!</definedName>
    <definedName name="지장선로" localSheetId="31">#REF!</definedName>
    <definedName name="지장선로">#REF!</definedName>
    <definedName name="지적기능사" localSheetId="31">#REF!</definedName>
    <definedName name="지적기능사">#REF!</definedName>
    <definedName name="지적기능사1급">[66]단가집!#REF!</definedName>
    <definedName name="지적기능사2급">[66]단가집!#REF!</definedName>
    <definedName name="지적기능산업기사" localSheetId="31">#REF!</definedName>
    <definedName name="지적기능산업기사">#REF!</definedName>
    <definedName name="지적기사" localSheetId="31">#REF!</definedName>
    <definedName name="지적기사">#REF!</definedName>
    <definedName name="지적기사1급">[66]단가집!#REF!</definedName>
    <definedName name="지적기사2급">[66]단가집!#REF!</definedName>
    <definedName name="지적산업기사" localSheetId="31">#REF!</definedName>
    <definedName name="지적산업기사">#REF!</definedName>
    <definedName name="지중" localSheetId="26" hidden="1">{#N/A,#N/A,FALSE,"명세표"}</definedName>
    <definedName name="지중" localSheetId="31" hidden="1">{#N/A,#N/A,FALSE,"명세표"}</definedName>
    <definedName name="지중" localSheetId="30" hidden="1">{#N/A,#N/A,FALSE,"명세표"}</definedName>
    <definedName name="지중" localSheetId="25" hidden="1">{#N/A,#N/A,FALSE,"명세표"}</definedName>
    <definedName name="지중" localSheetId="23" hidden="1">{#N/A,#N/A,FALSE,"명세표"}</definedName>
    <definedName name="지중" localSheetId="21" hidden="1">{#N/A,#N/A,FALSE,"명세표"}</definedName>
    <definedName name="지중" hidden="1">{#N/A,#N/A,FALSE,"명세표"}</definedName>
    <definedName name="지중선로표시기" localSheetId="31">#REF!</definedName>
    <definedName name="지중선로표시기">#REF!</definedName>
    <definedName name="지중전선관">#REF!</definedName>
    <definedName name="지지">[38]Sheet5!#REF!</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하배관" localSheetId="31">#REF!</definedName>
    <definedName name="지하배관">#REF!</definedName>
    <definedName name="지하배관값" localSheetId="31">#REF!</definedName>
    <definedName name="지하배관값">#REF!</definedName>
    <definedName name="지하접지선" localSheetId="31">#REF!</definedName>
    <definedName name="지하접지선">#REF!</definedName>
    <definedName name="지하접지선값" localSheetId="31">#REF!</definedName>
    <definedName name="지하접지선값">#REF!</definedName>
    <definedName name="지하주간선" localSheetId="31">#REF!</definedName>
    <definedName name="지하주간선">#REF!</definedName>
    <definedName name="지하주간선값" localSheetId="31">#REF!</definedName>
    <definedName name="지하주간선값">#REF!</definedName>
    <definedName name="지하철거" localSheetId="26" hidden="1">{"'Sheet1'!$A$1:$H$49"}</definedName>
    <definedName name="지하철거" localSheetId="31" hidden="1">{"'Sheet1'!$A$1:$H$49"}</definedName>
    <definedName name="지하철거" localSheetId="30" hidden="1">{"'Sheet1'!$A$1:$H$49"}</definedName>
    <definedName name="지하철거" localSheetId="25" hidden="1">{"'Sheet1'!$A$1:$H$49"}</definedName>
    <definedName name="지하철거" localSheetId="23" hidden="1">{"'Sheet1'!$A$1:$H$49"}</definedName>
    <definedName name="지하철거" localSheetId="21" hidden="1">{"'Sheet1'!$A$1:$H$49"}</definedName>
    <definedName name="지하철거" hidden="1">{"'Sheet1'!$A$1:$H$49"}</definedName>
    <definedName name="지하철이설" localSheetId="23" hidden="1">{#N/A,#N/A,FALSE,"3가";#N/A,#N/A,FALSE,"3나";#N/A,#N/A,FALSE,"3다"}</definedName>
    <definedName name="지하철이설" localSheetId="21" hidden="1">{#N/A,#N/A,FALSE,"3가";#N/A,#N/A,FALSE,"3나";#N/A,#N/A,FALSE,"3다"}</definedName>
    <definedName name="지하철이설" hidden="1">{#N/A,#N/A,FALSE,"3가";#N/A,#N/A,FALSE,"3나";#N/A,#N/A,FALSE,"3다"}</definedName>
    <definedName name="직">#REF!</definedName>
    <definedName name="직3" localSheetId="31">#REF!</definedName>
    <definedName name="직3">#REF!</definedName>
    <definedName name="직54" localSheetId="23" hidden="1">{#N/A,#N/A,TRUE,"토적및재료집계";#N/A,#N/A,TRUE,"토적및재료집계";#N/A,#N/A,TRUE,"단위량"}</definedName>
    <definedName name="직54" localSheetId="21" hidden="1">{#N/A,#N/A,TRUE,"토적및재료집계";#N/A,#N/A,TRUE,"토적및재료집계";#N/A,#N/A,TRUE,"단위량"}</definedName>
    <definedName name="직54" hidden="1">{#N/A,#N/A,TRUE,"토적및재료집계";#N/A,#N/A,TRUE,"토적및재료집계";#N/A,#N/A,TRUE,"단위량"}</definedName>
    <definedName name="직54P" localSheetId="23" hidden="1">{#N/A,#N/A,TRUE,"토적및재료집계";#N/A,#N/A,TRUE,"토적및재료집계";#N/A,#N/A,TRUE,"단위량"}</definedName>
    <definedName name="직54P" localSheetId="21" hidden="1">{#N/A,#N/A,TRUE,"토적및재료집계";#N/A,#N/A,TRUE,"토적및재료집계";#N/A,#N/A,TRUE,"단위량"}</definedName>
    <definedName name="직54P" hidden="1">{#N/A,#N/A,TRUE,"토적및재료집계";#N/A,#N/A,TRUE,"토적및재료집계";#N/A,#N/A,TRUE,"단위량"}</definedName>
    <definedName name="직공">#REF!</definedName>
    <definedName name="직노" localSheetId="31">#REF!</definedName>
    <definedName name="직노">#REF!</definedName>
    <definedName name="직노2">#REF!</definedName>
    <definedName name="직노비">#REF!</definedName>
    <definedName name="직노비2">#REF!</definedName>
    <definedName name="직매54P" localSheetId="23" hidden="1">{#N/A,#N/A,TRUE,"토적및재료집계";#N/A,#N/A,TRUE,"토적및재료집계";#N/A,#N/A,TRUE,"단위량"}</definedName>
    <definedName name="직매54P" localSheetId="21" hidden="1">{#N/A,#N/A,TRUE,"토적및재료집계";#N/A,#N/A,TRUE,"토적및재료집계";#N/A,#N/A,TRUE,"단위량"}</definedName>
    <definedName name="직매54P" hidden="1">{#N/A,#N/A,TRUE,"토적및재료집계";#N/A,#N/A,TRUE,"토적및재료집계";#N/A,#N/A,TRUE,"단위량"}</definedName>
    <definedName name="직영비">#REF!</definedName>
    <definedName name="직재">[121]원가!$J$3</definedName>
    <definedName name="직접">#REF!</definedName>
    <definedName name="직접경비">#REF!</definedName>
    <definedName name="직접공정">#REF!</definedName>
    <definedName name="직접노무비" localSheetId="31">#REF!</definedName>
    <definedName name="직접노무비">#REF!</definedName>
    <definedName name="직접노무비1">#REF!</definedName>
    <definedName name="직접노무비계">#REF!</definedName>
    <definedName name="직접노무비요율" localSheetId="31">#REF!</definedName>
    <definedName name="직접노무비요율" localSheetId="23">#REF!</definedName>
    <definedName name="직접노무비요율" localSheetId="21">#REF!</definedName>
    <definedName name="직접노무비요율">#REF!</definedName>
    <definedName name="직접비대비표">#REF!</definedName>
    <definedName name="직접재료비" localSheetId="31">#REF!</definedName>
    <definedName name="직접재료비" localSheetId="23">#REF!</definedName>
    <definedName name="직접재료비" localSheetId="21">#REF!</definedName>
    <definedName name="직접재료비">#REF!</definedName>
    <definedName name="직접재료비합" localSheetId="31">#REF!</definedName>
    <definedName name="직접재료비합" localSheetId="23">#REF!</definedName>
    <definedName name="직접재료비합" localSheetId="21">#REF!</definedName>
    <definedName name="직접재료비합">#REF!</definedName>
    <definedName name="직훈생" hidden="1">{#N/A,#N/A,TRUE,"일정"}</definedName>
    <definedName name="진" localSheetId="23" hidden="1">{#N/A,#N/A,FALSE,"3가";#N/A,#N/A,FALSE,"3나";#N/A,#N/A,FALSE,"3다"}</definedName>
    <definedName name="진" localSheetId="21" hidden="1">{#N/A,#N/A,FALSE,"3가";#N/A,#N/A,FALSE,"3나";#N/A,#N/A,FALSE,"3다"}</definedName>
    <definedName name="진" hidden="1">{#N/A,#N/A,FALSE,"3가";#N/A,#N/A,FALSE,"3나";#N/A,#N/A,FALSE,"3다"}</definedName>
    <definedName name="진국">#REF!</definedName>
    <definedName name="진달래">[64]단가!$A$141</definedName>
    <definedName name="진달래3노무">[60]수목일위!#REF!</definedName>
    <definedName name="진달래3재료">[60]수목일위!#REF!</definedName>
    <definedName name="진달래4노무">[60]수목일위!#REF!</definedName>
    <definedName name="진달래4재료">[60]수목일위!#REF!</definedName>
    <definedName name="진달래5노무">[60]수목일위!#REF!</definedName>
    <definedName name="진달래5재료">[60]수목일위!#REF!</definedName>
    <definedName name="진동로라노무비">[44]시설물일위!#REF!</definedName>
    <definedName name="진동롤라경비">[44]시설물일위!#REF!</definedName>
    <definedName name="진동롤라재료비">[44]시설물일위!#REF!</definedName>
    <definedName name="진짜원가">#REF!</definedName>
    <definedName name="질소_및_탄산가스창고">#REF!</definedName>
    <definedName name="집">ROUND(#REF!*0.0254,3)</definedName>
    <definedName name="집계" localSheetId="26" hidden="1">{#N/A,#N/A,FALSE,"명세표"}</definedName>
    <definedName name="집계" localSheetId="31">#REF!</definedName>
    <definedName name="집계" localSheetId="30" hidden="1">{#N/A,#N/A,FALSE,"명세표"}</definedName>
    <definedName name="집계" localSheetId="25" hidden="1">{#N/A,#N/A,FALSE,"명세표"}</definedName>
    <definedName name="집계" localSheetId="23" hidden="1">{#N/A,#N/A,FALSE,"명세표"}</definedName>
    <definedName name="집계" localSheetId="21" hidden="1">{#N/A,#N/A,FALSE,"명세표"}</definedName>
    <definedName name="집계" hidden="1">{#N/A,#N/A,FALSE,"명세표"}</definedName>
    <definedName name="집계1" localSheetId="31">#REF!:OFFSET(#REF!,COUNTA(#REF!:OFFSET(#REF!,65536-ROW(#REF!),0))-1,0)</definedName>
    <definedName name="집계1">#REF!:OFFSET(#REF!,COUNTA(#REF!:OFFSET(#REF!,65536-ROW(#REF!),0))-1,0)</definedName>
    <definedName name="집계2" localSheetId="31">#REF!</definedName>
    <definedName name="집계2">#REF!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SHEET">#REF!</definedName>
    <definedName name="집계표">#N/A</definedName>
    <definedName name="집계표1">#REF!</definedName>
    <definedName name="집계표2">#REF!</definedName>
    <definedName name="집계표3">#REF!</definedName>
    <definedName name="집계표4">#REF!</definedName>
    <definedName name="집계표5">#REF!</definedName>
    <definedName name="집수정COVER">#REF!</definedName>
    <definedName name="집수정수량">#REF!</definedName>
    <definedName name="쪽재비">[44]단가!$A$146</definedName>
    <definedName name="쪽재비노">[63]식재!$H$146</definedName>
    <definedName name="쪽재비재">[63]식재!$F$146</definedName>
    <definedName name="ㅊ" localSheetId="31">#REF!</definedName>
    <definedName name="ㅊ" hidden="1">#REF!</definedName>
    <definedName name="ㅊ.ㅊ.ㅊ." localSheetId="31">#REF!</definedName>
    <definedName name="ㅊ.ㅊ.ㅊ.">#REF!</definedName>
    <definedName name="ㅊ1">#REF!</definedName>
    <definedName name="ㅊ1555">#REF!</definedName>
    <definedName name="ㅊㄹㄹ" localSheetId="31">#REF!</definedName>
    <definedName name="ㅊㄹㄹ">#REF!</definedName>
    <definedName name="ㅊㅊ" localSheetId="31">#REF!</definedName>
    <definedName name="ㅊㅊ">#REF!</definedName>
    <definedName name="ㅊㅊㅊ">#REF!</definedName>
    <definedName name="ㅊㅊㅊㅊㅊㅊ" hidden="1">{#N/A,#N/A,FALSE,"이태원철근"}</definedName>
    <definedName name="ㅊㅊㅊㅊㅊㅊㅊㅊㅊㅊㅊㅊㅊㅊㅊㅊㅊㅊㅊㅊㅊ" hidden="1">{#N/A,#N/A,FALSE,"조골재"}</definedName>
    <definedName name="ㅊㅌ"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ㅊㅌ"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ㅊㅌ"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ㅊㅌ"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ㅊㅌ"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ㅊㅌ"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ㅊ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ㅊㅍ" hidden="1">#REF!</definedName>
    <definedName name="ㅊ퓿ㅍ" localSheetId="23" hidden="1">{#N/A,#N/A,FALSE,"혼합골재"}</definedName>
    <definedName name="ㅊ퓿ㅍ" localSheetId="21" hidden="1">{#N/A,#N/A,FALSE,"혼합골재"}</definedName>
    <definedName name="ㅊ퓿ㅍ" hidden="1">{#N/A,#N/A,FALSE,"혼합골재"}</definedName>
    <definedName name="차">#REF!</definedName>
    <definedName name="차량가격" localSheetId="31">#REF!</definedName>
    <definedName name="차량가격">#REF!</definedName>
    <definedName name="차례">#N/A</definedName>
    <definedName name="차로폭">#REF!</definedName>
    <definedName name="차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차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차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차선도색설치현황1">#REF!,#REF!,#REF!,#REF!,#REF!</definedName>
    <definedName name="차선도색중앙선수량">#REF!</definedName>
    <definedName name="차선도색직각주차수량">#REF!</definedName>
    <definedName name="차선도색집계">#REF!</definedName>
    <definedName name="차선도색평행주차수량">#REF!</definedName>
    <definedName name="차압발신기노" localSheetId="31">#REF!</definedName>
    <definedName name="차압발신기노">#REF!</definedName>
    <definedName name="차압발신기품" localSheetId="31">#REF!</definedName>
    <definedName name="차압발신기품">#REF!</definedName>
    <definedName name="차인증감" localSheetId="31">#REF!</definedName>
    <definedName name="차인증감">#REF!</definedName>
    <definedName name="차장">#REF!</definedName>
    <definedName name="차집관거단가">[104]공비대비!#REF!</definedName>
    <definedName name="차체" localSheetId="26" hidden="1">{#N/A,#N/A,FALSE,"단축1";#N/A,#N/A,FALSE,"단축2";#N/A,#N/A,FALSE,"단축3";#N/A,#N/A,FALSE,"장축";#N/A,#N/A,FALSE,"4WD"}</definedName>
    <definedName name="차체" localSheetId="31" hidden="1">{#N/A,#N/A,FALSE,"단축1";#N/A,#N/A,FALSE,"단축2";#N/A,#N/A,FALSE,"단축3";#N/A,#N/A,FALSE,"장축";#N/A,#N/A,FALSE,"4WD"}</definedName>
    <definedName name="차체" localSheetId="30" hidden="1">{#N/A,#N/A,FALSE,"단축1";#N/A,#N/A,FALSE,"단축2";#N/A,#N/A,FALSE,"단축3";#N/A,#N/A,FALSE,"장축";#N/A,#N/A,FALSE,"4WD"}</definedName>
    <definedName name="차체" localSheetId="25" hidden="1">{#N/A,#N/A,FALSE,"단축1";#N/A,#N/A,FALSE,"단축2";#N/A,#N/A,FALSE,"단축3";#N/A,#N/A,FALSE,"장축";#N/A,#N/A,FALSE,"4WD"}</definedName>
    <definedName name="차체" localSheetId="23" hidden="1">{#N/A,#N/A,FALSE,"단축1";#N/A,#N/A,FALSE,"단축2";#N/A,#N/A,FALSE,"단축3";#N/A,#N/A,FALSE,"장축";#N/A,#N/A,FALSE,"4WD"}</definedName>
    <definedName name="차체" localSheetId="21" hidden="1">{#N/A,#N/A,FALSE,"단축1";#N/A,#N/A,FALSE,"단축2";#N/A,#N/A,FALSE,"단축3";#N/A,#N/A,FALSE,"장축";#N/A,#N/A,FALSE,"4WD"}</definedName>
    <definedName name="차체" hidden="1">{#N/A,#N/A,FALSE,"단축1";#N/A,#N/A,FALSE,"단축2";#N/A,#N/A,FALSE,"단축3";#N/A,#N/A,FALSE,"장축";#N/A,#N/A,FALSE,"4WD"}</definedName>
    <definedName name="차형준">#N/A</definedName>
    <definedName name="착공기한" localSheetId="31">#REF!</definedName>
    <definedName name="착공기한">#REF!</definedName>
    <definedName name="착공년월일" localSheetId="31">#REF!</definedName>
    <definedName name="착공년월일">#REF!</definedName>
    <definedName name="착공월">#REF!</definedName>
    <definedName name="착공일" localSheetId="31">#REF!</definedName>
    <definedName name="착공일">#REF!</definedName>
    <definedName name="착암공" localSheetId="31">#REF!</definedName>
    <definedName name="착암공">#REF!</definedName>
    <definedName name="착암공노임" localSheetId="31">#REF!</definedName>
    <definedName name="착암공노임" localSheetId="23">#REF!</definedName>
    <definedName name="착암공노임" localSheetId="21">#REF!</definedName>
    <definedName name="착암공노임">#REF!</definedName>
    <definedName name="착정">#REF!</definedName>
    <definedName name="착준공식비">[80]기준액!#REF!</definedName>
    <definedName name="찰샇기" hidden="1">#REF!</definedName>
    <definedName name="참" localSheetId="31">[9]!BlankMacro1</definedName>
    <definedName name="참" localSheetId="23">[9]!BlankMacro1</definedName>
    <definedName name="참" localSheetId="21">[9]!BlankMacro1</definedName>
    <definedName name="참" localSheetId="1">[9]!BlankMacro1</definedName>
    <definedName name="참" localSheetId="4">[9]!BlankMacro1</definedName>
    <definedName name="참">[9]!BlankMacro1</definedName>
    <definedName name="참고" hidden="1">{"'Sheet1'!$A$1:$E$59"}</definedName>
    <definedName name="참고자료">#N/A</definedName>
    <definedName name="참조" hidden="1">{"'Sheet1'!$A$1:$E$59"}</definedName>
    <definedName name="참조부서">#REF!</definedName>
    <definedName name="창"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창고산출" localSheetId="31">#REF!</definedName>
    <definedName name="창고산출" localSheetId="23">#REF!</definedName>
    <definedName name="창고산출" localSheetId="21">#REF!</definedName>
    <definedName name="창고산출">#REF!</definedName>
    <definedName name="창포노">[63]식재!$H$185</definedName>
    <definedName name="창포재">[63]식재!$F$185</definedName>
    <definedName name="창호목공" localSheetId="31">#REF!</definedName>
    <definedName name="창호목공" localSheetId="23">#REF!</definedName>
    <definedName name="창호목공" localSheetId="21">#REF!</definedName>
    <definedName name="창호목공">#REF!</definedName>
    <definedName name="창호잡철최종">#REF!</definedName>
    <definedName name="처리">#REF!</definedName>
    <definedName name="처음">#REF!</definedName>
    <definedName name="천우">#REF!</definedName>
    <definedName name="천정반사" localSheetId="31">#REF!</definedName>
    <definedName name="천정반사" localSheetId="23">#REF!</definedName>
    <definedName name="천정반사">#REF!</definedName>
    <definedName name="철2" hidden="1">{#N/A,#N/A,FALSE,"혼합골재"}</definedName>
    <definedName name="철5급">#REF!</definedName>
    <definedName name="철6급">#REF!</definedName>
    <definedName name="철강">#REF!</definedName>
    <definedName name="철강보정" localSheetId="31">#REF!</definedName>
    <definedName name="철강보정">#REF!</definedName>
    <definedName name="철강생산">#REF!</definedName>
    <definedName name="철거"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거"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거비" localSheetId="31">#REF!</definedName>
    <definedName name="철거비">#REF!</definedName>
    <definedName name="철거비1" localSheetId="31">#REF!</definedName>
    <definedName name="철거비1">#REF!</definedName>
    <definedName name="철거사용내역" localSheetId="23" hidden="1">{#N/A,#N/A,TRUE,"토적및재료집계";#N/A,#N/A,TRUE,"토적및재료집계";#N/A,#N/A,TRUE,"단위량"}</definedName>
    <definedName name="철거사용내역" localSheetId="21" hidden="1">{#N/A,#N/A,TRUE,"토적및재료집계";#N/A,#N/A,TRUE,"토적및재료집계";#N/A,#N/A,TRUE,"단위량"}</definedName>
    <definedName name="철거사용내역" hidden="1">{#N/A,#N/A,TRUE,"토적및재료집계";#N/A,#N/A,TRUE,"토적및재료집계";#N/A,#N/A,TRUE,"단위량"}</definedName>
    <definedName name="철거설치">BlankMacro1</definedName>
    <definedName name="철거자재" localSheetId="31">#REF!</definedName>
    <definedName name="철거자재">#REF!</definedName>
    <definedName name="철거전등단가" localSheetId="31">#REF!</definedName>
    <definedName name="철거전등단가">#REF!</definedName>
    <definedName name="철거절재물량">#REF!</definedName>
    <definedName name="철고문">#REF!</definedName>
    <definedName name="철골">#REF!</definedName>
    <definedName name="철골공" localSheetId="31">INDIRECT("$M$1:$W$2")</definedName>
    <definedName name="철골공">#REF!</definedName>
    <definedName name="철골공N">INDIRECT("단중표!$P$32:$Q$36")</definedName>
    <definedName name="철골공노임" localSheetId="31">#REF!</definedName>
    <definedName name="철골공노임">#REF!</definedName>
    <definedName name="철골공보정">INDIRECT("단중표!$S$3:$U$6")</definedName>
    <definedName name="철골공정"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량">INDIRECT("단중표!$P$2:$Q$7")</definedName>
    <definedName name="철골세우기" localSheetId="31">#REF!</definedName>
    <definedName name="철골세우기">#REF!</definedName>
    <definedName name="철골야" localSheetId="31">#REF!</definedName>
    <definedName name="철골야" localSheetId="23">#REF!</definedName>
    <definedName name="철골야" localSheetId="21">#REF!</definedName>
    <definedName name="철골야">#REF!</definedName>
    <definedName name="철골주" localSheetId="31">#REF!</definedName>
    <definedName name="철골주" localSheetId="23">#REF!</definedName>
    <definedName name="철골주" localSheetId="21">#REF!</definedName>
    <definedName name="철골주">#REF!</definedName>
    <definedName name="철골품">#N/A</definedName>
    <definedName name="철골협의" localSheetId="26" hidden="1">{#N/A,#N/A,FALSE,"현장 NCR 분석";#N/A,#N/A,FALSE,"현장품질감사";#N/A,#N/A,FALSE,"현장품질감사"}</definedName>
    <definedName name="철골협의" localSheetId="31" hidden="1">{#N/A,#N/A,FALSE,"현장 NCR 분석";#N/A,#N/A,FALSE,"현장품질감사";#N/A,#N/A,FALSE,"현장품질감사"}</definedName>
    <definedName name="철골협의" localSheetId="30" hidden="1">{#N/A,#N/A,FALSE,"현장 NCR 분석";#N/A,#N/A,FALSE,"현장품질감사";#N/A,#N/A,FALSE,"현장품질감사"}</definedName>
    <definedName name="철골협의" localSheetId="25" hidden="1">{#N/A,#N/A,FALSE,"현장 NCR 분석";#N/A,#N/A,FALSE,"현장품질감사";#N/A,#N/A,FALSE,"현장품질감사"}</definedName>
    <definedName name="철골협의" localSheetId="23" hidden="1">{#N/A,#N/A,FALSE,"현장 NCR 분석";#N/A,#N/A,FALSE,"현장품질감사";#N/A,#N/A,FALSE,"현장품질감사"}</definedName>
    <definedName name="철골협의" localSheetId="21" hidden="1">{#N/A,#N/A,FALSE,"현장 NCR 분석";#N/A,#N/A,FALSE,"현장품질감사";#N/A,#N/A,FALSE,"현장품질감사"}</definedName>
    <definedName name="철골협의" hidden="1">{#N/A,#N/A,FALSE,"현장 NCR 분석";#N/A,#N/A,FALSE,"현장품질감사";#N/A,#N/A,FALSE,"현장품질감사"}</definedName>
    <definedName name="철공" localSheetId="31">#REF!</definedName>
    <definedName name="철공">#REF!</definedName>
    <definedName name="철공노임" localSheetId="31">#REF!</definedName>
    <definedName name="철공노임">#REF!</definedName>
    <definedName name="철과장">#REF!</definedName>
    <definedName name="철근" localSheetId="31">#REF!</definedName>
    <definedName name="철근">#REF!</definedName>
    <definedName name="철근경비">[60]수목일위!#REF!</definedName>
    <definedName name="철근공" localSheetId="31">#REF!</definedName>
    <definedName name="철근공" localSheetId="23">#REF!</definedName>
    <definedName name="철근공" localSheetId="21">#REF!</definedName>
    <definedName name="철근공">#REF!</definedName>
    <definedName name="철근공노임" localSheetId="31">#REF!</definedName>
    <definedName name="철근공노임" localSheetId="23">#REF!</definedName>
    <definedName name="철근공노임" localSheetId="21">#REF!</definedName>
    <definedName name="철근공노임">#REF!</definedName>
    <definedName name="철근노무">[60]수목일위!#REF!</definedName>
    <definedName name="철근단중" localSheetId="31">#REF!</definedName>
    <definedName name="철근단중">#REF!</definedName>
    <definedName name="철근야" localSheetId="31">#REF!</definedName>
    <definedName name="철근야">#REF!</definedName>
    <definedName name="철근운반">#N/A</definedName>
    <definedName name="철근재료">[60]수목일위!#REF!</definedName>
    <definedName name="철근주" localSheetId="31">#REF!</definedName>
    <definedName name="철근주">#REF!</definedName>
    <definedName name="철근콘크리트공" localSheetId="31">#REF!</definedName>
    <definedName name="철근콘크리트공">#REF!</definedName>
    <definedName name="철기능직">#REF!</definedName>
    <definedName name="철대리">#REF!</definedName>
    <definedName name="철도신호공" localSheetId="31">#REF!</definedName>
    <definedName name="철도신호공">#REF!</definedName>
    <definedName name="철도신호공노임">#REF!</definedName>
    <definedName name="철물갑지">Dlog_Show</definedName>
    <definedName name="철물공" localSheetId="31">#REF!</definedName>
    <definedName name="철물공">#REF!</definedName>
    <definedName name="철별촉">#REF!</definedName>
    <definedName name="철부장">#REF!</definedName>
    <definedName name="철부장직대">#REF!</definedName>
    <definedName name="철사무">#REF!</definedName>
    <definedName name="철선8">[64]단가!$A$11</definedName>
    <definedName name="철여">#REF!</definedName>
    <definedName name="철임원">#REF!</definedName>
    <definedName name="철재가공">#REF!</definedName>
    <definedName name="철재가공노" localSheetId="31">#REF!</definedName>
    <definedName name="철재가공노">#REF!</definedName>
    <definedName name="철재가공물량">#REF!</definedName>
    <definedName name="철재노무비" localSheetId="31">#REF!</definedName>
    <definedName name="철재노무비" localSheetId="23">#REF!</definedName>
    <definedName name="철재노무비" localSheetId="21">#REF!</definedName>
    <definedName name="철재노무비">#REF!</definedName>
    <definedName name="철재소모자재비">#REF!</definedName>
    <definedName name="철재자재비" localSheetId="31">#REF!</definedName>
    <definedName name="철재자재비" localSheetId="23">#REF!</definedName>
    <definedName name="철재자재비" localSheetId="21">#REF!</definedName>
    <definedName name="철재자재비">#REF!</definedName>
    <definedName name="철재철거물량">#REF!</definedName>
    <definedName name="철재철거보통인부공수" localSheetId="31">#REF!</definedName>
    <definedName name="철재철거보통인부공수" localSheetId="23">#REF!</definedName>
    <definedName name="철재철거보통인부공수" localSheetId="21">#REF!</definedName>
    <definedName name="철재철거보통인부공수">#REF!</definedName>
    <definedName name="철재철거비계공공수" localSheetId="31">#REF!</definedName>
    <definedName name="철재철거비계공공수">#REF!</definedName>
    <definedName name="철재철거산소" localSheetId="31">#REF!</definedName>
    <definedName name="철재철거산소">#REF!</definedName>
    <definedName name="철재철거연마지석" localSheetId="31">#REF!</definedName>
    <definedName name="철재철거연마지석">#REF!</definedName>
    <definedName name="철재철거용접봉" localSheetId="31">#REF!</definedName>
    <definedName name="철재철거용접봉">#REF!</definedName>
    <definedName name="철재철거프랜트전공공수" localSheetId="31">#REF!</definedName>
    <definedName name="철재철거프랜트전공공수">#REF!</definedName>
    <definedName name="철재철거프로판" localSheetId="31">#REF!</definedName>
    <definedName name="철재철거프로판">#REF!</definedName>
    <definedName name="철주신설공구손료" localSheetId="31">#REF!</definedName>
    <definedName name="철주신설공구손료">#REF!</definedName>
    <definedName name="철주신설공비" localSheetId="31">#REF!</definedName>
    <definedName name="철주신설공비">#REF!</definedName>
    <definedName name="철주신설재료비" localSheetId="31">#REF!</definedName>
    <definedName name="철주신설재료비">#REF!</definedName>
    <definedName name="철차장">#REF!</definedName>
    <definedName name="철총원">#REF!</definedName>
    <definedName name="철콘" hidden="1">{#N/A,#N/A,FALSE,"CCTV"}</definedName>
    <definedName name="철탑높이" localSheetId="31">#REF!</definedName>
    <definedName name="철탑높이">#REF!</definedName>
    <definedName name="철판">#REF!</definedName>
    <definedName name="철판공" localSheetId="31">#REF!</definedName>
    <definedName name="철판공">#REF!</definedName>
    <definedName name="철판공노임" localSheetId="31">#REF!</definedName>
    <definedName name="철판공노임">#REF!</definedName>
    <definedName name="철환봉">[26]단가비교!$L$30</definedName>
    <definedName name="첨" localSheetId="26" hidden="1">{#N/A,#N/A,FALSE,"단축1";#N/A,#N/A,FALSE,"단축2";#N/A,#N/A,FALSE,"단축3";#N/A,#N/A,FALSE,"장축";#N/A,#N/A,FALSE,"4WD"}</definedName>
    <definedName name="첨" localSheetId="31" hidden="1">{#N/A,#N/A,FALSE,"단축1";#N/A,#N/A,FALSE,"단축2";#N/A,#N/A,FALSE,"단축3";#N/A,#N/A,FALSE,"장축";#N/A,#N/A,FALSE,"4WD"}</definedName>
    <definedName name="첨" localSheetId="30" hidden="1">{#N/A,#N/A,FALSE,"단축1";#N/A,#N/A,FALSE,"단축2";#N/A,#N/A,FALSE,"단축3";#N/A,#N/A,FALSE,"장축";#N/A,#N/A,FALSE,"4WD"}</definedName>
    <definedName name="첨" localSheetId="25" hidden="1">{#N/A,#N/A,FALSE,"단축1";#N/A,#N/A,FALSE,"단축2";#N/A,#N/A,FALSE,"단축3";#N/A,#N/A,FALSE,"장축";#N/A,#N/A,FALSE,"4WD"}</definedName>
    <definedName name="첨" localSheetId="23" hidden="1">{#N/A,#N/A,FALSE,"단축1";#N/A,#N/A,FALSE,"단축2";#N/A,#N/A,FALSE,"단축3";#N/A,#N/A,FALSE,"장축";#N/A,#N/A,FALSE,"4WD"}</definedName>
    <definedName name="첨" localSheetId="21" hidden="1">{#N/A,#N/A,FALSE,"단축1";#N/A,#N/A,FALSE,"단축2";#N/A,#N/A,FALSE,"단축3";#N/A,#N/A,FALSE,"장축";#N/A,#N/A,FALSE,"4WD"}</definedName>
    <definedName name="첨" hidden="1">{#N/A,#N/A,FALSE,"단축1";#N/A,#N/A,FALSE,"단축2";#N/A,#N/A,FALSE,"단축3";#N/A,#N/A,FALSE,"장축";#N/A,#N/A,FALSE,"4WD"}</definedName>
    <definedName name="첨부">#REF!</definedName>
    <definedName name="첨부3" localSheetId="31" hidden="1">{#N/A,#N/A,FALSE,"CCTV"}</definedName>
    <definedName name="첨부3" localSheetId="23" hidden="1">{#N/A,#N/A,FALSE,"CCTV"}</definedName>
    <definedName name="첨부3" localSheetId="21" hidden="1">{#N/A,#N/A,FALSE,"CCTV"}</definedName>
    <definedName name="첨부3" hidden="1">{#N/A,#N/A,FALSE,"CCTV"}</definedName>
    <definedName name="첨부4"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첨부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첨부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첨부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첫장" hidden="1">{#N/A,#N/A,TRUE,"총괄"}</definedName>
    <definedName name="청">#REF!</definedName>
    <definedName name="청단">[44]단가!$A$122</definedName>
    <definedName name="청사진">[80]기준액!#REF!</definedName>
    <definedName name="청사초롱">'[50]BEND LOSS'!#REF!</definedName>
    <definedName name="청천200">'[122]200'!#REF!</definedName>
    <definedName name="체적금액">#REF!</definedName>
    <definedName name="초급">#REF!</definedName>
    <definedName name="초급기능사">[66]단가집!#REF!</definedName>
    <definedName name="초급기술자">'[123]일위대가표(DEEP)'!$E$8</definedName>
    <definedName name="초급기술자노무비">'[71]용역비내역-진짜'!#REF!</definedName>
    <definedName name="총" hidden="1">{#N/A,#N/A,FALSE,"부대1"}</definedName>
    <definedName name="총______원_______가">#REF!</definedName>
    <definedName name="총___공____사___비">#REF!</definedName>
    <definedName name="총_원_가">#REF!</definedName>
    <definedName name="총5급">#REF!</definedName>
    <definedName name="총6급">#REF!</definedName>
    <definedName name="총STET" localSheetId="31">#REF!</definedName>
    <definedName name="총STET">#REF!</definedName>
    <definedName name="총계" localSheetId="31">#REF!</definedName>
    <definedName name="총계">#REF!</definedName>
    <definedName name="총공" localSheetId="26" hidden="1">{#N/A,#N/A,FALSE,"운반시간"}</definedName>
    <definedName name="총공" localSheetId="31" hidden="1">{#N/A,#N/A,FALSE,"운반시간"}</definedName>
    <definedName name="총공" localSheetId="30" hidden="1">{#N/A,#N/A,FALSE,"운반시간"}</definedName>
    <definedName name="총공" localSheetId="25" hidden="1">{#N/A,#N/A,FALSE,"운반시간"}</definedName>
    <definedName name="총공" localSheetId="23" hidden="1">{#N/A,#N/A,FALSE,"운반시간"}</definedName>
    <definedName name="총공" localSheetId="21" hidden="1">{#N/A,#N/A,FALSE,"운반시간"}</definedName>
    <definedName name="총공" hidden="1">{#N/A,#N/A,FALSE,"운반시간"}</definedName>
    <definedName name="총공사금액" localSheetId="31">#REF!</definedName>
    <definedName name="총공사금액">#REF!</definedName>
    <definedName name="총공사비" localSheetId="31">#REF!</definedName>
    <definedName name="총공사비">#REF!</definedName>
    <definedName name="총공사비용" localSheetId="31">#REF!</definedName>
    <definedName name="총공사비용">#REF!</definedName>
    <definedName name="총공사비적용" localSheetId="31">#REF!</definedName>
    <definedName name="총공사비적용" localSheetId="23">#REF!</definedName>
    <definedName name="총공사비적용" localSheetId="21">#REF!</definedName>
    <definedName name="총공사비적용">#REF!</definedName>
    <definedName name="총공사원가" localSheetId="31">#REF!</definedName>
    <definedName name="총공사원가" localSheetId="23">#REF!</definedName>
    <definedName name="총공사원가" localSheetId="21">#REF!</definedName>
    <definedName name="총공사원가">#REF!</definedName>
    <definedName name="총괄">#REF!</definedName>
    <definedName name="총괄1" hidden="1">{#N/A,#N/A,TRUE,"총괄"}</definedName>
    <definedName name="총괄11" localSheetId="23" hidden="1">{#N/A,#N/A,FALSE,"3가";#N/A,#N/A,FALSE,"3나";#N/A,#N/A,FALSE,"3다"}</definedName>
    <definedName name="총괄11" localSheetId="21" hidden="1">{#N/A,#N/A,FALSE,"3가";#N/A,#N/A,FALSE,"3나";#N/A,#N/A,FALSE,"3다"}</definedName>
    <definedName name="총괄11" hidden="1">{#N/A,#N/A,FALSE,"3가";#N/A,#N/A,FALSE,"3나";#N/A,#N/A,FALSE,"3다"}</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MOTOR" hidden="1">#REF!</definedName>
    <definedName name="총괄내역" localSheetId="31" hidden="1">#REF!</definedName>
    <definedName name="총괄내역" hidden="1">{#N/A,#N/A,TRUE,"총괄"}</definedName>
    <definedName name="총괄내역서" hidden="1">{#N/A,#N/A,TRUE,"총괄"}</definedName>
    <definedName name="총괄표"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총괄표" localSheetId="31">#REF!</definedName>
    <definedName name="총괄표"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총괄표"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총괄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총괄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총괄표">#REF!</definedName>
    <definedName name="총괄표_1안">{"Book1","AP-37.xls"}</definedName>
    <definedName name="총괄표3" hidden="1">{#N/A,#N/A,FALSE,"현장 NCR 분석";#N/A,#N/A,FALSE,"현장품질감사";#N/A,#N/A,FALSE,"현장품질감사"}</definedName>
    <definedName name="총괄표ㅁ" hidden="1">{#N/A,#N/A,FALSE,"이태원철근"}</definedName>
    <definedName name="총노무">#REF!</definedName>
    <definedName name="총도급" localSheetId="31">#REF!</definedName>
    <definedName name="총도급">#REF!</definedName>
    <definedName name="총락울적용" localSheetId="31">#REF!</definedName>
    <definedName name="총락울적용">#REF!</definedName>
    <definedName name="총무">#REF!</definedName>
    <definedName name="총물량" localSheetId="31">#REF!:OFFSET(#REF!,COUNTA(#REF!:OFFSET(#REF!,65536-ROW(#REF!),0))-1,0)</definedName>
    <definedName name="총물량">#REF!:OFFSET(#REF!,COUNTA(#REF!:OFFSET(#REF!,65536-ROW(#REF!),0))-1,0)</definedName>
    <definedName name="총물량1" localSheetId="31">#REF!:OFFSET(#REF!,COUNTA(#REF!:OFFSET(#REF!,65536-ROW(#REF!),0))-1,0)</definedName>
    <definedName name="총물량1">#REF!:OFFSET(#REF!,COUNTA(#REF!:OFFSET(#REF!,65536-ROW(#REF!),0))-1,0)</definedName>
    <definedName name="총액">'[109]내역(창신)'!$H$12</definedName>
    <definedName name="총여">#REF!</definedName>
    <definedName name="총원가" localSheetId="31">#REF!</definedName>
    <definedName name="총원가">#REF!</definedName>
    <definedName name="총원가2">#REF!</definedName>
    <definedName name="총일수" localSheetId="31">#REF!</definedName>
    <definedName name="총일수">#REF!</definedName>
    <definedName name="총자재">#REF!</definedName>
    <definedName name="총중량할증">#REF!</definedName>
    <definedName name="총집" localSheetId="31">#REF!</definedName>
    <definedName name="총집">#REF!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회사" localSheetId="31">#REF!</definedName>
    <definedName name="총회사" localSheetId="23">#REF!</definedName>
    <definedName name="총회사" localSheetId="21">#REF!</definedName>
    <definedName name="총회사">#REF!</definedName>
    <definedName name="촬영">[80]기준액!#REF!</definedName>
    <definedName name="최고요율" localSheetId="31">#REF!</definedName>
    <definedName name="최고요율" localSheetId="23">#REF!</definedName>
    <definedName name="최고요율" localSheetId="21">#REF!</definedName>
    <definedName name="최고요율">#REF!</definedName>
    <definedName name="최법식" localSheetId="23" hidden="1">{#N/A,#N/A,FALSE,"ENG'G(보호계전기)"}</definedName>
    <definedName name="최법식" localSheetId="21" hidden="1">{#N/A,#N/A,FALSE,"ENG'G(보호계전기)"}</definedName>
    <definedName name="최법식" hidden="1">{#N/A,#N/A,FALSE,"ENG'G(보호계전기)"}</definedName>
    <definedName name="최신기자재"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신기자재"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신기자재"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신기자재"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신기자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신기자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신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저요율" localSheetId="31">#REF!</definedName>
    <definedName name="최저요율">#REF!</definedName>
    <definedName name="최종견적가"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진대1">#REF!</definedName>
    <definedName name="최향란" hidden="1">{#N/A,#N/A,FALSE,"이태원철근"}</definedName>
    <definedName name="추" localSheetId="26" hidden="1">{#N/A,#N/A,FALSE,"단축1";#N/A,#N/A,FALSE,"단축2";#N/A,#N/A,FALSE,"단축3";#N/A,#N/A,FALSE,"장축";#N/A,#N/A,FALSE,"4WD"}</definedName>
    <definedName name="추" localSheetId="31" hidden="1">{#N/A,#N/A,FALSE,"단축1";#N/A,#N/A,FALSE,"단축2";#N/A,#N/A,FALSE,"단축3";#N/A,#N/A,FALSE,"장축";#N/A,#N/A,FALSE,"4WD"}</definedName>
    <definedName name="추" localSheetId="30" hidden="1">{#N/A,#N/A,FALSE,"단축1";#N/A,#N/A,FALSE,"단축2";#N/A,#N/A,FALSE,"단축3";#N/A,#N/A,FALSE,"장축";#N/A,#N/A,FALSE,"4WD"}</definedName>
    <definedName name="추" localSheetId="25" hidden="1">{#N/A,#N/A,FALSE,"단축1";#N/A,#N/A,FALSE,"단축2";#N/A,#N/A,FALSE,"단축3";#N/A,#N/A,FALSE,"장축";#N/A,#N/A,FALSE,"4WD"}</definedName>
    <definedName name="추" localSheetId="23" hidden="1">{#N/A,#N/A,FALSE,"단축1";#N/A,#N/A,FALSE,"단축2";#N/A,#N/A,FALSE,"단축3";#N/A,#N/A,FALSE,"장축";#N/A,#N/A,FALSE,"4WD"}</definedName>
    <definedName name="추" localSheetId="21" hidden="1">{#N/A,#N/A,FALSE,"단축1";#N/A,#N/A,FALSE,"단축2";#N/A,#N/A,FALSE,"단축3";#N/A,#N/A,FALSE,"장축";#N/A,#N/A,FALSE,"4WD"}</definedName>
    <definedName name="추" hidden="1">{#N/A,#N/A,FALSE,"단축1";#N/A,#N/A,FALSE,"단축2";#N/A,#N/A,FALSE,"단축3";#N/A,#N/A,FALSE,"장축";#N/A,#N/A,FALSE,"4WD"}</definedName>
    <definedName name="추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1" localSheetId="26" hidden="1">{#N/A,#N/A,FALSE,"인원";#N/A,#N/A,FALSE,"비용2";#N/A,#N/A,FALSE,"비용1";#N/A,#N/A,FALSE,"비용";#N/A,#N/A,FALSE,"보증2";#N/A,#N/A,FALSE,"보증1";#N/A,#N/A,FALSE,"보증";#N/A,#N/A,FALSE,"손익1";#N/A,#N/A,FALSE,"손익";#N/A,#N/A,FALSE,"부서별매출";#N/A,#N/A,FALSE,"매출"}</definedName>
    <definedName name="추가1" localSheetId="31" hidden="1">{#N/A,#N/A,FALSE,"인원";#N/A,#N/A,FALSE,"비용2";#N/A,#N/A,FALSE,"비용1";#N/A,#N/A,FALSE,"비용";#N/A,#N/A,FALSE,"보증2";#N/A,#N/A,FALSE,"보증1";#N/A,#N/A,FALSE,"보증";#N/A,#N/A,FALSE,"손익1";#N/A,#N/A,FALSE,"손익";#N/A,#N/A,FALSE,"부서별매출";#N/A,#N/A,FALSE,"매출"}</definedName>
    <definedName name="추가1" localSheetId="30" hidden="1">{#N/A,#N/A,FALSE,"인원";#N/A,#N/A,FALSE,"비용2";#N/A,#N/A,FALSE,"비용1";#N/A,#N/A,FALSE,"비용";#N/A,#N/A,FALSE,"보증2";#N/A,#N/A,FALSE,"보증1";#N/A,#N/A,FALSE,"보증";#N/A,#N/A,FALSE,"손익1";#N/A,#N/A,FALSE,"손익";#N/A,#N/A,FALSE,"부서별매출";#N/A,#N/A,FALSE,"매출"}</definedName>
    <definedName name="추가1" localSheetId="25" hidden="1">{#N/A,#N/A,FALSE,"인원";#N/A,#N/A,FALSE,"비용2";#N/A,#N/A,FALSE,"비용1";#N/A,#N/A,FALSE,"비용";#N/A,#N/A,FALSE,"보증2";#N/A,#N/A,FALSE,"보증1";#N/A,#N/A,FALSE,"보증";#N/A,#N/A,FALSE,"손익1";#N/A,#N/A,FALSE,"손익";#N/A,#N/A,FALSE,"부서별매출";#N/A,#N/A,FALSE,"매출"}</definedName>
    <definedName name="추가1" localSheetId="23" hidden="1">{#N/A,#N/A,FALSE,"인원";#N/A,#N/A,FALSE,"비용2";#N/A,#N/A,FALSE,"비용1";#N/A,#N/A,FALSE,"비용";#N/A,#N/A,FALSE,"보증2";#N/A,#N/A,FALSE,"보증1";#N/A,#N/A,FALSE,"보증";#N/A,#N/A,FALSE,"손익1";#N/A,#N/A,FALSE,"손익";#N/A,#N/A,FALSE,"부서별매출";#N/A,#N/A,FALSE,"매출"}</definedName>
    <definedName name="추가1" localSheetId="21"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3" localSheetId="26" hidden="1">{#N/A,#N/A,FALSE,"인원";#N/A,#N/A,FALSE,"비용2";#N/A,#N/A,FALSE,"비용1";#N/A,#N/A,FALSE,"비용";#N/A,#N/A,FALSE,"보증2";#N/A,#N/A,FALSE,"보증1";#N/A,#N/A,FALSE,"보증";#N/A,#N/A,FALSE,"손익1";#N/A,#N/A,FALSE,"손익";#N/A,#N/A,FALSE,"부서별매출";#N/A,#N/A,FALSE,"매출"}</definedName>
    <definedName name="추가3" localSheetId="31" hidden="1">{#N/A,#N/A,FALSE,"인원";#N/A,#N/A,FALSE,"비용2";#N/A,#N/A,FALSE,"비용1";#N/A,#N/A,FALSE,"비용";#N/A,#N/A,FALSE,"보증2";#N/A,#N/A,FALSE,"보증1";#N/A,#N/A,FALSE,"보증";#N/A,#N/A,FALSE,"손익1";#N/A,#N/A,FALSE,"손익";#N/A,#N/A,FALSE,"부서별매출";#N/A,#N/A,FALSE,"매출"}</definedName>
    <definedName name="추가3" localSheetId="30" hidden="1">{#N/A,#N/A,FALSE,"인원";#N/A,#N/A,FALSE,"비용2";#N/A,#N/A,FALSE,"비용1";#N/A,#N/A,FALSE,"비용";#N/A,#N/A,FALSE,"보증2";#N/A,#N/A,FALSE,"보증1";#N/A,#N/A,FALSE,"보증";#N/A,#N/A,FALSE,"손익1";#N/A,#N/A,FALSE,"손익";#N/A,#N/A,FALSE,"부서별매출";#N/A,#N/A,FALSE,"매출"}</definedName>
    <definedName name="추가3" localSheetId="25" hidden="1">{#N/A,#N/A,FALSE,"인원";#N/A,#N/A,FALSE,"비용2";#N/A,#N/A,FALSE,"비용1";#N/A,#N/A,FALSE,"비용";#N/A,#N/A,FALSE,"보증2";#N/A,#N/A,FALSE,"보증1";#N/A,#N/A,FALSE,"보증";#N/A,#N/A,FALSE,"손익1";#N/A,#N/A,FALSE,"손익";#N/A,#N/A,FALSE,"부서별매출";#N/A,#N/A,FALSE,"매출"}</definedName>
    <definedName name="추가3" localSheetId="23" hidden="1">{#N/A,#N/A,FALSE,"인원";#N/A,#N/A,FALSE,"비용2";#N/A,#N/A,FALSE,"비용1";#N/A,#N/A,FALSE,"비용";#N/A,#N/A,FALSE,"보증2";#N/A,#N/A,FALSE,"보증1";#N/A,#N/A,FALSE,"보증";#N/A,#N/A,FALSE,"손익1";#N/A,#N/A,FALSE,"손익";#N/A,#N/A,FALSE,"부서별매출";#N/A,#N/A,FALSE,"매출"}</definedName>
    <definedName name="추가3" localSheetId="21"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E"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검토">{"Book1","예술의전당.xls"}</definedName>
    <definedName name="추가계약">#REF!</definedName>
    <definedName name="추정" hidden="1">{#N/A,#N/A,FALSE,"포장2"}</definedName>
    <definedName name="추정가격" localSheetId="31">#REF!</definedName>
    <definedName name="추정가격">#REF!</definedName>
    <definedName name="추정손익">#REF!</definedName>
    <definedName name="추정손익1">#REF!</definedName>
    <definedName name="추정손익3" localSheetId="31">{"Book1","AP-37.xls"}</definedName>
    <definedName name="추정손익3" localSheetId="23">{"Book1","AP-37.xls"}</definedName>
    <definedName name="추정손익3" localSheetId="21">{"Book1","AP-37.xls"}</definedName>
    <definedName name="추정손익3">{"Book1","AP-37.xls"}</definedName>
    <definedName name="추진" localSheetId="31">[9]!BlankMacro1</definedName>
    <definedName name="추진" localSheetId="23">[9]!BlankMacro1</definedName>
    <definedName name="추진" localSheetId="21">[9]!BlankMacro1</definedName>
    <definedName name="추진" localSheetId="1">[9]!BlankMacro1</definedName>
    <definedName name="추진" localSheetId="4">[9]!BlankMacro1</definedName>
    <definedName name="추진">[9]!BlankMacro1</definedName>
    <definedName name="추진과제" localSheetId="26" hidden="1">{#N/A,#N/A,FALSE,"단축1";#N/A,#N/A,FALSE,"단축2";#N/A,#N/A,FALSE,"단축3";#N/A,#N/A,FALSE,"장축";#N/A,#N/A,FALSE,"4WD"}</definedName>
    <definedName name="추진과제" localSheetId="31" hidden="1">{#N/A,#N/A,FALSE,"단축1";#N/A,#N/A,FALSE,"단축2";#N/A,#N/A,FALSE,"단축3";#N/A,#N/A,FALSE,"장축";#N/A,#N/A,FALSE,"4WD"}</definedName>
    <definedName name="추진과제" localSheetId="30" hidden="1">{#N/A,#N/A,FALSE,"단축1";#N/A,#N/A,FALSE,"단축2";#N/A,#N/A,FALSE,"단축3";#N/A,#N/A,FALSE,"장축";#N/A,#N/A,FALSE,"4WD"}</definedName>
    <definedName name="추진과제" localSheetId="25" hidden="1">{#N/A,#N/A,FALSE,"단축1";#N/A,#N/A,FALSE,"단축2";#N/A,#N/A,FALSE,"단축3";#N/A,#N/A,FALSE,"장축";#N/A,#N/A,FALSE,"4WD"}</definedName>
    <definedName name="추진과제" localSheetId="23" hidden="1">{#N/A,#N/A,FALSE,"단축1";#N/A,#N/A,FALSE,"단축2";#N/A,#N/A,FALSE,"단축3";#N/A,#N/A,FALSE,"장축";#N/A,#N/A,FALSE,"4WD"}</definedName>
    <definedName name="추진과제" localSheetId="21" hidden="1">{#N/A,#N/A,FALSE,"단축1";#N/A,#N/A,FALSE,"단축2";#N/A,#N/A,FALSE,"단축3";#N/A,#N/A,FALSE,"장축";#N/A,#N/A,FALSE,"4WD"}</definedName>
    <definedName name="추진과제" hidden="1">{#N/A,#N/A,FALSE,"단축1";#N/A,#N/A,FALSE,"단축2";#N/A,#N/A,FALSE,"단축3";#N/A,#N/A,FALSE,"장축";#N/A,#N/A,FALSE,"4WD"}</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현황" localSheetId="23" hidden="1">{#N/A,#N/A,FALSE,"3가";#N/A,#N/A,FALSE,"3나";#N/A,#N/A,FALSE,"3다"}</definedName>
    <definedName name="추진현황" localSheetId="21" hidden="1">{#N/A,#N/A,FALSE,"3가";#N/A,#N/A,FALSE,"3나";#N/A,#N/A,FALSE,"3다"}</definedName>
    <definedName name="추진현황" hidden="1">{#N/A,#N/A,FALSE,"3가";#N/A,#N/A,FALSE,"3나";#N/A,#N/A,FALSE,"3다"}</definedName>
    <definedName name="築爐" localSheetId="23" hidden="1">{#N/A,#N/A,FALSE,"CCTV"}</definedName>
    <definedName name="築爐" localSheetId="21" hidden="1">{#N/A,#N/A,FALSE,"CCTV"}</definedName>
    <definedName name="築爐" hidden="1">{#N/A,#N/A,FALSE,"CCTV"}</definedName>
    <definedName name="출구NH조도기여">#REF!</definedName>
    <definedName name="출구NH휘도기여">#REF!</definedName>
    <definedName name="출구형광휘도기여">#REF!</definedName>
    <definedName name="충돌" hidden="1">{#N/A,#N/A,TRUE,"일정"}</definedName>
    <definedName name="충산대">#REF!</definedName>
    <definedName name="충주인건비">#REF!</definedName>
    <definedName name="충주인건비2">#REF!</definedName>
    <definedName name="충청도">'[46]BEND LOSS'!#REF!</definedName>
    <definedName name="충청도도">[95]Sheet5!#REF!</definedName>
    <definedName name="취부단중할증">#REF!</definedName>
    <definedName name="취부마킹시간">#REF!</definedName>
    <definedName name="취부물성할증">#REF!</definedName>
    <definedName name="취부적용구분">#REF!</definedName>
    <definedName name="측량">#REF!</definedName>
    <definedName name="측부" localSheetId="31">#REF!</definedName>
    <definedName name="측부">#REF!</definedName>
    <definedName name="측온저항체노" localSheetId="31">#REF!</definedName>
    <definedName name="측온저항체노">#REF!</definedName>
    <definedName name="측정함">#REF!</definedName>
    <definedName name="층층">[44]단가!$A$123</definedName>
    <definedName name="치수표시">#REF!</definedName>
    <definedName name="치장벽돌공" localSheetId="31">#REF!</definedName>
    <definedName name="치장벽돌공">#REF!</definedName>
    <definedName name="칠곡" localSheetId="23" hidden="1">{#N/A,#N/A,TRUE,"손익보고"}</definedName>
    <definedName name="칠곡" localSheetId="21" hidden="1">{#N/A,#N/A,TRUE,"손익보고"}</definedName>
    <definedName name="칠곡" hidden="1">{#N/A,#N/A,TRUE,"손익보고"}</definedName>
    <definedName name="칠곡_1" localSheetId="23" hidden="1">{#N/A,#N/A,TRUE,"손익보고"}</definedName>
    <definedName name="칠곡_1" localSheetId="21" hidden="1">{#N/A,#N/A,TRUE,"손익보고"}</definedName>
    <definedName name="칠곡_1" hidden="1">{#N/A,#N/A,TRUE,"손익보고"}</definedName>
    <definedName name="칠곡_2" localSheetId="23" hidden="1">{#N/A,#N/A,TRUE,"손익보고"}</definedName>
    <definedName name="칠곡_2" localSheetId="21" hidden="1">{#N/A,#N/A,TRUE,"손익보고"}</definedName>
    <definedName name="칠곡_2" hidden="1">{#N/A,#N/A,TRUE,"손익보고"}</definedName>
    <definedName name="칠곡_3" localSheetId="23" hidden="1">{#N/A,#N/A,TRUE,"손익보고"}</definedName>
    <definedName name="칠곡_3" localSheetId="21" hidden="1">{#N/A,#N/A,TRUE,"손익보고"}</definedName>
    <definedName name="칠곡_3" hidden="1">{#N/A,#N/A,TRUE,"손익보고"}</definedName>
    <definedName name="칠곡_4" localSheetId="23" hidden="1">{#N/A,#N/A,TRUE,"손익보고"}</definedName>
    <definedName name="칠곡_4" localSheetId="21" hidden="1">{#N/A,#N/A,TRUE,"손익보고"}</definedName>
    <definedName name="칠곡_4" hidden="1">{#N/A,#N/A,TRUE,"손익보고"}</definedName>
    <definedName name="침사지">#N/A</definedName>
    <definedName name="ㅋ" localSheetId="26" hidden="1">{#N/A,#N/A,FALSE,"명세표"}</definedName>
    <definedName name="ㅋ" localSheetId="31" hidden="1">{#N/A,#N/A,FALSE,"명세표"}</definedName>
    <definedName name="ㅋ" localSheetId="30" hidden="1">{#N/A,#N/A,FALSE,"명세표"}</definedName>
    <definedName name="ㅋ" localSheetId="25" hidden="1">{#N/A,#N/A,FALSE,"명세표"}</definedName>
    <definedName name="ㅋ" localSheetId="23" hidden="1">{#N/A,#N/A,FALSE,"명세표"}</definedName>
    <definedName name="ㅋ" localSheetId="21" hidden="1">{#N/A,#N/A,FALSE,"명세표"}</definedName>
    <definedName name="ㅋ" hidden="1">{#N/A,#N/A,FALSE,"명세표"}</definedName>
    <definedName name="ㅋㄴㄴ">#REF!,#REF!,#REF!</definedName>
    <definedName name="ㅋㅁ" localSheetId="26" hidden="1">{#N/A,#N/A,FALSE,"명세표"}</definedName>
    <definedName name="ㅋㅁ" localSheetId="31" hidden="1">{#N/A,#N/A,FALSE,"명세표"}</definedName>
    <definedName name="ㅋㅁ" localSheetId="30" hidden="1">{#N/A,#N/A,FALSE,"명세표"}</definedName>
    <definedName name="ㅋㅁ" localSheetId="25" hidden="1">{#N/A,#N/A,FALSE,"명세표"}</definedName>
    <definedName name="ㅋㅁ" localSheetId="23" hidden="1">{#N/A,#N/A,FALSE,"명세표"}</definedName>
    <definedName name="ㅋㅁ" localSheetId="21" hidden="1">{#N/A,#N/A,FALSE,"명세표"}</definedName>
    <definedName name="ㅋㅁ" hidden="1">{#N/A,#N/A,FALSE,"명세표"}</definedName>
    <definedName name="ㅋㅋ" localSheetId="26" hidden="1">{#N/A,#N/A,FALSE,"명세표"}</definedName>
    <definedName name="ㅋㅋ" localSheetId="31" hidden="1">{#N/A,#N/A,FALSE,"명세표"}</definedName>
    <definedName name="ㅋㅋ" localSheetId="30" hidden="1">{#N/A,#N/A,FALSE,"명세표"}</definedName>
    <definedName name="ㅋㅋ" localSheetId="25" hidden="1">{#N/A,#N/A,FALSE,"명세표"}</definedName>
    <definedName name="ㅋㅋ" localSheetId="23" hidden="1">{#N/A,#N/A,FALSE,"명세표"}</definedName>
    <definedName name="ㅋㅋ" localSheetId="21" hidden="1">{#N/A,#N/A,FALSE,"명세표"}</definedName>
    <definedName name="ㅋㅋ" hidden="1">{#N/A,#N/A,FALSE,"명세표"}</definedName>
    <definedName name="ㅋㅋㅋ" localSheetId="26" hidden="1">{#N/A,#N/A,FALSE,"명세표"}</definedName>
    <definedName name="ㅋㅋㅋ" localSheetId="31" hidden="1">{#N/A,#N/A,FALSE,"명세표"}</definedName>
    <definedName name="ㅋㅋㅋ" localSheetId="30" hidden="1">{#N/A,#N/A,FALSE,"명세표"}</definedName>
    <definedName name="ㅋㅋㅋ" localSheetId="25" hidden="1">{#N/A,#N/A,FALSE,"명세표"}</definedName>
    <definedName name="ㅋㅋㅋ" localSheetId="23" hidden="1">{#N/A,#N/A,FALSE,"명세표"}</definedName>
    <definedName name="ㅋㅋㅋ" localSheetId="21" hidden="1">{#N/A,#N/A,FALSE,"명세표"}</definedName>
    <definedName name="ㅋㅋㅋ" hidden="1">{#N/A,#N/A,FALSE,"명세표"}</definedName>
    <definedName name="ㅋㅋㅋㅋㅋ" localSheetId="23" hidden="1">{#N/A,#N/A,FALSE,"전력간선"}</definedName>
    <definedName name="ㅋㅋㅋㅋㅋ" localSheetId="21" hidden="1">{#N/A,#N/A,FALSE,"전력간선"}</definedName>
    <definedName name="ㅋㅋㅋㅋㅋ" hidden="1">{#N/A,#N/A,FALSE,"전력간선"}</definedName>
    <definedName name="ㅋㅋㅋㅋㅋㅋㅋ"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ㅋㅋㅋㅋㅋㅋ"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ㅋㅋㅋㅋㅋㅋ"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ㅋㅋㅋㅋㅋㅋ"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ㅋㅋㅋㅋㅋㅋㅋㅋ" localSheetId="1">BlankMacro1</definedName>
    <definedName name="ㅋㅋㅋㅋㅋㅋㅋㅋㅋ" localSheetId="4">BlankMacro1</definedName>
    <definedName name="ㅋㅋㅋㅋㅋㅋㅋㅋㅋ">BlankMacro1</definedName>
    <definedName name="ㅋㅌ">#REF!</definedName>
    <definedName name="ㅋㅌㅇ">#REF!</definedName>
    <definedName name="ㅋㅌㅊ">#REF!</definedName>
    <definedName name="ㅋㅌㅊㅁㄴㅇ">[124]도!#REF!</definedName>
    <definedName name="ㅋㅌㅊㅌㅊㅌ" localSheetId="31">#REF!</definedName>
    <definedName name="ㅋㅌㅊㅌㅊㅌ">#REF!</definedName>
    <definedName name="ㅋㅌㅌ">#REF!</definedName>
    <definedName name="칸력">{"Book1","부대-(표지판,데리,가드).xls","부대-(낙,차,중분대).xls"}</definedName>
    <definedName name="칼라샌드블록수량">#REF!</definedName>
    <definedName name="캇타간재" localSheetId="31">#REF!</definedName>
    <definedName name="캇타간재">#REF!</definedName>
    <definedName name="캇타노무" localSheetId="31">#REF!</definedName>
    <definedName name="캇타노무">#REF!</definedName>
    <definedName name="캇타손료" localSheetId="31">#REF!</definedName>
    <definedName name="캇타손료">#REF!</definedName>
    <definedName name="캉캉" localSheetId="31">[9]!BlankMacro1</definedName>
    <definedName name="캉캉" localSheetId="23">[9]!BlankMacro1</definedName>
    <definedName name="캉캉" localSheetId="21">[9]!BlankMacro1</definedName>
    <definedName name="캉캉" localSheetId="1">[9]!BlankMacro1</definedName>
    <definedName name="캉캉" localSheetId="4">[9]!BlankMacro1</definedName>
    <definedName name="캉캉">[9]!BlankMacro1</definedName>
    <definedName name="캐이블" hidden="1">255</definedName>
    <definedName name="커피잔합계">[96]Sheet4!$D$10</definedName>
    <definedName name="케이블14">[26]단가비교!$L$9</definedName>
    <definedName name="케이블22">[26]단가비교!$L$8</definedName>
    <definedName name="케이블간지" hidden="1">{#N/A,#N/A,TRUE,"토적및재료집계";#N/A,#N/A,TRUE,"토적및재료집계";#N/A,#N/A,TRUE,"단위량"}</definedName>
    <definedName name="케이블공" localSheetId="31">#REF!</definedName>
    <definedName name="케이블공">#REF!</definedName>
    <definedName name="케이블공노">#REF!</definedName>
    <definedName name="케이블단면적">#REF!</definedName>
    <definedName name="케이블외경">!$B$2:$D$767</definedName>
    <definedName name="코드">#REF!</definedName>
    <definedName name="코킹공" localSheetId="31">#REF!</definedName>
    <definedName name="코킹공" localSheetId="23">#REF!</definedName>
    <definedName name="코킹공" localSheetId="21">#REF!</definedName>
    <definedName name="코킹공">#REF!</definedName>
    <definedName name="콘">#REF!</definedName>
    <definedName name="콘센트신설재료비" localSheetId="31">#REF!</definedName>
    <definedName name="콘센트신설재료비" localSheetId="23">#REF!</definedName>
    <definedName name="콘센트신설재료비">#REF!</definedName>
    <definedName name="콘주철거공구손료" localSheetId="31">#REF!</definedName>
    <definedName name="콘주철거공구손료" localSheetId="23">#REF!</definedName>
    <definedName name="콘주철거공구손료" localSheetId="21">#REF!</definedName>
    <definedName name="콘주철거공구손료">#REF!</definedName>
    <definedName name="콘주철거공비" localSheetId="31">#REF!</definedName>
    <definedName name="콘주철거공비" localSheetId="23">#REF!</definedName>
    <definedName name="콘주철거공비" localSheetId="21">#REF!</definedName>
    <definedName name="콘주철거공비">#REF!</definedName>
    <definedName name="콘주철거합계" localSheetId="31">#REF!</definedName>
    <definedName name="콘주철거합계" localSheetId="23">#REF!</definedName>
    <definedName name="콘주철거합계" localSheetId="21">#REF!</definedName>
    <definedName name="콘주철거합계">#REF!</definedName>
    <definedName name="콘크">#REF!</definedName>
    <definedName name="콘크리트">#REF!</definedName>
    <definedName name="콘크리트2" hidden="1">#REF!</definedName>
    <definedName name="콘크리트경계석">[44]단가!$A$69</definedName>
    <definedName name="콘크리트공" localSheetId="31">#REF!</definedName>
    <definedName name="콘크리트공">#REF!</definedName>
    <definedName name="콘크리트공노임" localSheetId="31">#REF!</definedName>
    <definedName name="콘크리트공노임">#REF!</definedName>
    <definedName name="콘크야" localSheetId="31">#REF!</definedName>
    <definedName name="콘크야">#REF!</definedName>
    <definedName name="콘크주" localSheetId="31">#REF!</definedName>
    <definedName name="콘크주">#REF!</definedName>
    <definedName name="콤프">#REF!</definedName>
    <definedName name="쾌속" localSheetId="23">{"Book1","AP-37.xls"}</definedName>
    <definedName name="쾌속" localSheetId="21">{"Book1","AP-37.xls"}</definedName>
    <definedName name="쾌속">{"Book1","AP-37.xls"}</definedName>
    <definedName name="쾌속_1" localSheetId="23">{"Book1","AP-37.xls"}</definedName>
    <definedName name="쾌속_1" localSheetId="21">{"Book1","AP-37.xls"}</definedName>
    <definedName name="쾌속_1">{"Book1","AP-37.xls"}</definedName>
    <definedName name="쾌속_2" localSheetId="23">{"Book1","AP-37.xls"}</definedName>
    <definedName name="쾌속_2" localSheetId="21">{"Book1","AP-37.xls"}</definedName>
    <definedName name="쾌속_2">{"Book1","AP-37.xls"}</definedName>
    <definedName name="쾌속_3" localSheetId="23">{"Book1","AP-37.xls"}</definedName>
    <definedName name="쾌속_3" localSheetId="21">{"Book1","AP-37.xls"}</definedName>
    <definedName name="쾌속_3">{"Book1","AP-37.xls"}</definedName>
    <definedName name="쾌속_4" localSheetId="23">{"Book1","AP-37.xls"}</definedName>
    <definedName name="쾌속_4" localSheetId="21">{"Book1","AP-37.xls"}</definedName>
    <definedName name="쾌속_4">{"Book1","AP-37.xls"}</definedName>
    <definedName name="쾌속견적" localSheetId="31">{"Book1","AP-37.xls"}</definedName>
    <definedName name="쾌속견적" localSheetId="23">{"Book1","AP-37.xls"}</definedName>
    <definedName name="쾌속견적" localSheetId="21">{"Book1","AP-37.xls"}</definedName>
    <definedName name="쾌속견적">{"Book1","AP-37.xls"}</definedName>
    <definedName name="쾌속견적_1" localSheetId="23">{"Book1","AP-37.xls"}</definedName>
    <definedName name="쾌속견적_1" localSheetId="21">{"Book1","AP-37.xls"}</definedName>
    <definedName name="쾌속견적_1">{"Book1","AP-37.xls"}</definedName>
    <definedName name="쾌속견적_2" localSheetId="23">{"Book1","AP-37.xls"}</definedName>
    <definedName name="쾌속견적_2" localSheetId="21">{"Book1","AP-37.xls"}</definedName>
    <definedName name="쾌속견적_2">{"Book1","AP-37.xls"}</definedName>
    <definedName name="쾌속견적_3" localSheetId="23">{"Book1","AP-37.xls"}</definedName>
    <definedName name="쾌속견적_3" localSheetId="21">{"Book1","AP-37.xls"}</definedName>
    <definedName name="쾌속견적_3">{"Book1","AP-37.xls"}</definedName>
    <definedName name="쾌속견적_4" localSheetId="23">{"Book1","AP-37.xls"}</definedName>
    <definedName name="쾌속견적_4" localSheetId="21">{"Book1","AP-37.xls"}</definedName>
    <definedName name="쾌속견적_4">{"Book1","AP-37.xls"}</definedName>
    <definedName name="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크레인" localSheetId="31">[9]!BlankMacro1</definedName>
    <definedName name="크레인" localSheetId="23">[9]!BlankMacro1</definedName>
    <definedName name="크레인" localSheetId="21">[9]!BlankMacro1</definedName>
    <definedName name="크레인" localSheetId="1">[9]!BlankMacro1</definedName>
    <definedName name="크레인" localSheetId="4">[9]!BlankMacro1</definedName>
    <definedName name="크레인">[9]!BlankMacro1</definedName>
    <definedName name="클러경">#REF!</definedName>
    <definedName name="클러노">#REF!</definedName>
    <definedName name="클러재">#REF!</definedName>
    <definedName name="키록" localSheetId="31">#REF!</definedName>
    <definedName name="키록" localSheetId="23">#REF!</definedName>
    <definedName name="키록" localSheetId="21">#REF!</definedName>
    <definedName name="키록">#REF!</definedName>
    <definedName name="키키">#REF!</definedName>
    <definedName name="ㅌ"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ㅌ"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ㅌ"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ㅌ"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ㅌ"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ㅌ"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ㅌ" hidden="1">#REF!</definedName>
    <definedName name="ㅌ1121" localSheetId="31">#REF!</definedName>
    <definedName name="ㅌ1121">#REF!</definedName>
    <definedName name="ㅌ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ㅌㅇㅇㅇㅇ" hidden="1">{"'고휘도교통표지4차선용'!$B$2:$O$14"}</definedName>
    <definedName name="ㅌㅊㅍ">#N/A</definedName>
    <definedName name="ㅌㅌ" localSheetId="26" hidden="1">{#N/A,#N/A,TRUE,"일정"}</definedName>
    <definedName name="ㅌㅌ" localSheetId="31" hidden="1">{#N/A,#N/A,TRUE,"일정"}</definedName>
    <definedName name="ㅌㅌ" localSheetId="30" hidden="1">{#N/A,#N/A,TRUE,"일정"}</definedName>
    <definedName name="ㅌㅌ" localSheetId="25" hidden="1">{#N/A,#N/A,TRUE,"일정"}</definedName>
    <definedName name="ㅌㅌ" localSheetId="23" hidden="1">{#N/A,#N/A,TRUE,"일정"}</definedName>
    <definedName name="ㅌㅌ" localSheetId="21" hidden="1">{#N/A,#N/A,TRUE,"일정"}</definedName>
    <definedName name="ㅌㅌ" hidden="1">{#N/A,#N/A,TRUE,"일정"}</definedName>
    <definedName name="ㅌㅌㅌ" hidden="1">{#N/A,#N/A,FALSE,"이태원철근"}</definedName>
    <definedName name="ㅌㅌㅌㅌ" localSheetId="31">{"Book1","AP-37.xls"}</definedName>
    <definedName name="ㅌㅌㅌㅌ" localSheetId="23">{"Book1","AP-37.xls"}</definedName>
    <definedName name="ㅌㅌㅌㅌ" localSheetId="21">{"Book1","AP-37.xls"}</definedName>
    <definedName name="ㅌㅌㅌㅌ">{"Book1","AP-37.xls"}</definedName>
    <definedName name="ㅌㅌㅌㅌㅌ" hidden="1">{#N/A,#N/A,FALSE,"이태원철근"}</definedName>
    <definedName name="타공100">#REF!</definedName>
    <definedName name="타공150">#REF!</definedName>
    <definedName name="타공200">#REF!</definedName>
    <definedName name="타공250">#REF!</definedName>
    <definedName name="타워"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이">[125]단가비교!#REF!</definedName>
    <definedName name="타일공" localSheetId="31">#REF!</definedName>
    <definedName name="타일공">#REF!</definedName>
    <definedName name="탑정높이" localSheetId="31">#REF!</definedName>
    <definedName name="탑정높이">#REF!</definedName>
    <definedName name="태영지급" hidden="1">{#N/A,#N/A,FALSE,"부대1"}</definedName>
    <definedName name="태ㅌ크">#N/A</definedName>
    <definedName name="탱크1">#REF!</definedName>
    <definedName name="탱크하품">#N/A</definedName>
    <definedName name="탱크현조">#REF!</definedName>
    <definedName name="탱크현조1">#N/A</definedName>
    <definedName name="터널" hidden="1">{#N/A,#N/A,FALSE,"부대1"}</definedName>
    <definedName name="터널공">'[109]내역(중앙)'!$H$49</definedName>
    <definedName name="터널구우간">#REF!</definedName>
    <definedName name="터널총길이">#REF!</definedName>
    <definedName name="터파기" localSheetId="31">#REF!</definedName>
    <definedName name="터파기">#REF!</definedName>
    <definedName name="터파기1" localSheetId="31">#REF!</definedName>
    <definedName name="터파기1">#REF!</definedName>
    <definedName name="터파기2">[63]시설물!#REF!</definedName>
    <definedName name="테B10">[59]단가결정!$B$420</definedName>
    <definedName name="테B12">[59]단가결정!$B$419</definedName>
    <definedName name="테B20">[59]단가결정!$B$417</definedName>
    <definedName name="테B6">[59]단가결정!$B$423</definedName>
    <definedName name="테B8">[59]단가결정!$B$421</definedName>
    <definedName name="테H1.5">[59]단가결정!$B$398</definedName>
    <definedName name="테H2.0">[59]단가결정!$B$396</definedName>
    <definedName name="테H2.5">[59]단가결정!$B$395</definedName>
    <definedName name="테H3.0">[59]단가결정!$B$394</definedName>
    <definedName name="테H3.5">[59]단가결정!$B$393</definedName>
    <definedName name="테R10">[59]단가결정!$B$407</definedName>
    <definedName name="테R12">[59]단가결정!$B$406</definedName>
    <definedName name="테R15">[59]단가결정!$B$405</definedName>
    <definedName name="테R4">[59]단가결정!$B$412</definedName>
    <definedName name="테R5">[59]단가결정!$B$411</definedName>
    <definedName name="테R6">[59]단가결정!$B$410</definedName>
    <definedName name="테R8">[59]단가결정!$B$408</definedName>
    <definedName name="테관0.4">[59]단가결정!$B$438</definedName>
    <definedName name="테관0.5">[59]단가결정!$B$437</definedName>
    <definedName name="테관0.6">[59]단가결정!$B$436</definedName>
    <definedName name="테관1.0">[59]단가결정!$B$434</definedName>
    <definedName name="테관1.2">[59]단가결정!$B$433</definedName>
    <definedName name="테관1.5">[59]단가결정!$B$431</definedName>
    <definedName name="테관2.0">[59]단가결정!$B$429</definedName>
    <definedName name="테지">[59]단가결정!$B$441</definedName>
    <definedName name="템플리트모듈1" localSheetId="31">BlankMacro1</definedName>
    <definedName name="템플리트모듈1" localSheetId="23">BlankMacro1</definedName>
    <definedName name="템플리트모듈1" localSheetId="21">BlankMacro1</definedName>
    <definedName name="템플리트모듈1">#REF!</definedName>
    <definedName name="템플리트모듈2" localSheetId="31">BlankMacro1</definedName>
    <definedName name="템플리트모듈2" localSheetId="23">BlankMacro1</definedName>
    <definedName name="템플리트모듈2" localSheetId="21">BlankMacro1</definedName>
    <definedName name="템플리트모듈2">#REF!</definedName>
    <definedName name="템플리트모듈3" localSheetId="31">BlankMacro1</definedName>
    <definedName name="템플리트모듈3" localSheetId="23">BlankMacro1</definedName>
    <definedName name="템플리트모듈3" localSheetId="21">BlankMacro1</definedName>
    <definedName name="템플리트모듈3">#REF!</definedName>
    <definedName name="템플리트모듈4" localSheetId="31">BlankMacro1</definedName>
    <definedName name="템플리트모듈4" localSheetId="23">BlankMacro1</definedName>
    <definedName name="템플리트모듈4" localSheetId="21">BlankMacro1</definedName>
    <definedName name="템플리트모듈4">#REF!</definedName>
    <definedName name="템플리트모듈5" localSheetId="31">BlankMacro1</definedName>
    <definedName name="템플리트모듈5" localSheetId="23">BlankMacro1</definedName>
    <definedName name="템플리트모듈5" localSheetId="21">BlankMacro1</definedName>
    <definedName name="템플리트모듈5">#REF!</definedName>
    <definedName name="템플리트모듈6" localSheetId="31">BlankMacro1</definedName>
    <definedName name="템플리트모듈6" localSheetId="23">BlankMacro1</definedName>
    <definedName name="템플리트모듈6" localSheetId="21">BlankMacro1</definedName>
    <definedName name="템플리트모듈6">#REF!</definedName>
    <definedName name="토"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土" localSheetId="23" hidden="1">{#N/A,#N/A,FALSE,"CCTV"}</definedName>
    <definedName name="土" localSheetId="21" hidden="1">{#N/A,#N/A,FALSE,"CCTV"}</definedName>
    <definedName name="土" hidden="1">{#N/A,#N/A,FALSE,"CCTV"}</definedName>
    <definedName name="토건비">#REF!</definedName>
    <definedName name="토건비2">#REF!</definedName>
    <definedName name="토건요율_억" localSheetId="31">#REF!</definedName>
    <definedName name="토건요율_억">#REF!</definedName>
    <definedName name="토공" localSheetId="31">#REF!</definedName>
    <definedName name="토공">#REF!</definedName>
    <definedName name="토공11" hidden="1">{#N/A,#N/A,FALSE,"포장2"}</definedName>
    <definedName name="토공2" hidden="1">{#N/A,#N/A,FALSE,"2~8번"}</definedName>
    <definedName name="토공경">#REF!</definedName>
    <definedName name="토공노">#REF!</definedName>
    <definedName name="토공대비" hidden="1">{#N/A,#N/A,FALSE,"단가표지"}</definedName>
    <definedName name="토공수량">#REF!</definedName>
    <definedName name="토공유동표">#N/A</definedName>
    <definedName name="토공이수" hidden="1">#REF!</definedName>
    <definedName name="토공재">#REF!</definedName>
    <definedName name="토공전체" hidden="1">{#N/A,#N/A,FALSE,"운반시간"}</definedName>
    <definedName name="토공체적">#REF!</definedName>
    <definedName name="토량">#REF!</definedName>
    <definedName name="토목"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#REF!</definedName>
    <definedName name="토목1" localSheetId="31">#REF!</definedName>
    <definedName name="토목1">#REF!</definedName>
    <definedName name="토목견적" hidden="1">{#N/A,#N/A,FALSE,"골재소요량";#N/A,#N/A,FALSE,"골재소요량"}</definedName>
    <definedName name="토목공">'[126]총괄-1'!#REF!</definedName>
    <definedName name="토목공사" hidden="1">{#N/A,#N/A,FALSE,"이태원철근"}</definedName>
    <definedName name="토목공사강릉" hidden="1">#REF!</definedName>
    <definedName name="토목내역총괄">#REF!</definedName>
    <definedName name="토목도급">[50]복갑!#REF!</definedName>
    <definedName name="토목부가">[50]복갑!#REF!</definedName>
    <definedName name="토목설계" localSheetId="26" hidden="1">{#N/A,#N/A,FALSE,"골재소요량";#N/A,#N/A,FALSE,"골재소요량"}</definedName>
    <definedName name="토목설계" localSheetId="31" hidden="1">{#N/A,#N/A,FALSE,"골재소요량";#N/A,#N/A,FALSE,"골재소요량"}</definedName>
    <definedName name="토목설계" localSheetId="30" hidden="1">{#N/A,#N/A,FALSE,"골재소요량";#N/A,#N/A,FALSE,"골재소요량"}</definedName>
    <definedName name="토목설계" localSheetId="25" hidden="1">{#N/A,#N/A,FALSE,"골재소요량";#N/A,#N/A,FALSE,"골재소요량"}</definedName>
    <definedName name="토목설계" localSheetId="23" hidden="1">{#N/A,#N/A,FALSE,"골재소요량";#N/A,#N/A,FALSE,"골재소요량"}</definedName>
    <definedName name="토목설계" localSheetId="21" hidden="1">{#N/A,#N/A,FALSE,"골재소요량";#N/A,#N/A,FALSE,"골재소요량"}</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지입재료비">#REF!</definedName>
    <definedName name="토목집계표" localSheetId="26" hidden="1">{#N/A,#N/A,FALSE,"현장 NCR 분석";#N/A,#N/A,FALSE,"현장품질감사";#N/A,#N/A,FALSE,"현장품질감사"}</definedName>
    <definedName name="토목집계표" localSheetId="31" hidden="1">{#N/A,#N/A,FALSE,"현장 NCR 분석";#N/A,#N/A,FALSE,"현장품질감사";#N/A,#N/A,FALSE,"현장품질감사"}</definedName>
    <definedName name="토목집계표" localSheetId="30" hidden="1">{#N/A,#N/A,FALSE,"현장 NCR 분석";#N/A,#N/A,FALSE,"현장품질감사";#N/A,#N/A,FALSE,"현장품질감사"}</definedName>
    <definedName name="토목집계표" localSheetId="25" hidden="1">{#N/A,#N/A,FALSE,"현장 NCR 분석";#N/A,#N/A,FALSE,"현장품질감사";#N/A,#N/A,FALSE,"현장품질감사"}</definedName>
    <definedName name="토목집계표" localSheetId="23" hidden="1">{#N/A,#N/A,FALSE,"현장 NCR 분석";#N/A,#N/A,FALSE,"현장품질감사";#N/A,#N/A,FALSE,"현장품질감사"}</definedName>
    <definedName name="토목집계표" localSheetId="21" hidden="1">{#N/A,#N/A,FALSE,"현장 NCR 분석";#N/A,#N/A,FALSE,"현장품질감사";#N/A,#N/A,FALSE,"현장품질감사"}</definedName>
    <definedName name="토목집계표" hidden="1">{#N/A,#N/A,FALSE,"현장 NCR 분석";#N/A,#N/A,FALSE,"현장품질감사";#N/A,#N/A,FALSE,"현장품질감사"}</definedName>
    <definedName name="토사">#REF!</definedName>
    <definedName name="토적집계1" localSheetId="23" hidden="1">{#N/A,#N/A,TRUE,"토적및재료집계";#N/A,#N/A,TRUE,"토적및재료집계";#N/A,#N/A,TRUE,"단위량"}</definedName>
    <definedName name="토적집계1" localSheetId="21" hidden="1">{#N/A,#N/A,TRUE,"토적및재료집계";#N/A,#N/A,TRUE,"토적및재료집계";#N/A,#N/A,TRUE,"단위량"}</definedName>
    <definedName name="토적집계1" hidden="1">{#N/A,#N/A,TRUE,"토적및재료집계";#N/A,#N/A,TRUE,"토적및재료집계";#N/A,#N/A,TRUE,"단위량"}</definedName>
    <definedName name="토적표" hidden="1">#REF!</definedName>
    <definedName name="토적표01" hidden="1">#REF!</definedName>
    <definedName name="톱">[63]단가!$A$25</definedName>
    <definedName name="통1">#REF!</definedName>
    <definedName name="통계">#REF!</definedName>
    <definedName name="통광갑지">#REF!</definedName>
    <definedName name="통기2">60000</definedName>
    <definedName name="통내" localSheetId="31">#REF!</definedName>
    <definedName name="통내">#REF!</definedName>
    <definedName name="통설" localSheetId="31">#REF!</definedName>
    <definedName name="통설">#REF!</definedName>
    <definedName name="통신" localSheetId="1">BlankMacro1</definedName>
    <definedName name="통신" localSheetId="4">BlankMacro1</definedName>
    <definedName name="통신">BlankMacro1</definedName>
    <definedName name="통신감리" localSheetId="31">#REF!</definedName>
    <definedName name="통신감리">#REF!</definedName>
    <definedName name="통신공">#REF!</definedName>
    <definedName name="통신관련기능사" localSheetId="31">#REF!</definedName>
    <definedName name="통신관련기능사">#REF!</definedName>
    <definedName name="통신관련기사" localSheetId="31">#REF!</definedName>
    <definedName name="통신관련기사">#REF!</definedName>
    <definedName name="통신관련산업기사" localSheetId="31">#REF!</definedName>
    <definedName name="통신관련산업기사">#REF!</definedName>
    <definedName name="통신기능사">#REF!</definedName>
    <definedName name="통신기사1급">#REF!</definedName>
    <definedName name="통신기사1급노임" localSheetId="31">#REF!</definedName>
    <definedName name="통신기사1급노임">#REF!</definedName>
    <definedName name="통신기사2급">#REF!</definedName>
    <definedName name="통신기사2급노임" localSheetId="31">#REF!</definedName>
    <definedName name="통신기사2급노임">#REF!</definedName>
    <definedName name="통신내선공" localSheetId="31">#REF!</definedName>
    <definedName name="통신내선공">#REF!</definedName>
    <definedName name="통신내선공노임" localSheetId="31">#REF!</definedName>
    <definedName name="통신내선공노임">#REF!</definedName>
    <definedName name="통신냇너공">#REF!</definedName>
    <definedName name="통신산업기사">#REF!</definedName>
    <definedName name="통신설비공" localSheetId="31">#REF!</definedName>
    <definedName name="통신설비공">#REF!</definedName>
    <definedName name="통신설비공노임" localSheetId="31">#REF!</definedName>
    <definedName name="통신설비공노임">#REF!</definedName>
    <definedName name="통신외선공" localSheetId="31">#REF!</definedName>
    <definedName name="통신외선공">#REF!</definedName>
    <definedName name="통신외선공노임" localSheetId="31">#REF!</definedName>
    <definedName name="통신외선공노임">#REF!</definedName>
    <definedName name="통신집계" localSheetId="1">BlankMacro1</definedName>
    <definedName name="통신집계" localSheetId="4">BlankMacro1</definedName>
    <definedName name="통신집계">BlankMacro1</definedName>
    <definedName name="통신케이블공" localSheetId="31">#REF!</definedName>
    <definedName name="통신케이블공">#REF!</definedName>
    <definedName name="통신케이블공노임" localSheetId="31">#REF!</definedName>
    <definedName name="통신케이블공노임">#REF!</definedName>
    <definedName name="통신케이블단가" localSheetId="31">#REF!</definedName>
    <definedName name="통신케이블단가">#REF!</definedName>
    <definedName name="통외" localSheetId="31">#REF!</definedName>
    <definedName name="통외" localSheetId="23">#REF!</definedName>
    <definedName name="통외" localSheetId="21">#REF!</definedName>
    <definedName name="통외">#REF!</definedName>
    <definedName name="통케" localSheetId="31">#REF!</definedName>
    <definedName name="통케" localSheetId="23">#REF!</definedName>
    <definedName name="통케" localSheetId="21">#REF!</definedName>
    <definedName name="통케">#REF!</definedName>
    <definedName name="통합">#REF!</definedName>
    <definedName name="통합1">#REF!</definedName>
    <definedName name="퇴직" localSheetId="31">#REF!</definedName>
    <definedName name="퇴직" localSheetId="23">#REF!</definedName>
    <definedName name="퇴직" localSheetId="21">#REF!</definedName>
    <definedName name="퇴직">#REF!</definedName>
    <definedName name="퇴직1" localSheetId="31">#REF!</definedName>
    <definedName name="퇴직1">#REF!</definedName>
    <definedName name="퇴직공재금">[61]상세내역서!#REF!</definedName>
    <definedName name="퇴직공제금">[61]상세내역서!#REF!</definedName>
    <definedName name="퇴직공제부금">#REF!</definedName>
    <definedName name="퇴직공제부금비">#REF!</definedName>
    <definedName name="퇴직공제부급비" localSheetId="31">#REF!</definedName>
    <definedName name="퇴직공제부급비">#REF!</definedName>
    <definedName name="퇴직공제비" localSheetId="23">#REF!</definedName>
    <definedName name="퇴직공제비" localSheetId="21">#REF!</definedName>
    <definedName name="퇴직공제비">#REF!</definedName>
    <definedName name="퇴직적립금">#REF!</definedName>
    <definedName name="퇴직충당금">#REF!</definedName>
    <definedName name="투3" hidden="1">{#N/A,#N/A,FALSE,"배수2"}</definedName>
    <definedName name="투수콘">[44]단가!$A$63</definedName>
    <definedName name="투자.2">#REF!</definedName>
    <definedName name="투자비000" localSheetId="26" hidden="1">{#N/A,#N/A,FALSE,"단축1";#N/A,#N/A,FALSE,"단축2";#N/A,#N/A,FALSE,"단축3";#N/A,#N/A,FALSE,"장축";#N/A,#N/A,FALSE,"4WD"}</definedName>
    <definedName name="투자비000" localSheetId="31" hidden="1">{#N/A,#N/A,FALSE,"단축1";#N/A,#N/A,FALSE,"단축2";#N/A,#N/A,FALSE,"단축3";#N/A,#N/A,FALSE,"장축";#N/A,#N/A,FALSE,"4WD"}</definedName>
    <definedName name="투자비000" localSheetId="30" hidden="1">{#N/A,#N/A,FALSE,"단축1";#N/A,#N/A,FALSE,"단축2";#N/A,#N/A,FALSE,"단축3";#N/A,#N/A,FALSE,"장축";#N/A,#N/A,FALSE,"4WD"}</definedName>
    <definedName name="투자비000" localSheetId="25" hidden="1">{#N/A,#N/A,FALSE,"단축1";#N/A,#N/A,FALSE,"단축2";#N/A,#N/A,FALSE,"단축3";#N/A,#N/A,FALSE,"장축";#N/A,#N/A,FALSE,"4WD"}</definedName>
    <definedName name="투자비000" localSheetId="23" hidden="1">{#N/A,#N/A,FALSE,"단축1";#N/A,#N/A,FALSE,"단축2";#N/A,#N/A,FALSE,"단축3";#N/A,#N/A,FALSE,"장축";#N/A,#N/A,FALSE,"4WD"}</definedName>
    <definedName name="투자비000" localSheetId="21" hidden="1">{#N/A,#N/A,FALSE,"단축1";#N/A,#N/A,FALSE,"단축2";#N/A,#N/A,FALSE,"단축3";#N/A,#N/A,FALSE,"장축";#N/A,#N/A,FALSE,"4WD"}</definedName>
    <definedName name="투자비000" hidden="1">{#N/A,#N/A,FALSE,"단축1";#N/A,#N/A,FALSE,"단축2";#N/A,#N/A,FALSE,"단축3";#N/A,#N/A,FALSE,"장축";#N/A,#N/A,FALSE,"4WD"}</definedName>
    <definedName name="투자비복" localSheetId="26" hidden="1">{#N/A,#N/A,FALSE,"단축1";#N/A,#N/A,FALSE,"단축2";#N/A,#N/A,FALSE,"단축3";#N/A,#N/A,FALSE,"장축";#N/A,#N/A,FALSE,"4WD"}</definedName>
    <definedName name="투자비복" localSheetId="31" hidden="1">{#N/A,#N/A,FALSE,"단축1";#N/A,#N/A,FALSE,"단축2";#N/A,#N/A,FALSE,"단축3";#N/A,#N/A,FALSE,"장축";#N/A,#N/A,FALSE,"4WD"}</definedName>
    <definedName name="투자비복" localSheetId="30" hidden="1">{#N/A,#N/A,FALSE,"단축1";#N/A,#N/A,FALSE,"단축2";#N/A,#N/A,FALSE,"단축3";#N/A,#N/A,FALSE,"장축";#N/A,#N/A,FALSE,"4WD"}</definedName>
    <definedName name="투자비복" localSheetId="25" hidden="1">{#N/A,#N/A,FALSE,"단축1";#N/A,#N/A,FALSE,"단축2";#N/A,#N/A,FALSE,"단축3";#N/A,#N/A,FALSE,"장축";#N/A,#N/A,FALSE,"4WD"}</definedName>
    <definedName name="투자비복" localSheetId="23" hidden="1">{#N/A,#N/A,FALSE,"단축1";#N/A,#N/A,FALSE,"단축2";#N/A,#N/A,FALSE,"단축3";#N/A,#N/A,FALSE,"장축";#N/A,#N/A,FALSE,"4WD"}</definedName>
    <definedName name="투자비복" localSheetId="21" hidden="1">{#N/A,#N/A,FALSE,"단축1";#N/A,#N/A,FALSE,"단축2";#N/A,#N/A,FALSE,"단축3";#N/A,#N/A,FALSE,"장축";#N/A,#N/A,FALSE,"4WD"}</definedName>
    <definedName name="투자비복" hidden="1">{#N/A,#N/A,FALSE,"단축1";#N/A,#N/A,FALSE,"단축2";#N/A,#N/A,FALSE,"단축3";#N/A,#N/A,FALSE,"장축";#N/A,#N/A,FALSE,"4WD"}</definedName>
    <definedName name="투자비실적" localSheetId="26" hidden="1">{#N/A,#N/A,FALSE,"단축1";#N/A,#N/A,FALSE,"단축2";#N/A,#N/A,FALSE,"단축3";#N/A,#N/A,FALSE,"장축";#N/A,#N/A,FALSE,"4WD"}</definedName>
    <definedName name="투자비실적" localSheetId="31" hidden="1">{#N/A,#N/A,FALSE,"단축1";#N/A,#N/A,FALSE,"단축2";#N/A,#N/A,FALSE,"단축3";#N/A,#N/A,FALSE,"장축";#N/A,#N/A,FALSE,"4WD"}</definedName>
    <definedName name="투자비실적" localSheetId="30" hidden="1">{#N/A,#N/A,FALSE,"단축1";#N/A,#N/A,FALSE,"단축2";#N/A,#N/A,FALSE,"단축3";#N/A,#N/A,FALSE,"장축";#N/A,#N/A,FALSE,"4WD"}</definedName>
    <definedName name="투자비실적" localSheetId="25" hidden="1">{#N/A,#N/A,FALSE,"단축1";#N/A,#N/A,FALSE,"단축2";#N/A,#N/A,FALSE,"단축3";#N/A,#N/A,FALSE,"장축";#N/A,#N/A,FALSE,"4WD"}</definedName>
    <definedName name="투자비실적" localSheetId="23" hidden="1">{#N/A,#N/A,FALSE,"단축1";#N/A,#N/A,FALSE,"단축2";#N/A,#N/A,FALSE,"단축3";#N/A,#N/A,FALSE,"장축";#N/A,#N/A,FALSE,"4WD"}</definedName>
    <definedName name="투자비실적" localSheetId="21" hidden="1">{#N/A,#N/A,FALSE,"단축1";#N/A,#N/A,FALSE,"단축2";#N/A,#N/A,FALSE,"단축3";#N/A,#N/A,FALSE,"장축";#N/A,#N/A,FALSE,"4WD"}</definedName>
    <definedName name="투자비실적" hidden="1">{#N/A,#N/A,FALSE,"단축1";#N/A,#N/A,FALSE,"단축2";#N/A,#N/A,FALSE,"단축3";#N/A,#N/A,FALSE,"장축";#N/A,#N/A,FALSE,"4WD"}</definedName>
    <definedName name="투찰">#REF!</definedName>
    <definedName name="투찰서2">[9]!투찰서2</definedName>
    <definedName name="투찰조">#REF!</definedName>
    <definedName name="투찰표" hidden="1">{#N/A,#N/A,FALSE,"부대1"}</definedName>
    <definedName name="트레이">#REF!</definedName>
    <definedName name="트레이규격">#REF!</definedName>
    <definedName name="특" localSheetId="31">#REF!</definedName>
    <definedName name="특">#REF!</definedName>
    <definedName name="특고">#REF!</definedName>
    <definedName name="특고압케이블공">#REF!</definedName>
    <definedName name="특고압케이블공노임" localSheetId="31">#REF!</definedName>
    <definedName name="특고압케이블공노임">#REF!</definedName>
    <definedName name="특고압케이블전공" localSheetId="31">#REF!</definedName>
    <definedName name="특고압케이블전공">#REF!</definedName>
    <definedName name="특공">#REF!</definedName>
    <definedName name="특급">#REF!,#REF!,#REF!,#REF!,#REF!,#REF!</definedName>
    <definedName name="특급기술자">#REF!,#REF!,#REF!,#REF!,#REF!,#REF!</definedName>
    <definedName name="특급기술자노무비">'[71]용역비내역-진짜'!#REF!</definedName>
    <definedName name="특급원자력비파괴시험공" localSheetId="31">#REF!</definedName>
    <definedName name="특급원자력비파괴시험공">#REF!</definedName>
    <definedName name="특급자">#REF!,#REF!,#REF!,#REF!,#REF!,#REF!</definedName>
    <definedName name="특기사항" hidden="1">{"'장비'!$A$3:$M$12"}</definedName>
    <definedName name="특별" localSheetId="31">52232</definedName>
    <definedName name="특별">#REF!</definedName>
    <definedName name="특별인부" localSheetId="31">#REF!</definedName>
    <definedName name="특별인부">#REF!</definedName>
    <definedName name="특별인부노임" localSheetId="31">#REF!</definedName>
    <definedName name="특별인부노임">#REF!</definedName>
    <definedName name="특수">#N/A</definedName>
    <definedName name="특수비계공" localSheetId="31">#REF!</definedName>
    <definedName name="특수비계공">#REF!</definedName>
    <definedName name="특수비계공노임" localSheetId="31">#REF!</definedName>
    <definedName name="특수비계공노임">#REF!</definedName>
    <definedName name="특수생산">#REF!</definedName>
    <definedName name="특수영업">#REF!</definedName>
    <definedName name="특수화공" localSheetId="31">#REF!</definedName>
    <definedName name="특수화공">#REF!</definedName>
    <definedName name="특용">#REF!</definedName>
    <definedName name="특인">#REF!</definedName>
    <definedName name="특케">113924</definedName>
    <definedName name="티경">#REF!</definedName>
    <definedName name="티노">#REF!</definedName>
    <definedName name="티재">#REF!</definedName>
    <definedName name="팀pmd" localSheetId="31">#REF!</definedName>
    <definedName name="팀pmd">#REF!</definedName>
    <definedName name="팀발주" localSheetId="31">#REF!</definedName>
    <definedName name="팀발주">#REF!</definedName>
    <definedName name="ㅍ" localSheetId="26" hidden="1">{#N/A,#N/A,FALSE,"명세표"}</definedName>
    <definedName name="ㅍ" localSheetId="31" hidden="1">{#N/A,#N/A,FALSE,"명세표"}</definedName>
    <definedName name="ㅍ" localSheetId="30" hidden="1">{#N/A,#N/A,FALSE,"명세표"}</definedName>
    <definedName name="ㅍ" localSheetId="25" hidden="1">{#N/A,#N/A,FALSE,"명세표"}</definedName>
    <definedName name="ㅍ" localSheetId="23" hidden="1">{#N/A,#N/A,FALSE,"명세표"}</definedName>
    <definedName name="ㅍ" localSheetId="21" hidden="1">{#N/A,#N/A,FALSE,"명세표"}</definedName>
    <definedName name="ㅍ" hidden="1">{#N/A,#N/A,FALSE,"명세표"}</definedName>
    <definedName name="ㅍㅊㅍㅊ" hidden="1">{#N/A,#N/A,TRUE,"일정"}</definedName>
    <definedName name="ㅍㅍ" localSheetId="26" hidden="1">{#N/A,#N/A,FALSE,"단축1";#N/A,#N/A,FALSE,"단축2";#N/A,#N/A,FALSE,"단축3";#N/A,#N/A,FALSE,"장축";#N/A,#N/A,FALSE,"4WD"}</definedName>
    <definedName name="ㅍㅍ" localSheetId="31" hidden="1">{#N/A,#N/A,FALSE,"단축1";#N/A,#N/A,FALSE,"단축2";#N/A,#N/A,FALSE,"단축3";#N/A,#N/A,FALSE,"장축";#N/A,#N/A,FALSE,"4WD"}</definedName>
    <definedName name="ㅍㅍ" localSheetId="30" hidden="1">{#N/A,#N/A,FALSE,"단축1";#N/A,#N/A,FALSE,"단축2";#N/A,#N/A,FALSE,"단축3";#N/A,#N/A,FALSE,"장축";#N/A,#N/A,FALSE,"4WD"}</definedName>
    <definedName name="ㅍㅍ" localSheetId="25" hidden="1">{#N/A,#N/A,FALSE,"단축1";#N/A,#N/A,FALSE,"단축2";#N/A,#N/A,FALSE,"단축3";#N/A,#N/A,FALSE,"장축";#N/A,#N/A,FALSE,"4WD"}</definedName>
    <definedName name="ㅍㅍ" localSheetId="23" hidden="1">{#N/A,#N/A,FALSE,"단축1";#N/A,#N/A,FALSE,"단축2";#N/A,#N/A,FALSE,"단축3";#N/A,#N/A,FALSE,"장축";#N/A,#N/A,FALSE,"4WD"}</definedName>
    <definedName name="ㅍㅍ" localSheetId="21" hidden="1">{#N/A,#N/A,FALSE,"단축1";#N/A,#N/A,FALSE,"단축2";#N/A,#N/A,FALSE,"단축3";#N/A,#N/A,FALSE,"장축";#N/A,#N/A,FALSE,"4WD"}</definedName>
    <definedName name="ㅍㅍ" hidden="1">{#N/A,#N/A,FALSE,"단축1";#N/A,#N/A,FALSE,"단축2";#N/A,#N/A,FALSE,"단축3";#N/A,#N/A,FALSE,"장축";#N/A,#N/A,FALSE,"4WD"}</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{#N/A,#N/A,FALSE,"혼합골재"}</definedName>
    <definedName name="ㅍㅍㅍㅍ" localSheetId="31" hidden="1">#REF!</definedName>
    <definedName name="ㅍㅍㅍㅍ" hidden="1">#REF!</definedName>
    <definedName name="ㅍㅍㅍㅍㅍ" localSheetId="31" hidden="1">#REF!</definedName>
    <definedName name="ㅍㅍㅍㅍㅍ" hidden="1">#REF!</definedName>
    <definedName name="ㅍㅍㅍㅍㅍㅍ" localSheetId="31" hidden="1">#REF!</definedName>
    <definedName name="ㅍㅍㅍㅍㅍㅍ" hidden="1">#REF!</definedName>
    <definedName name="ㅍㅍㅍㅍㅍㅍㅍ" localSheetId="31" hidden="1">#REF!</definedName>
    <definedName name="ㅍㅍㅍㅍㅍㅍㅍ" hidden="1">#REF!</definedName>
    <definedName name="ㅍㅍㅍㅍㅍㅍㅍㅍㅍㅍㅍ"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ㅍㅍㅍㅍㅍㅍㅍㅍㅍㅍㅍㅍㅍㅍㅍㅍㅍ" hidden="1">{#N/A,#N/A,FALSE,"단가표지"}</definedName>
    <definedName name="파고라노">[86]일위대가!$H$311</definedName>
    <definedName name="파고라재">[86]일위대가!$J$311</definedName>
    <definedName name="파운드">#REF!</definedName>
    <definedName name="파운드환율">#REF!</definedName>
    <definedName name="파이프" localSheetId="31">#REF!</definedName>
    <definedName name="파이프">#REF!</definedName>
    <definedName name="파이프펜던트">#REF!</definedName>
    <definedName name="파일" hidden="1">#REF!</definedName>
    <definedName name="파일명">#REF!</definedName>
    <definedName name="판넬조립공" localSheetId="31">#REF!</definedName>
    <definedName name="판넬조립공">#REF!</definedName>
    <definedName name="판매" localSheetId="26" hidden="1">{#N/A,#N/A,FALSE,"인원";#N/A,#N/A,FALSE,"비용2";#N/A,#N/A,FALSE,"비용1";#N/A,#N/A,FALSE,"비용";#N/A,#N/A,FALSE,"보증2";#N/A,#N/A,FALSE,"보증1";#N/A,#N/A,FALSE,"보증";#N/A,#N/A,FALSE,"손익1";#N/A,#N/A,FALSE,"손익";#N/A,#N/A,FALSE,"부서별매출";#N/A,#N/A,FALSE,"매출"}</definedName>
    <definedName name="판매" localSheetId="31" hidden="1">{#N/A,#N/A,FALSE,"인원";#N/A,#N/A,FALSE,"비용2";#N/A,#N/A,FALSE,"비용1";#N/A,#N/A,FALSE,"비용";#N/A,#N/A,FALSE,"보증2";#N/A,#N/A,FALSE,"보증1";#N/A,#N/A,FALSE,"보증";#N/A,#N/A,FALSE,"손익1";#N/A,#N/A,FALSE,"손익";#N/A,#N/A,FALSE,"부서별매출";#N/A,#N/A,FALSE,"매출"}</definedName>
    <definedName name="판매" localSheetId="30" hidden="1">{#N/A,#N/A,FALSE,"인원";#N/A,#N/A,FALSE,"비용2";#N/A,#N/A,FALSE,"비용1";#N/A,#N/A,FALSE,"비용";#N/A,#N/A,FALSE,"보증2";#N/A,#N/A,FALSE,"보증1";#N/A,#N/A,FALSE,"보증";#N/A,#N/A,FALSE,"손익1";#N/A,#N/A,FALSE,"손익";#N/A,#N/A,FALSE,"부서별매출";#N/A,#N/A,FALSE,"매출"}</definedName>
    <definedName name="판매" localSheetId="25" hidden="1">{#N/A,#N/A,FALSE,"인원";#N/A,#N/A,FALSE,"비용2";#N/A,#N/A,FALSE,"비용1";#N/A,#N/A,FALSE,"비용";#N/A,#N/A,FALSE,"보증2";#N/A,#N/A,FALSE,"보증1";#N/A,#N/A,FALSE,"보증";#N/A,#N/A,FALSE,"손익1";#N/A,#N/A,FALSE,"손익";#N/A,#N/A,FALSE,"부서별매출";#N/A,#N/A,FALSE,"매출"}</definedName>
    <definedName name="판매" localSheetId="23" hidden="1">{#N/A,#N/A,FALSE,"인원";#N/A,#N/A,FALSE,"비용2";#N/A,#N/A,FALSE,"비용1";#N/A,#N/A,FALSE,"비용";#N/A,#N/A,FALSE,"보증2";#N/A,#N/A,FALSE,"보증1";#N/A,#N/A,FALSE,"보증";#N/A,#N/A,FALSE,"손익1";#N/A,#N/A,FALSE,"손익";#N/A,#N/A,FALSE,"부서별매출";#N/A,#N/A,FALSE,"매출"}</definedName>
    <definedName name="판매" localSheetId="21"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26" hidden="1">{#N/A,#N/A,FALSE,"단축1";#N/A,#N/A,FALSE,"단축2";#N/A,#N/A,FALSE,"단축3";#N/A,#N/A,FALSE,"장축";#N/A,#N/A,FALSE,"4WD"}</definedName>
    <definedName name="판매목표2" localSheetId="31" hidden="1">{#N/A,#N/A,FALSE,"단축1";#N/A,#N/A,FALSE,"단축2";#N/A,#N/A,FALSE,"단축3";#N/A,#N/A,FALSE,"장축";#N/A,#N/A,FALSE,"4WD"}</definedName>
    <definedName name="판매목표2" localSheetId="30" hidden="1">{#N/A,#N/A,FALSE,"단축1";#N/A,#N/A,FALSE,"단축2";#N/A,#N/A,FALSE,"단축3";#N/A,#N/A,FALSE,"장축";#N/A,#N/A,FALSE,"4WD"}</definedName>
    <definedName name="판매목표2" localSheetId="25" hidden="1">{#N/A,#N/A,FALSE,"단축1";#N/A,#N/A,FALSE,"단축2";#N/A,#N/A,FALSE,"단축3";#N/A,#N/A,FALSE,"장축";#N/A,#N/A,FALSE,"4WD"}</definedName>
    <definedName name="판매목표2" localSheetId="23" hidden="1">{#N/A,#N/A,FALSE,"단축1";#N/A,#N/A,FALSE,"단축2";#N/A,#N/A,FALSE,"단축3";#N/A,#N/A,FALSE,"장축";#N/A,#N/A,FALSE,"4WD"}</definedName>
    <definedName name="판매목표2" localSheetId="21" hidden="1">{#N/A,#N/A,FALSE,"단축1";#N/A,#N/A,FALSE,"단축2";#N/A,#N/A,FALSE,"단축3";#N/A,#N/A,FALSE,"장축";#N/A,#N/A,FALSE,"4WD"}</definedName>
    <definedName name="판매목표2" hidden="1">{#N/A,#N/A,FALSE,"단축1";#N/A,#N/A,FALSE,"단축2";#N/A,#N/A,FALSE,"단축3";#N/A,#N/A,FALSE,"장축";#N/A,#N/A,FALSE,"4WD"}</definedName>
    <definedName name="판매보증" localSheetId="26" hidden="1">{#N/A,#N/A,FALSE,"인원";#N/A,#N/A,FALSE,"비용2";#N/A,#N/A,FALSE,"비용1";#N/A,#N/A,FALSE,"비용";#N/A,#N/A,FALSE,"보증2";#N/A,#N/A,FALSE,"보증1";#N/A,#N/A,FALSE,"보증";#N/A,#N/A,FALSE,"손익1";#N/A,#N/A,FALSE,"손익";#N/A,#N/A,FALSE,"부서별매출";#N/A,#N/A,FALSE,"매출"}</definedName>
    <definedName name="판매보증" localSheetId="31" hidden="1">{#N/A,#N/A,FALSE,"인원";#N/A,#N/A,FALSE,"비용2";#N/A,#N/A,FALSE,"비용1";#N/A,#N/A,FALSE,"비용";#N/A,#N/A,FALSE,"보증2";#N/A,#N/A,FALSE,"보증1";#N/A,#N/A,FALSE,"보증";#N/A,#N/A,FALSE,"손익1";#N/A,#N/A,FALSE,"손익";#N/A,#N/A,FALSE,"부서별매출";#N/A,#N/A,FALSE,"매출"}</definedName>
    <definedName name="판매보증" localSheetId="30" hidden="1">{#N/A,#N/A,FALSE,"인원";#N/A,#N/A,FALSE,"비용2";#N/A,#N/A,FALSE,"비용1";#N/A,#N/A,FALSE,"비용";#N/A,#N/A,FALSE,"보증2";#N/A,#N/A,FALSE,"보증1";#N/A,#N/A,FALSE,"보증";#N/A,#N/A,FALSE,"손익1";#N/A,#N/A,FALSE,"손익";#N/A,#N/A,FALSE,"부서별매출";#N/A,#N/A,FALSE,"매출"}</definedName>
    <definedName name="판매보증" localSheetId="25" hidden="1">{#N/A,#N/A,FALSE,"인원";#N/A,#N/A,FALSE,"비용2";#N/A,#N/A,FALSE,"비용1";#N/A,#N/A,FALSE,"비용";#N/A,#N/A,FALSE,"보증2";#N/A,#N/A,FALSE,"보증1";#N/A,#N/A,FALSE,"보증";#N/A,#N/A,FALSE,"손익1";#N/A,#N/A,FALSE,"손익";#N/A,#N/A,FALSE,"부서별매출";#N/A,#N/A,FALSE,"매출"}</definedName>
    <definedName name="판매보증" localSheetId="23" hidden="1">{#N/A,#N/A,FALSE,"인원";#N/A,#N/A,FALSE,"비용2";#N/A,#N/A,FALSE,"비용1";#N/A,#N/A,FALSE,"비용";#N/A,#N/A,FALSE,"보증2";#N/A,#N/A,FALSE,"보증1";#N/A,#N/A,FALSE,"보증";#N/A,#N/A,FALSE,"손익1";#N/A,#N/A,FALSE,"손익";#N/A,#N/A,FALSE,"부서별매출";#N/A,#N/A,FALSE,"매출"}</definedName>
    <definedName name="판매보증" localSheetId="21"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석">[60]수목일위!#REF!</definedName>
    <definedName name="판석포장노무">[60]수목일위!#REF!</definedName>
    <definedName name="판재규격" localSheetId="31">#REF!:OFFSET(#REF!,COUNTA(#REF!:OFFSET(#REF!,65536-ROW(#REF!),0))-1,0)</definedName>
    <definedName name="판재규격" localSheetId="23">#REF!:OFFSET(#REF!,COUNTA(#REF!:OFFSET(#REF!,65536-ROW(#REF!),0))-1,0)</definedName>
    <definedName name="판재규격" localSheetId="21">#REF!:OFFSET(#REF!,COUNTA(#REF!:OFFSET(#REF!,65536-ROW(#REF!),0))-1,0)</definedName>
    <definedName name="판재규격">#REF!:OFFSET(#REF!,COUNTA(#REF!:OFFSET(#REF!,65536-ROW(#REF!),0))-1,0)</definedName>
    <definedName name="판재재질" localSheetId="23">#REF!:OFFSET(#REF!,COUNTA(#REF!:OFFSET(#REF!,65536-ROW(#REF!),0))-1,0)</definedName>
    <definedName name="판재재질">#REF!:OFFSET(#REF!,COUNTA(#REF!:OFFSET(#REF!,65536-ROW(#REF!),0))-1,0)</definedName>
    <definedName name="판재종류">#REF!:OFFSET(#REF!,COUNTA(#REF!:OFFSET(#REF!,65536-ROW(#REF!),0))-1,0)</definedName>
    <definedName name="판재중량">#REF!:OFFSET(#REF!,COUNTA(#REF!:OFFSET(#REF!,65536-ROW(#REF!),0))-2,0)</definedName>
    <definedName name="판재지우기" localSheetId="31">#REF!:OFFSET(#REF!,COUNTA(#REF!:OFFSET(#REF!,65536-ROW(#REF!),0)),0)</definedName>
    <definedName name="판재지우기">#REF!:OFFSET(#REF!,COUNTA(#REF!:OFFSET(#REF!,65536-ROW(#REF!),0)),0)</definedName>
    <definedName name="판재추출" localSheetId="31">#REF!:OFFSET(#REF!,COUNTA(#REF!:OFFSET(#REF!,65536-ROW(#REF!),0)),0)</definedName>
    <definedName name="판재추출">#REF!:OFFSET(#REF!,COUNTA(#REF!:OFFSET(#REF!,65536-ROW(#REF!),0)),0)</definedName>
    <definedName name="팔" hidden="1">#REF!</definedName>
    <definedName name="패널조립공">[66]단가집!#REF!</definedName>
    <definedName name="패랭이노무">[60]수목일위!#REF!</definedName>
    <definedName name="패랭이재료">[60]수목일위!#REF!</definedName>
    <definedName name="팽">[44]단가!$A$125</definedName>
    <definedName name="팽창탱크">#REF!</definedName>
    <definedName name="페기갑지" hidden="1">#REF!</definedName>
    <definedName name="페이지" hidden="1">{"'Firr(선)'!$AS$1:$AY$62","'Firr(사)'!$AS$1:$AY$62","'Firr(회)'!$AS$1:$AY$62","'Firr(선)'!$L$1:$V$62","'Firr(사)'!$L$1:$V$62","'Firr(회)'!$L$1:$V$62"}</definedName>
    <definedName name="평" localSheetId="31">#REF!</definedName>
    <definedName name="평">#REF!</definedName>
    <definedName name="평균점수"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당단가" hidden="1">#REF!</definedName>
    <definedName name="평의자노">[86]일위대가!$H$333</definedName>
    <definedName name="평의자재">[86]일위대가!$J$333</definedName>
    <definedName name="폐_기_물___수_수_료">#REF!</definedName>
    <definedName name="폐_기_물___처_리_비">#REF!</definedName>
    <definedName name="폐기">#REF!</definedName>
    <definedName name="폐기고">#REF!</definedName>
    <definedName name="폐기물" localSheetId="31">#REF!</definedName>
    <definedName name="폐기물" localSheetId="23">#REF!</definedName>
    <definedName name="폐기물" localSheetId="21">#REF!</definedName>
    <definedName name="폐기물">#REF!</definedName>
    <definedName name="폐기물_저장창고_및_소각로">#REF!</definedName>
    <definedName name="폐기물1">#REF!,#REF!,#REF!,#REF!,#REF!</definedName>
    <definedName name="폐기물4">#REF!,#REF!,#REF!,#REF!,#REF!</definedName>
    <definedName name="폐기물5">#REF!,#REF!,#REF!,#REF!,#REF!</definedName>
    <definedName name="폐기물6">#REF!,#REF!,#REF!,#REF!,#REF!</definedName>
    <definedName name="폐기물7">#REF!,#REF!,#REF!,#REF!,#REF!</definedName>
    <definedName name="폐기물처리비" localSheetId="31">#REF!</definedName>
    <definedName name="폐기물처리비" localSheetId="23">#REF!</definedName>
    <definedName name="폐기물처리비" localSheetId="21">#REF!</definedName>
    <definedName name="폐기물처리비">#REF!</definedName>
    <definedName name="폐수처리장">#REF!</definedName>
    <definedName name="폐추니아노무">[60]수목일위!#REF!</definedName>
    <definedName name="폐추니아재료">[60]수목일위!#REF!</definedName>
    <definedName name="포" localSheetId="31">#REF!</definedName>
    <definedName name="포">#REF!</definedName>
    <definedName name="포설공" localSheetId="31">#REF!</definedName>
    <definedName name="포설공" localSheetId="23">#REF!</definedName>
    <definedName name="포설공" localSheetId="21">#REF!</definedName>
    <definedName name="포설공">#REF!</definedName>
    <definedName name="포스코건설기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포스코건설기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포스코건설기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포스코건설기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포스코건설기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포스코건설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포스코건설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포장공" localSheetId="31">#REF!</definedName>
    <definedName name="포장공">#REF!</definedName>
    <definedName name="포장공수량집계표">#REF!</definedName>
    <definedName name="포장물성할증">#REF!</definedName>
    <definedName name="포장비1F">#REF!</definedName>
    <definedName name="포장비3F">#REF!</definedName>
    <definedName name="포장비RISER">#REF!</definedName>
    <definedName name="포천석노">[63]시설물!#REF!</definedName>
    <definedName name="포천석재">[63]시설물!#REF!</definedName>
    <definedName name="폭" localSheetId="31">#REF!</definedName>
    <definedName name="폭">#REF!</definedName>
    <definedName name="폭2" localSheetId="31">#REF!</definedName>
    <definedName name="폭2">#REF!</definedName>
    <definedName name="폭랄">#REF!</definedName>
    <definedName name="폭죽">#REF!</definedName>
    <definedName name="폼타이">#REF!</definedName>
    <definedName name="표" localSheetId="31">#REF!</definedName>
    <definedName name="표" localSheetId="23">#REF!</definedName>
    <definedName name="표" localSheetId="21">#REF!</definedName>
    <definedName name="표">#REF!</definedName>
    <definedName name="표1" localSheetId="31">#REF!</definedName>
    <definedName name="표1" localSheetId="23">#REF!</definedName>
    <definedName name="표1" localSheetId="21">#REF!</definedName>
    <definedName name="표1">#REF!</definedName>
    <definedName name="표준명">#REF!</definedName>
    <definedName name="표준번호">#REF!</definedName>
    <definedName name="표준양식" localSheetId="31">#REF!</definedName>
    <definedName name="표준양식" localSheetId="23">#REF!</definedName>
    <definedName name="표준양식" localSheetId="21">#REF!</definedName>
    <definedName name="표준양식">#REF!</definedName>
    <definedName name="표준할증">#REF!</definedName>
    <definedName name="표지" localSheetId="31">#REF!</definedName>
    <definedName name="표지">#REF!</definedName>
    <definedName name="표지1" localSheetId="26" hidden="1">{#N/A,#N/A,FALSE,"양식(을)"}</definedName>
    <definedName name="표지1" localSheetId="31" hidden="1">{#N/A,#N/A,FALSE,"양식(을)"}</definedName>
    <definedName name="표지1" localSheetId="30" hidden="1">{#N/A,#N/A,FALSE,"양식(을)"}</definedName>
    <definedName name="표지1" localSheetId="25" hidden="1">{#N/A,#N/A,FALSE,"양식(을)"}</definedName>
    <definedName name="표지1" localSheetId="23" hidden="1">{#N/A,#N/A,FALSE,"양식(을)"}</definedName>
    <definedName name="표지1" localSheetId="21" hidden="1">{#N/A,#N/A,FALSE,"양식(을)"}</definedName>
    <definedName name="표지1" hidden="1">{#N/A,#N/A,FALSE,"양식(을)"}</definedName>
    <definedName name="표지2" localSheetId="26" hidden="1">{#N/A,#N/A,FALSE,"양식(을)"}</definedName>
    <definedName name="표지2" localSheetId="31" hidden="1">{#N/A,#N/A,FALSE,"양식(을)"}</definedName>
    <definedName name="표지2" localSheetId="30" hidden="1">{#N/A,#N/A,FALSE,"양식(을)"}</definedName>
    <definedName name="표지2" localSheetId="25" hidden="1">{#N/A,#N/A,FALSE,"양식(을)"}</definedName>
    <definedName name="표지2" localSheetId="23" hidden="1">{#N/A,#N/A,FALSE,"양식(을)"}</definedName>
    <definedName name="표지2" localSheetId="21" hidden="1">{#N/A,#N/A,FALSE,"양식(을)"}</definedName>
    <definedName name="표지2">#N/A</definedName>
    <definedName name="표지3" localSheetId="26" hidden="1">{#N/A,#N/A,FALSE,"양식(을)"}</definedName>
    <definedName name="표지3" localSheetId="31" hidden="1">{#N/A,#N/A,FALSE,"양식(을)"}</definedName>
    <definedName name="표지3" localSheetId="30" hidden="1">{#N/A,#N/A,FALSE,"양식(을)"}</definedName>
    <definedName name="표지3" localSheetId="25" hidden="1">{#N/A,#N/A,FALSE,"양식(을)"}</definedName>
    <definedName name="표지3" localSheetId="23" hidden="1">{#N/A,#N/A,FALSE,"양식(을)"}</definedName>
    <definedName name="표지3" localSheetId="21" hidden="1">{#N/A,#N/A,FALSE,"양식(을)"}</definedName>
    <definedName name="표지3" hidden="1">{#N/A,#N/A,FALSE,"양식(을)"}</definedName>
    <definedName name="품" localSheetId="31">#REF!</definedName>
    <definedName name="품">#REF!</definedName>
    <definedName name="품_______________명">#REF!</definedName>
    <definedName name="품_1">#REF!</definedName>
    <definedName name="품_10">#REF!</definedName>
    <definedName name="품_11">#REF!</definedName>
    <definedName name="품_12">#REF!</definedName>
    <definedName name="품_13">#REF!</definedName>
    <definedName name="품_14">#REF!</definedName>
    <definedName name="품_15">#REF!</definedName>
    <definedName name="품_16">#REF!</definedName>
    <definedName name="품_17">#REF!</definedName>
    <definedName name="품_18">#REF!</definedName>
    <definedName name="품_19">#REF!</definedName>
    <definedName name="품_2">#REF!</definedName>
    <definedName name="품_20">#REF!</definedName>
    <definedName name="품_21">#REF!</definedName>
    <definedName name="품_22">#REF!</definedName>
    <definedName name="품_23">#REF!</definedName>
    <definedName name="품_24">#REF!</definedName>
    <definedName name="품_28">#REF!</definedName>
    <definedName name="품_3">#REF!</definedName>
    <definedName name="품_4">#REF!</definedName>
    <definedName name="품_5">#REF!</definedName>
    <definedName name="품_6">#REF!</definedName>
    <definedName name="품_7">#REF!</definedName>
    <definedName name="품_8">#REF!</definedName>
    <definedName name="품_9">#REF!</definedName>
    <definedName name="품1">#REF!</definedName>
    <definedName name="품10">[67]품셈표!#REF!</definedName>
    <definedName name="품25">#REF!</definedName>
    <definedName name="품26">#REF!</definedName>
    <definedName name="품3">[67]품셈표!#REF!</definedName>
    <definedName name="품31">#REF!</definedName>
    <definedName name="품5">[67]품셈표!#REF!</definedName>
    <definedName name="품6">[67]품셈표!#REF!</definedName>
    <definedName name="품7">[67]품셈표!#REF!</definedName>
    <definedName name="품8">[67]품셈표!#REF!</definedName>
    <definedName name="품9">ROUND(#REF!*0.0254,3)</definedName>
    <definedName name="품C.S">#N/A</definedName>
    <definedName name="품CS">#N/A</definedName>
    <definedName name="품명" localSheetId="31">#REF!</definedName>
    <definedName name="품명" localSheetId="23">#REF!</definedName>
    <definedName name="품명" localSheetId="21">#REF!</definedName>
    <definedName name="품명">#REF!</definedName>
    <definedName name="품보부" localSheetId="26" hidden="1">{#N/A,#N/A,FALSE,"KMC최종회의(7월) 자료"}</definedName>
    <definedName name="품보부" localSheetId="31" hidden="1">{#N/A,#N/A,FALSE,"KMC최종회의(7월) 자료"}</definedName>
    <definedName name="품보부" localSheetId="30" hidden="1">{#N/A,#N/A,FALSE,"KMC최종회의(7월) 자료"}</definedName>
    <definedName name="품보부" localSheetId="25" hidden="1">{#N/A,#N/A,FALSE,"KMC최종회의(7월) 자료"}</definedName>
    <definedName name="품보부" localSheetId="23" hidden="1">{#N/A,#N/A,FALSE,"KMC최종회의(7월) 자료"}</definedName>
    <definedName name="품보부" localSheetId="21" hidden="1">{#N/A,#N/A,FALSE,"KMC최종회의(7월) 자료"}</definedName>
    <definedName name="품보부" hidden="1">{#N/A,#N/A,FALSE,"KMC최종회의(7월) 자료"}</definedName>
    <definedName name="품셈내역2">#REF!</definedName>
    <definedName name="품셈단가표">#REF!</definedName>
    <definedName name="품신" localSheetId="31">#REF!</definedName>
    <definedName name="품신">#REF!</definedName>
    <definedName name="품위내역서" localSheetId="1">BlankMacro1</definedName>
    <definedName name="품위내역서" localSheetId="4">BlankMacro1</definedName>
    <definedName name="품위내역서">BlankMacro1</definedName>
    <definedName name="품의서" localSheetId="1">BlankMacro1</definedName>
    <definedName name="품의서" localSheetId="4">BlankMacro1</definedName>
    <definedName name="품의서">BlankMacro1</definedName>
    <definedName name="품종영역" localSheetId="31">#REF!</definedName>
    <definedName name="품종영역">#REF!</definedName>
    <definedName name="품질관리"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생산합격" localSheetId="26" hidden="1">{#N/A,#N/A,TRUE,"Y생산";#N/A,#N/A,TRUE,"Y판매";#N/A,#N/A,TRUE,"Y총물량";#N/A,#N/A,TRUE,"Y능력";#N/A,#N/A,TRUE,"YKD"}</definedName>
    <definedName name="품질생산합격" localSheetId="31" hidden="1">{#N/A,#N/A,TRUE,"Y생산";#N/A,#N/A,TRUE,"Y판매";#N/A,#N/A,TRUE,"Y총물량";#N/A,#N/A,TRUE,"Y능력";#N/A,#N/A,TRUE,"YKD"}</definedName>
    <definedName name="품질생산합격" localSheetId="30" hidden="1">{#N/A,#N/A,TRUE,"Y생산";#N/A,#N/A,TRUE,"Y판매";#N/A,#N/A,TRUE,"Y총물량";#N/A,#N/A,TRUE,"Y능력";#N/A,#N/A,TRUE,"YKD"}</definedName>
    <definedName name="품질생산합격" localSheetId="25" hidden="1">{#N/A,#N/A,TRUE,"Y생산";#N/A,#N/A,TRUE,"Y판매";#N/A,#N/A,TRUE,"Y총물량";#N/A,#N/A,TRUE,"Y능력";#N/A,#N/A,TRUE,"YKD"}</definedName>
    <definedName name="품질생산합격" localSheetId="23" hidden="1">{#N/A,#N/A,TRUE,"Y생산";#N/A,#N/A,TRUE,"Y판매";#N/A,#N/A,TRUE,"Y총물량";#N/A,#N/A,TRUE,"Y능력";#N/A,#N/A,TRUE,"YKD"}</definedName>
    <definedName name="품질생산합격" localSheetId="21" hidden="1">{#N/A,#N/A,TRUE,"Y생산";#N/A,#N/A,TRUE,"Y판매";#N/A,#N/A,TRUE,"Y총물량";#N/A,#N/A,TRUE,"Y능력";#N/A,#N/A,TRUE,"YKD"}</definedName>
    <definedName name="품질생산합격" hidden="1">{#N/A,#N/A,TRUE,"Y생산";#N/A,#N/A,TRUE,"Y판매";#N/A,#N/A,TRUE,"Y총물량";#N/A,#N/A,TRUE,"Y능력";#N/A,#N/A,TRUE,"YKD"}</definedName>
    <definedName name="품확차조립계획일정" localSheetId="26" hidden="1">{#N/A,#N/A,FALSE,"단축1";#N/A,#N/A,FALSE,"단축2";#N/A,#N/A,FALSE,"단축3";#N/A,#N/A,FALSE,"장축";#N/A,#N/A,FALSE,"4WD"}</definedName>
    <definedName name="품확차조립계획일정" localSheetId="31" hidden="1">{#N/A,#N/A,FALSE,"단축1";#N/A,#N/A,FALSE,"단축2";#N/A,#N/A,FALSE,"단축3";#N/A,#N/A,FALSE,"장축";#N/A,#N/A,FALSE,"4WD"}</definedName>
    <definedName name="품확차조립계획일정" localSheetId="30" hidden="1">{#N/A,#N/A,FALSE,"단축1";#N/A,#N/A,FALSE,"단축2";#N/A,#N/A,FALSE,"단축3";#N/A,#N/A,FALSE,"장축";#N/A,#N/A,FALSE,"4WD"}</definedName>
    <definedName name="품확차조립계획일정" localSheetId="25" hidden="1">{#N/A,#N/A,FALSE,"단축1";#N/A,#N/A,FALSE,"단축2";#N/A,#N/A,FALSE,"단축3";#N/A,#N/A,FALSE,"장축";#N/A,#N/A,FALSE,"4WD"}</definedName>
    <definedName name="품확차조립계획일정" localSheetId="23" hidden="1">{#N/A,#N/A,FALSE,"단축1";#N/A,#N/A,FALSE,"단축2";#N/A,#N/A,FALSE,"단축3";#N/A,#N/A,FALSE,"장축";#N/A,#N/A,FALSE,"4WD"}</definedName>
    <definedName name="품확차조립계획일정" localSheetId="21" hidden="1">{#N/A,#N/A,FALSE,"단축1";#N/A,#N/A,FALSE,"단축2";#N/A,#N/A,FALSE,"단축3";#N/A,#N/A,FALSE,"장축";#N/A,#N/A,FALSE,"4WD"}</definedName>
    <definedName name="품확차조립계획일정" hidden="1">{#N/A,#N/A,FALSE,"단축1";#N/A,#N/A,FALSE,"단축2";#N/A,#N/A,FALSE,"단축3";#N/A,#N/A,FALSE,"장축";#N/A,#N/A,FALSE,"4WD"}</definedName>
    <definedName name="풍구상"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풍구상"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풍구상"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풍구상"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풍구상"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풍구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풍구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풍납동" hidden="1">#REF!</definedName>
    <definedName name="풍납동아파트" hidden="1">#REF!</definedName>
    <definedName name="풍전2" localSheetId="23" hidden="1">{#N/A,#N/A,TRUE,"손익보고"}</definedName>
    <definedName name="풍전2" localSheetId="21" hidden="1">{#N/A,#N/A,TRUE,"손익보고"}</definedName>
    <definedName name="풍전2" hidden="1">{#N/A,#N/A,TRUE,"손익보고"}</definedName>
    <definedName name="풍전2_1" localSheetId="23" hidden="1">{#N/A,#N/A,TRUE,"손익보고"}</definedName>
    <definedName name="풍전2_1" localSheetId="21" hidden="1">{#N/A,#N/A,TRUE,"손익보고"}</definedName>
    <definedName name="풍전2_1" hidden="1">{#N/A,#N/A,TRUE,"손익보고"}</definedName>
    <definedName name="풍전2_2" localSheetId="23" hidden="1">{#N/A,#N/A,TRUE,"손익보고"}</definedName>
    <definedName name="풍전2_2" localSheetId="21" hidden="1">{#N/A,#N/A,TRUE,"손익보고"}</definedName>
    <definedName name="풍전2_2" hidden="1">{#N/A,#N/A,TRUE,"손익보고"}</definedName>
    <definedName name="풍전2_3" localSheetId="23" hidden="1">{#N/A,#N/A,TRUE,"손익보고"}</definedName>
    <definedName name="풍전2_3" localSheetId="21" hidden="1">{#N/A,#N/A,TRUE,"손익보고"}</definedName>
    <definedName name="풍전2_3" hidden="1">{#N/A,#N/A,TRUE,"손익보고"}</definedName>
    <definedName name="풍전2_4" localSheetId="23" hidden="1">{#N/A,#N/A,TRUE,"손익보고"}</definedName>
    <definedName name="풍전2_4" localSheetId="21" hidden="1">{#N/A,#N/A,TRUE,"손익보고"}</definedName>
    <definedName name="풍전2_4" hidden="1">{#N/A,#N/A,TRUE,"손익보고"}</definedName>
    <definedName name="풍화암">#REF!</definedName>
    <definedName name="풍화암C">#REF!</definedName>
    <definedName name="풍화암L">#REF!</definedName>
    <definedName name="프랑">#REF!</definedName>
    <definedName name="프레스" localSheetId="26" hidden="1">{#N/A,#N/A,FALSE,"단축1";#N/A,#N/A,FALSE,"단축2";#N/A,#N/A,FALSE,"단축3";#N/A,#N/A,FALSE,"장축";#N/A,#N/A,FALSE,"4WD"}</definedName>
    <definedName name="프레스" localSheetId="31" hidden="1">{#N/A,#N/A,FALSE,"단축1";#N/A,#N/A,FALSE,"단축2";#N/A,#N/A,FALSE,"단축3";#N/A,#N/A,FALSE,"장축";#N/A,#N/A,FALSE,"4WD"}</definedName>
    <definedName name="프레스" localSheetId="30" hidden="1">{#N/A,#N/A,FALSE,"단축1";#N/A,#N/A,FALSE,"단축2";#N/A,#N/A,FALSE,"단축3";#N/A,#N/A,FALSE,"장축";#N/A,#N/A,FALSE,"4WD"}</definedName>
    <definedName name="프레스" localSheetId="25" hidden="1">{#N/A,#N/A,FALSE,"단축1";#N/A,#N/A,FALSE,"단축2";#N/A,#N/A,FALSE,"단축3";#N/A,#N/A,FALSE,"장축";#N/A,#N/A,FALSE,"4WD"}</definedName>
    <definedName name="프레스" localSheetId="23" hidden="1">{#N/A,#N/A,FALSE,"단축1";#N/A,#N/A,FALSE,"단축2";#N/A,#N/A,FALSE,"단축3";#N/A,#N/A,FALSE,"장축";#N/A,#N/A,FALSE,"4WD"}</definedName>
    <definedName name="프레스" localSheetId="21" hidden="1">{#N/A,#N/A,FALSE,"단축1";#N/A,#N/A,FALSE,"단축2";#N/A,#N/A,FALSE,"단축3";#N/A,#N/A,FALSE,"장축";#N/A,#N/A,FALSE,"4WD"}</definedName>
    <definedName name="프레스" hidden="1">{#N/A,#N/A,FALSE,"단축1";#N/A,#N/A,FALSE,"단축2";#N/A,#N/A,FALSE,"단축3";#N/A,#N/A,FALSE,"장축";#N/A,#N/A,FALSE,"4WD"}</definedName>
    <definedName name="프레스치공구팀" localSheetId="26" hidden="1">{#N/A,#N/A,TRUE,"일정"}</definedName>
    <definedName name="프레스치공구팀" localSheetId="31" hidden="1">{#N/A,#N/A,TRUE,"일정"}</definedName>
    <definedName name="프레스치공구팀" localSheetId="30" hidden="1">{#N/A,#N/A,TRUE,"일정"}</definedName>
    <definedName name="프레스치공구팀" localSheetId="25" hidden="1">{#N/A,#N/A,TRUE,"일정"}</definedName>
    <definedName name="프레스치공구팀" localSheetId="23" hidden="1">{#N/A,#N/A,TRUE,"일정"}</definedName>
    <definedName name="프레스치공구팀" localSheetId="21" hidden="1">{#N/A,#N/A,TRUE,"일정"}</definedName>
    <definedName name="프레스치공구팀" hidden="1">{#N/A,#N/A,TRUE,"일정"}</definedName>
    <definedName name="프로그램.메인_메뉴호출">[89]!프로그램.메인_메뉴호출</definedName>
    <definedName name="프로그램비" localSheetId="31">#REF!</definedName>
    <definedName name="프로그램비">#REF!</definedName>
    <definedName name="프로그램비적용" localSheetId="31">#REF!</definedName>
    <definedName name="프로그램비적용">#REF!</definedName>
    <definedName name="프로젝트명">#REF!</definedName>
    <definedName name="프로젝트번호">#REF!</definedName>
    <definedName name="프로판계" localSheetId="31">#REF!</definedName>
    <definedName name="프로판계">#REF!</definedName>
    <definedName name="프로판단가" localSheetId="31">#REF!</definedName>
    <definedName name="프로판단가" localSheetId="23">#REF!</definedName>
    <definedName name="프로판단가" localSheetId="21">#REF!</definedName>
    <definedName name="프로판단가">#REF!</definedName>
    <definedName name="프로판자재비" localSheetId="31">#REF!</definedName>
    <definedName name="프로판자재비" localSheetId="23">#REF!</definedName>
    <definedName name="프로판자재비" localSheetId="21">#REF!</definedName>
    <definedName name="프로판자재비">#REF!</definedName>
    <definedName name="프리존1" localSheetId="23" hidden="1">{#N/A,#N/A,TRUE,"토적및재료집계";#N/A,#N/A,TRUE,"토적및재료집계";#N/A,#N/A,TRUE,"단위량"}</definedName>
    <definedName name="프리존1" localSheetId="21" hidden="1">{#N/A,#N/A,TRUE,"토적및재료집계";#N/A,#N/A,TRUE,"토적및재료집계";#N/A,#N/A,TRUE,"단위량"}</definedName>
    <definedName name="프리존1" hidden="1">{#N/A,#N/A,TRUE,"토적및재료집계";#N/A,#N/A,TRUE,"토적및재료집계";#N/A,#N/A,TRUE,"단위량"}</definedName>
    <definedName name="프리존스" localSheetId="23" hidden="1">{#N/A,#N/A,TRUE,"토적및재료집계";#N/A,#N/A,TRUE,"토적및재료집계";#N/A,#N/A,TRUE,"단위량"}</definedName>
    <definedName name="프리존스" localSheetId="21" hidden="1">{#N/A,#N/A,TRUE,"토적및재료집계";#N/A,#N/A,TRUE,"토적및재료집계";#N/A,#N/A,TRUE,"단위량"}</definedName>
    <definedName name="프리존스" hidden="1">{#N/A,#N/A,TRUE,"토적및재료집계";#N/A,#N/A,TRUE,"토적및재료집계";#N/A,#N/A,TRUE,"단위량"}</definedName>
    <definedName name="플">[37]견적!#REF!</definedName>
    <definedName name="플기">#REF!</definedName>
    <definedName name="플라타너스B8">#REF!</definedName>
    <definedName name="플랜" localSheetId="31">[9]!BlankMacro1</definedName>
    <definedName name="플랜" localSheetId="23">[9]!BlankMacro1</definedName>
    <definedName name="플랜" localSheetId="21">[9]!BlankMacro1</definedName>
    <definedName name="플랜" localSheetId="1">[9]!BlankMacro1</definedName>
    <definedName name="플랜" localSheetId="4">[9]!BlankMacro1</definedName>
    <definedName name="플랜">[9]!BlankMacro1</definedName>
    <definedName name="플랜야" localSheetId="31">#REF!</definedName>
    <definedName name="플랜야" localSheetId="23">#REF!</definedName>
    <definedName name="플랜야" localSheetId="21">#REF!</definedName>
    <definedName name="플랜야">#REF!</definedName>
    <definedName name="플랜주" localSheetId="31">#REF!</definedName>
    <definedName name="플랜주" localSheetId="23">#REF!</definedName>
    <definedName name="플랜주" localSheetId="21">#REF!</definedName>
    <definedName name="플랜주">#REF!</definedName>
    <definedName name="플랜트">56509</definedName>
    <definedName name="플랜트기계설치공" localSheetId="31">#REF!</definedName>
    <definedName name="플랜트기계설치공" localSheetId="23">#REF!</definedName>
    <definedName name="플랜트기계설치공">#REF!</definedName>
    <definedName name="플랜트기계설치공노임" localSheetId="31">#REF!</definedName>
    <definedName name="플랜트기계설치공노임">#REF!</definedName>
    <definedName name="플랜트노">#REF!</definedName>
    <definedName name="플랜트배관공" localSheetId="31">#REF!</definedName>
    <definedName name="플랜트배관공">#REF!</definedName>
    <definedName name="플랜트배관공노임" localSheetId="31">#REF!</definedName>
    <definedName name="플랜트배관공노임">#REF!</definedName>
    <definedName name="플랜트용접공" localSheetId="31">#REF!</definedName>
    <definedName name="플랜트용접공">#REF!</definedName>
    <definedName name="플랜트용접공노임" localSheetId="31">#REF!</definedName>
    <definedName name="플랜트용접공노임">#REF!</definedName>
    <definedName name="플랜트전공" localSheetId="31">#REF!</definedName>
    <definedName name="플랜트전공">#REF!</definedName>
    <definedName name="플랜트전공노임" localSheetId="31">#REF!</definedName>
    <definedName name="플랜트전공노임">#REF!</definedName>
    <definedName name="플랜트제관공" localSheetId="31">#REF!</definedName>
    <definedName name="플랜트제관공">#REF!</definedName>
    <definedName name="플랜트제관공노임" localSheetId="31">#REF!</definedName>
    <definedName name="플랜트제관공노임">#REF!</definedName>
    <definedName name="플랜트특수용접공" localSheetId="31">#REF!</definedName>
    <definedName name="플랜트특수용접공">#REF!</definedName>
    <definedName name="플랫바">#REF!</definedName>
    <definedName name="플배">#REF!</definedName>
    <definedName name="플용">#REF!</definedName>
    <definedName name="플제">#REF!</definedName>
    <definedName name="플주" localSheetId="31">#REF!</definedName>
    <definedName name="플주">#REF!</definedName>
    <definedName name="피라3노무">[60]수목일위!#REF!</definedName>
    <definedName name="피라3재료">[60]수목일위!#REF!</definedName>
    <definedName name="피로티" hidden="1">{#N/A,#N/A,FALSE,"이태원철근"}</definedName>
    <definedName name="피로티1" hidden="1">{#N/A,#N/A,FALSE,"이태원철근"}</definedName>
    <definedName name="필터링" localSheetId="31">#REF!,#REF!,#REF!</definedName>
    <definedName name="필터링" localSheetId="23">#REF!,#REF!,#REF!</definedName>
    <definedName name="필터링" localSheetId="21">#REF!,#REF!,#REF!</definedName>
    <definedName name="필터링">#REF!,#REF!,#REF!</definedName>
    <definedName name="ㅎ"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1">#REF!</definedName>
    <definedName name="ㅎ114">#REF!</definedName>
    <definedName name="ㅎ5" hidden="1">{#N/A,#N/A,FALSE,"골재소요량";#N/A,#N/A,FALSE,"골재소요량"}</definedName>
    <definedName name="ㅎㄴ" localSheetId="26" hidden="1">{#N/A,#N/A,FALSE,"단축1";#N/A,#N/A,FALSE,"단축2";#N/A,#N/A,FALSE,"단축3";#N/A,#N/A,FALSE,"장축";#N/A,#N/A,FALSE,"4WD"}</definedName>
    <definedName name="ㅎㄴ" localSheetId="31" hidden="1">{#N/A,#N/A,FALSE,"단축1";#N/A,#N/A,FALSE,"단축2";#N/A,#N/A,FALSE,"단축3";#N/A,#N/A,FALSE,"장축";#N/A,#N/A,FALSE,"4WD"}</definedName>
    <definedName name="ㅎㄴ" localSheetId="30" hidden="1">{#N/A,#N/A,FALSE,"단축1";#N/A,#N/A,FALSE,"단축2";#N/A,#N/A,FALSE,"단축3";#N/A,#N/A,FALSE,"장축";#N/A,#N/A,FALSE,"4WD"}</definedName>
    <definedName name="ㅎㄴ" localSheetId="25" hidden="1">{#N/A,#N/A,FALSE,"단축1";#N/A,#N/A,FALSE,"단축2";#N/A,#N/A,FALSE,"단축3";#N/A,#N/A,FALSE,"장축";#N/A,#N/A,FALSE,"4WD"}</definedName>
    <definedName name="ㅎㄴ" localSheetId="23" hidden="1">{#N/A,#N/A,FALSE,"단축1";#N/A,#N/A,FALSE,"단축2";#N/A,#N/A,FALSE,"단축3";#N/A,#N/A,FALSE,"장축";#N/A,#N/A,FALSE,"4WD"}</definedName>
    <definedName name="ㅎㄴ" localSheetId="21" hidden="1">{#N/A,#N/A,FALSE,"단축1";#N/A,#N/A,FALSE,"단축2";#N/A,#N/A,FALSE,"단축3";#N/A,#N/A,FALSE,"장축";#N/A,#N/A,FALSE,"4WD"}</definedName>
    <definedName name="ㅎㄴ" hidden="1">{#N/A,#N/A,FALSE,"단축1";#N/A,#N/A,FALSE,"단축2";#N/A,#N/A,FALSE,"단축3";#N/A,#N/A,FALSE,"장축";#N/A,#N/A,FALSE,"4WD"}</definedName>
    <definedName name="ㅎㄷ" hidden="1">{#N/A,#N/A,FALSE,"부대2"}</definedName>
    <definedName name="ㅎㄹ"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ㄴㄴ">#REF!</definedName>
    <definedName name="ㅎㄹㅇ"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ㄴㄴㄴ"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ㄴㄴㄴ"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ㄴㄴㄴ"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ㄴㄴㄴ"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ㄴㄴ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ㄴㄴ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ㄴ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ㄹㅇㅀ" localSheetId="23" hidden="1">{#N/A,#N/A,FALSE,"부대1"}</definedName>
    <definedName name="ㅎㄹㅇㅀ" localSheetId="21" hidden="1">{#N/A,#N/A,FALSE,"부대1"}</definedName>
    <definedName name="ㅎㄹㅇㅀ" hidden="1">{#N/A,#N/A,FALSE,"부대1"}</definedName>
    <definedName name="ㅎㄹ오하ㅓ"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로ㅓ" localSheetId="23" hidden="1">{#N/A,#N/A,FALSE,"운반시간"}</definedName>
    <definedName name="ㅎ로ㅓ" localSheetId="21" hidden="1">{#N/A,#N/A,FALSE,"운반시간"}</definedName>
    <definedName name="ㅎ로ㅓ" hidden="1">{#N/A,#N/A,FALSE,"운반시간"}</definedName>
    <definedName name="ㅎ류">#REF!</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ㄹㄹㅀ"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ㅀㅀㅀㄹㄹㅀ"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ㅀㅀㅀㄹㄹㅀ"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ㅀㅀㅀㄹㄹㅀ"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ㅀㅀㅀㄹㄹ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ㅀㅀㅀㄹㄹ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ㅀㅀㅀㄹㄹ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ㅇ" hidden="1">{"'용역비'!$A$4:$C$8"}</definedName>
    <definedName name="ㅎㅇㄹ" hidden="1">#REF!</definedName>
    <definedName name="ㅎㅇㅀㅇㅀㅇㅎ" localSheetId="23" hidden="1">{#N/A,#N/A,FALSE,"표지목차"}</definedName>
    <definedName name="ㅎㅇㅀㅇㅀㅇㅎ" localSheetId="21" hidden="1">{#N/A,#N/A,FALSE,"표지목차"}</definedName>
    <definedName name="ㅎㅇㅀㅇㅀㅇㅎ" hidden="1">{#N/A,#N/A,FALSE,"표지목차"}</definedName>
    <definedName name="ㅎㅇㅇㅀㅎㄹ" localSheetId="23" hidden="1">{#N/A,#N/A,FALSE,"속도"}</definedName>
    <definedName name="ㅎㅇㅇㅀㅎㄹ" localSheetId="21" hidden="1">{#N/A,#N/A,FALSE,"속도"}</definedName>
    <definedName name="ㅎㅇㅇㅀㅎㄹ" hidden="1">{#N/A,#N/A,FALSE,"속도"}</definedName>
    <definedName name="ㅎ오" hidden="1">{"'용역비'!$A$4:$C$8"}</definedName>
    <definedName name="ㅎㅎ"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hidden="1">#REF!</definedName>
    <definedName name="ㅎㅎ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ㅀㅀㄹ" hidden="1">{#N/A,#N/A,FALSE,"포장2"}</definedName>
    <definedName name="ㅎㅎㅎ" localSheetId="31">#REF!</definedName>
    <definedName name="ㅎㅎㅎ" localSheetId="23" hidden="1">{#N/A,#N/A,FALSE,"3가";#N/A,#N/A,FALSE,"3나";#N/A,#N/A,FALSE,"3다"}</definedName>
    <definedName name="ㅎㅎㅎ" localSheetId="21" hidden="1">{#N/A,#N/A,FALSE,"3가";#N/A,#N/A,FALSE,"3나";#N/A,#N/A,FALSE,"3다"}</definedName>
    <definedName name="ㅎㅎㅎ">#REF!</definedName>
    <definedName name="ㅎㅎㅎㄴㅁㅇ">#REF!</definedName>
    <definedName name="ㅎㅎㅎㅇ"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ㅈ">#REF!</definedName>
    <definedName name="ㅎㅎㅎㅎ" localSheetId="31">#REF!</definedName>
    <definedName name="ㅎㅎㅎㅎ">#REF!</definedName>
    <definedName name="ㅎㅎㅎㅎㅎ" localSheetId="31">#REF!</definedName>
    <definedName name="ㅎㅎㅎㅎㅎ" localSheetId="23" hidden="1">{#N/A,#N/A,FALSE,"전력간선"}</definedName>
    <definedName name="ㅎㅎㅎㅎㅎ" localSheetId="21" hidden="1">{#N/A,#N/A,FALSE,"전력간선"}</definedName>
    <definedName name="ㅎㅎㅎㅎㅎ" hidden="1">{#N/A,#N/A,FALSE,"전력간선"}</definedName>
    <definedName name="ㅎㅎㅎㅎㅎㅎ">#REF!</definedName>
    <definedName name="ㅎㅎㅎㅎㅎㅎㄴ">#N/A</definedName>
    <definedName name="ㅎㅎㅎㅎㅎㅎㅎㅎㄴㅇㅎ">#REF!</definedName>
    <definedName name="ㅎ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하">#REF!</definedName>
    <definedName name="하기">#REF!</definedName>
    <definedName name="하기초높이">#REF!</definedName>
    <definedName name="하기초변">#REF!</definedName>
    <definedName name="하기초폭">#REF!</definedName>
    <definedName name="하나틈">#REF!</definedName>
    <definedName name="하늘1" localSheetId="23" hidden="1">{#N/A,#N/A,FALSE,"전력간선"}</definedName>
    <definedName name="하늘1" localSheetId="21" hidden="1">{#N/A,#N/A,FALSE,"전력간선"}</definedName>
    <definedName name="하늘1" hidden="1">{#N/A,#N/A,FALSE,"전력간선"}</definedName>
    <definedName name="하도" hidden="1">{#N/A,#N/A,TRUE,"일정"}</definedName>
    <definedName name="하도2회" localSheetId="31">#REF!</definedName>
    <definedName name="하도2회">#REF!</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2" localSheetId="26" hidden="1">{#N/A,#N/A,FALSE,"배수2"}</definedName>
    <definedName name="하도급2" localSheetId="31" hidden="1">{#N/A,#N/A,FALSE,"배수2"}</definedName>
    <definedName name="하도급2" localSheetId="30" hidden="1">{#N/A,#N/A,FALSE,"배수2"}</definedName>
    <definedName name="하도급2" localSheetId="25" hidden="1">{#N/A,#N/A,FALSE,"배수2"}</definedName>
    <definedName name="하도급2" localSheetId="23" hidden="1">{#N/A,#N/A,FALSE,"배수2"}</definedName>
    <definedName name="하도급2" localSheetId="21" hidden="1">{#N/A,#N/A,FALSE,"배수2"}</definedName>
    <definedName name="하도급2" hidden="1">{#N/A,#N/A,FALSE,"배수2"}</definedName>
    <definedName name="하도급3" localSheetId="26" hidden="1">{#N/A,#N/A,FALSE,"부대2"}</definedName>
    <definedName name="하도급3" localSheetId="31" hidden="1">{#N/A,#N/A,FALSE,"부대2"}</definedName>
    <definedName name="하도급3" localSheetId="30" hidden="1">{#N/A,#N/A,FALSE,"부대2"}</definedName>
    <definedName name="하도급3" localSheetId="25" hidden="1">{#N/A,#N/A,FALSE,"부대2"}</definedName>
    <definedName name="하도급3" localSheetId="23" hidden="1">{#N/A,#N/A,FALSE,"부대2"}</definedName>
    <definedName name="하도급3" localSheetId="21" hidden="1">{#N/A,#N/A,FALSE,"부대2"}</definedName>
    <definedName name="하도급3" hidden="1">{#N/A,#N/A,FALSE,"부대2"}</definedName>
    <definedName name="하도급사항">'[127]설 계'!$A$2:$F$617</definedName>
    <definedName name="하도급운영안3" hidden="1">{#N/A,#N/A,TRUE,"일정"}</definedName>
    <definedName name="하도급일반조건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항">[128]설계!$B$2:$P$289</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동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루">#REF!</definedName>
    <definedName name="하링">BlankMacro1</definedName>
    <definedName name="하수도2"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자">#REF!</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보수" localSheetId="31">#REF!</definedName>
    <definedName name="하자보수">#REF!</definedName>
    <definedName name="하자보수충당금">#REF!</definedName>
    <definedName name="하자보증기간1">#REF!</definedName>
    <definedName name="하자보증기간2">#REF!</definedName>
    <definedName name="하저경비">#REF!</definedName>
    <definedName name="하저노무">#REF!</definedName>
    <definedName name="하저재료">#REF!</definedName>
    <definedName name="하지마라">[36]작성방법!$B$6</definedName>
    <definedName name="하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하하하" localSheetId="26" hidden="1">{#N/A,#N/A,FALSE,"명세표"}</definedName>
    <definedName name="하하하" localSheetId="31" hidden="1">{#N/A,#N/A,FALSE,"명세표"}</definedName>
    <definedName name="하하하" localSheetId="30" hidden="1">{#N/A,#N/A,FALSE,"명세표"}</definedName>
    <definedName name="하하하" localSheetId="25" hidden="1">{#N/A,#N/A,FALSE,"명세표"}</definedName>
    <definedName name="하하하" localSheetId="23" hidden="1">{#N/A,#N/A,FALSE,"명세표"}</definedName>
    <definedName name="하하하" localSheetId="21" hidden="1">{#N/A,#N/A,FALSE,"명세표"}</definedName>
    <definedName name="하하하" hidden="1">{#N/A,#N/A,FALSE,"명세표"}</definedName>
    <definedName name="하한선" hidden="1">{#N/A,#N/A,FALSE,"배수2"}</definedName>
    <definedName name="하핳">#REF!</definedName>
    <definedName name="하ㅓㅏ" localSheetId="31">#REF!</definedName>
    <definedName name="하ㅓㅏ">#REF!</definedName>
    <definedName name="학교">#REF!</definedName>
    <definedName name="한" localSheetId="26" hidden="1">{#N/A,#N/A,FALSE,"단축1";#N/A,#N/A,FALSE,"단축2";#N/A,#N/A,FALSE,"단축3";#N/A,#N/A,FALSE,"장축";#N/A,#N/A,FALSE,"4WD"}</definedName>
    <definedName name="한" localSheetId="31" hidden="1">{#N/A,#N/A,FALSE,"단축1";#N/A,#N/A,FALSE,"단축2";#N/A,#N/A,FALSE,"단축3";#N/A,#N/A,FALSE,"장축";#N/A,#N/A,FALSE,"4WD"}</definedName>
    <definedName name="한" localSheetId="30" hidden="1">{#N/A,#N/A,FALSE,"단축1";#N/A,#N/A,FALSE,"단축2";#N/A,#N/A,FALSE,"단축3";#N/A,#N/A,FALSE,"장축";#N/A,#N/A,FALSE,"4WD"}</definedName>
    <definedName name="한" localSheetId="25" hidden="1">{#N/A,#N/A,FALSE,"단축1";#N/A,#N/A,FALSE,"단축2";#N/A,#N/A,FALSE,"단축3";#N/A,#N/A,FALSE,"장축";#N/A,#N/A,FALSE,"4WD"}</definedName>
    <definedName name="한" localSheetId="23" hidden="1">{#N/A,#N/A,FALSE,"단축1";#N/A,#N/A,FALSE,"단축2";#N/A,#N/A,FALSE,"단축3";#N/A,#N/A,FALSE,"장축";#N/A,#N/A,FALSE,"4WD"}</definedName>
    <definedName name="한" localSheetId="21" hidden="1">{#N/A,#N/A,FALSE,"단축1";#N/A,#N/A,FALSE,"단축2";#N/A,#N/A,FALSE,"단축3";#N/A,#N/A,FALSE,"장축";#N/A,#N/A,FALSE,"4WD"}</definedName>
    <definedName name="한">#REF!</definedName>
    <definedName name="한강진">#N/A</definedName>
    <definedName name="한국"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#REF!</definedName>
    <definedName name="한달">31</definedName>
    <definedName name="한동" localSheetId="23" hidden="1">{#N/A,#N/A,FALSE,"단가표지"}</definedName>
    <definedName name="한동" localSheetId="21" hidden="1">{#N/A,#N/A,FALSE,"단가표지"}</definedName>
    <definedName name="한동" hidden="1">{#N/A,#N/A,FALSE,"단가표지"}</definedName>
    <definedName name="한식목공" localSheetId="31">#REF!</definedName>
    <definedName name="한식목공">#REF!</definedName>
    <definedName name="한식목공조공" localSheetId="31">#REF!</definedName>
    <definedName name="한식목공조공">#REF!</definedName>
    <definedName name="한식미장공" localSheetId="31">#REF!</definedName>
    <definedName name="한식미장공">#REF!</definedName>
    <definedName name="한식와공" localSheetId="31">#REF!</definedName>
    <definedName name="한식와공">#REF!</definedName>
    <definedName name="한식와공조공" localSheetId="31">#REF!</definedName>
    <definedName name="한식와공조공">#REF!</definedName>
    <definedName name="한울" hidden="1">#REF!</definedName>
    <definedName name="한울11" hidden="1">#REF!</definedName>
    <definedName name="한전노임" localSheetId="31">#REF!</definedName>
    <definedName name="한전노임">#REF!</definedName>
    <definedName name="한전노임1" localSheetId="31">#REF!</definedName>
    <definedName name="한전노임1">#REF!</definedName>
    <definedName name="한전수탁비">#REF!</definedName>
    <definedName name="할" localSheetId="23">#REF!</definedName>
    <definedName name="할" localSheetId="21">#REF!</definedName>
    <definedName name="할">#REF!</definedName>
    <definedName name="할304">#REF!</definedName>
    <definedName name="할316">#REF!</definedName>
    <definedName name="할석공" localSheetId="31">#REF!</definedName>
    <definedName name="할석공" localSheetId="23">#REF!</definedName>
    <definedName name="할석공" localSheetId="21">#REF!</definedName>
    <definedName name="할석공">#REF!</definedName>
    <definedName name="할제">#REF!</definedName>
    <definedName name="할증">#REF!</definedName>
    <definedName name="할증_1">#REF!</definedName>
    <definedName name="할증1">#REF!</definedName>
    <definedName name="할증1_1">#REF!</definedName>
    <definedName name="할증2">#REF!</definedName>
    <definedName name="할증2_2">#REF!</definedName>
    <definedName name="할증FIT">#REF!</definedName>
    <definedName name="할증VV">#REF!</definedName>
    <definedName name="함석">#REF!</definedName>
    <definedName name="함석공" localSheetId="31">#REF!</definedName>
    <definedName name="함석공" localSheetId="23">#REF!</definedName>
    <definedName name="함석공" localSheetId="21">#REF!</definedName>
    <definedName name="함석공">#REF!</definedName>
    <definedName name="함석공노임" localSheetId="31">#REF!</definedName>
    <definedName name="함석공노임">#REF!</definedName>
    <definedName name="합">#REF!</definedName>
    <definedName name="합_______________계">#REF!</definedName>
    <definedName name="합______________계">#REF!</definedName>
    <definedName name="합_____계">#REF!</definedName>
    <definedName name="합계" localSheetId="31">#REF!:OFFSET(#REF!,COUNTA(#REF!:OFFSET(#REF!,65536-ROW(#REF!),0))-1,0)</definedName>
    <definedName name="합계">#REF!</definedName>
    <definedName name="합계1" localSheetId="31">#REF!:OFFSET(#REF!,COUNTA(#REF!:OFFSET(#REF!,65536-ROW(#REF!),0))-1,0)</definedName>
    <definedName name="합계1">#REF!:OFFSET(#REF!,COUNTA(#REF!:OFFSET(#REF!,65536-ROW(#REF!),0))-1,0)</definedName>
    <definedName name="합계2">#REF!</definedName>
    <definedName name="합계3">#REF!</definedName>
    <definedName name="합성수지파형전선관" localSheetId="31">#REF!</definedName>
    <definedName name="합성수지파형전선관" localSheetId="23">#REF!</definedName>
    <definedName name="합성수지파형전선관" localSheetId="21">#REF!</definedName>
    <definedName name="합성수지파형전선관">#REF!</definedName>
    <definedName name="합성을력"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판">[44]단가!$A$9</definedName>
    <definedName name="합판3">[44]단가!$A$17</definedName>
    <definedName name="합판3노">[63]시설물!#REF!</definedName>
    <definedName name="합판3재">[63]시설물!#REF!</definedName>
    <definedName name="합판노무">[60]수목일위!#REF!</definedName>
    <definedName name="합판재료">[60]수목일위!#REF!</definedName>
    <definedName name="항__목">#REF!</definedName>
    <definedName name="항복강도" localSheetId="31">#REF!</definedName>
    <definedName name="항복강도">#REF!</definedName>
    <definedName name="항복강도2" localSheetId="31">#REF!</definedName>
    <definedName name="항복강도2">#REF!</definedName>
    <definedName name="해당화노무">[60]수목일위!#REF!</definedName>
    <definedName name="해당화재료">[60]수목일위!#REF!</definedName>
    <definedName name="해송">[44]단가!$A$99</definedName>
    <definedName name="해송1.2">[44]단가!$A$100</definedName>
    <definedName name="해체_조립물량">#REF!</definedName>
    <definedName name="햄머">#REF!</definedName>
    <definedName name="행선안내게시기설비" localSheetId="31">#REF!</definedName>
    <definedName name="행선안내게시기설비" localSheetId="23">#REF!</definedName>
    <definedName name="행선안내게시기설비" localSheetId="21">#REF!</definedName>
    <definedName name="행선안내게시기설비">#REF!</definedName>
    <definedName name="향후계획" localSheetId="26" hidden="1">{#N/A,#N/A,FALSE,"ENG'G(보호계전기)"}</definedName>
    <definedName name="향후계획" localSheetId="31" hidden="1">{#N/A,#N/A,FALSE,"ENG'G(보호계전기)"}</definedName>
    <definedName name="향후계획" localSheetId="30" hidden="1">{#N/A,#N/A,FALSE,"ENG'G(보호계전기)"}</definedName>
    <definedName name="향후계획" localSheetId="25" hidden="1">{#N/A,#N/A,FALSE,"ENG'G(보호계전기)"}</definedName>
    <definedName name="향후계획" localSheetId="23" hidden="1">{#N/A,#N/A,FALSE,"ENG'G(보호계전기)"}</definedName>
    <definedName name="향후계획" localSheetId="21" hidden="1">{#N/A,#N/A,FALSE,"ENG'G(보호계전기)"}</definedName>
    <definedName name="향후계획" hidden="1">{#N/A,#N/A,FALSE,"ENG'G(보호계전기)"}</definedName>
    <definedName name="향후계획1" localSheetId="26" hidden="1">{#N/A,#N/A,FALSE,"단축1";#N/A,#N/A,FALSE,"단축2";#N/A,#N/A,FALSE,"단축3";#N/A,#N/A,FALSE,"장축";#N/A,#N/A,FALSE,"4WD"}</definedName>
    <definedName name="향후계획1" localSheetId="31" hidden="1">{#N/A,#N/A,FALSE,"단축1";#N/A,#N/A,FALSE,"단축2";#N/A,#N/A,FALSE,"단축3";#N/A,#N/A,FALSE,"장축";#N/A,#N/A,FALSE,"4WD"}</definedName>
    <definedName name="향후계획1" localSheetId="30" hidden="1">{#N/A,#N/A,FALSE,"단축1";#N/A,#N/A,FALSE,"단축2";#N/A,#N/A,FALSE,"단축3";#N/A,#N/A,FALSE,"장축";#N/A,#N/A,FALSE,"4WD"}</definedName>
    <definedName name="향후계획1" localSheetId="25" hidden="1">{#N/A,#N/A,FALSE,"단축1";#N/A,#N/A,FALSE,"단축2";#N/A,#N/A,FALSE,"단축3";#N/A,#N/A,FALSE,"장축";#N/A,#N/A,FALSE,"4WD"}</definedName>
    <definedName name="향후계획1" localSheetId="23" hidden="1">{#N/A,#N/A,FALSE,"단축1";#N/A,#N/A,FALSE,"단축2";#N/A,#N/A,FALSE,"단축3";#N/A,#N/A,FALSE,"장축";#N/A,#N/A,FALSE,"4WD"}</definedName>
    <definedName name="향후계획1" localSheetId="21" hidden="1">{#N/A,#N/A,FALSE,"단축1";#N/A,#N/A,FALSE,"단축2";#N/A,#N/A,FALSE,"단축3";#N/A,#N/A,FALSE,"장축";#N/A,#N/A,FALSE,"4WD"}</definedName>
    <definedName name="향후계획1" hidden="1">{#N/A,#N/A,FALSE,"단축1";#N/A,#N/A,FALSE,"단축2";#N/A,#N/A,FALSE,"단축3";#N/A,#N/A,FALSE,"장축";#N/A,#N/A,FALSE,"4WD"}</definedName>
    <definedName name="향후추진계획" localSheetId="26" hidden="1">{#N/A,#N/A,FALSE,"ENG'G(보호계전기)"}</definedName>
    <definedName name="향후추진계획" localSheetId="31" hidden="1">{#N/A,#N/A,FALSE,"ENG'G(보호계전기)"}</definedName>
    <definedName name="향후추진계획" localSheetId="30" hidden="1">{#N/A,#N/A,FALSE,"ENG'G(보호계전기)"}</definedName>
    <definedName name="향후추진계획" localSheetId="25" hidden="1">{#N/A,#N/A,FALSE,"ENG'G(보호계전기)"}</definedName>
    <definedName name="향후추진계획" localSheetId="23" hidden="1">{#N/A,#N/A,FALSE,"ENG'G(보호계전기)"}</definedName>
    <definedName name="향후추진계획" localSheetId="21" hidden="1">{#N/A,#N/A,FALSE,"ENG'G(보호계전기)"}</definedName>
    <definedName name="향후추진계획" hidden="1">{#N/A,#N/A,FALSE,"ENG'G(보호계전기)"}</definedName>
    <definedName name="허용전류">#REF!</definedName>
    <definedName name="허창영">#REF!,#REF!</definedName>
    <definedName name="허팡">#REF!</definedName>
    <definedName name="허허">#REF!</definedName>
    <definedName name="헤이" localSheetId="31">BlankMacro1</definedName>
    <definedName name="헤이" localSheetId="23">BlankMacro1</definedName>
    <definedName name="헤이" localSheetId="21">BlankMacro1</definedName>
    <definedName name="헤이" localSheetId="1">BlankMacro1</definedName>
    <definedName name="헤이" localSheetId="4">BlankMacro1</definedName>
    <definedName name="헤이">BlankMacro1</definedName>
    <definedName name="헬로우3" localSheetId="23" hidden="1">{#N/A,#N/A,TRUE,"토적및재료집계";#N/A,#N/A,TRUE,"토적및재료집계";#N/A,#N/A,TRUE,"단위량"}</definedName>
    <definedName name="헬로우3" localSheetId="21" hidden="1">{#N/A,#N/A,TRUE,"토적및재료집계";#N/A,#N/A,TRUE,"토적및재료집계";#N/A,#N/A,TRUE,"단위량"}</definedName>
    <definedName name="헬로우3" hidden="1">{#N/A,#N/A,TRUE,"토적및재료집계";#N/A,#N/A,TRUE,"토적및재료집계";#N/A,#N/A,TRUE,"단위량"}</definedName>
    <definedName name="현"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기술분석" localSheetId="26" hidden="1">{#N/A,#N/A,FALSE,"ENG'G(보호계전기)"}</definedName>
    <definedName name="현기술분석" localSheetId="31" hidden="1">{#N/A,#N/A,FALSE,"ENG'G(보호계전기)"}</definedName>
    <definedName name="현기술분석" localSheetId="30" hidden="1">{#N/A,#N/A,FALSE,"ENG'G(보호계전기)"}</definedName>
    <definedName name="현기술분석" localSheetId="25" hidden="1">{#N/A,#N/A,FALSE,"ENG'G(보호계전기)"}</definedName>
    <definedName name="현기술분석" localSheetId="23" hidden="1">{#N/A,#N/A,FALSE,"ENG'G(보호계전기)"}</definedName>
    <definedName name="현기술분석" localSheetId="21" hidden="1">{#N/A,#N/A,FALSE,"ENG'G(보호계전기)"}</definedName>
    <definedName name="현기술분석" hidden="1">{#N/A,#N/A,FALSE,"ENG'G(보호계전기)"}</definedName>
    <definedName name="현대내역서" localSheetId="23" hidden="1">{"'Sheet1'!$A$4","'Sheet1'!$A$9:$G$28"}</definedName>
    <definedName name="현대내역서" localSheetId="21" hidden="1">{"'Sheet1'!$A$4","'Sheet1'!$A$9:$G$28"}</definedName>
    <definedName name="현대내역서" hidden="1">{"'Sheet1'!$A$4","'Sheet1'!$A$9:$G$28"}</definedName>
    <definedName name="현대빌라" hidden="1">{#N/A,#N/A,FALSE,"전력간선"}</definedName>
    <definedName name="현대빌라총괄" hidden="1">{#N/A,#N/A,FALSE,"포장2"}</definedName>
    <definedName name="現代綜合商事經由分">#REF!</definedName>
    <definedName name="현도사" localSheetId="31">#REF!</definedName>
    <definedName name="현도사">#REF!</definedName>
    <definedName name="현산" localSheetId="31">#REF!</definedName>
    <definedName name="현산">#REF!</definedName>
    <definedName name="현설조건">#N/A</definedName>
    <definedName name="현설조건양식">#REF!</definedName>
    <definedName name="현설조건양식1">#N/A</definedName>
    <definedName name="현설조서">#REF!</definedName>
    <definedName name="현설조소">#N/A</definedName>
    <definedName name="현설품의">#REF!</definedName>
    <definedName name="현설품의1">#N/A</definedName>
    <definedName name="현설품의양식">#N/A</definedName>
    <definedName name="현야" localSheetId="31">#REF!</definedName>
    <definedName name="현야">#REF!</definedName>
    <definedName name="현장" hidden="1">#REF!</definedName>
    <definedName name="현장계기류"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대리인" localSheetId="31">#REF!</definedName>
    <definedName name="현장대리인">#REF!</definedName>
    <definedName name="현장운영비산출" hidden="1">#REF!</definedName>
    <definedName name="현장정리">[63]시설물!#REF!</definedName>
    <definedName name="현재일자">#REF!</definedName>
    <definedName name="현조" localSheetId="31" hidden="1">#REF!</definedName>
    <definedName name="현조" hidden="1">#REF!</definedName>
    <definedName name="현평" localSheetId="31">#REF!</definedName>
    <definedName name="현평">#REF!</definedName>
    <definedName name="현황">{"Book1","부대-(표지판,데리,가드).xls","부대-(낙,차,중분대).xls"}</definedName>
    <definedName name="현황표2" localSheetId="26" hidden="1">{#N/A,#N/A,FALSE,"단축1";#N/A,#N/A,FALSE,"단축2";#N/A,#N/A,FALSE,"단축3";#N/A,#N/A,FALSE,"장축";#N/A,#N/A,FALSE,"4WD"}</definedName>
    <definedName name="현황표2" localSheetId="31" hidden="1">{#N/A,#N/A,FALSE,"단축1";#N/A,#N/A,FALSE,"단축2";#N/A,#N/A,FALSE,"단축3";#N/A,#N/A,FALSE,"장축";#N/A,#N/A,FALSE,"4WD"}</definedName>
    <definedName name="현황표2" localSheetId="30" hidden="1">{#N/A,#N/A,FALSE,"단축1";#N/A,#N/A,FALSE,"단축2";#N/A,#N/A,FALSE,"단축3";#N/A,#N/A,FALSE,"장축";#N/A,#N/A,FALSE,"4WD"}</definedName>
    <definedName name="현황표2" localSheetId="25" hidden="1">{#N/A,#N/A,FALSE,"단축1";#N/A,#N/A,FALSE,"단축2";#N/A,#N/A,FALSE,"단축3";#N/A,#N/A,FALSE,"장축";#N/A,#N/A,FALSE,"4WD"}</definedName>
    <definedName name="현황표2" localSheetId="23" hidden="1">{#N/A,#N/A,FALSE,"단축1";#N/A,#N/A,FALSE,"단축2";#N/A,#N/A,FALSE,"단축3";#N/A,#N/A,FALSE,"장축";#N/A,#N/A,FALSE,"4WD"}</definedName>
    <definedName name="현황표2" localSheetId="21" hidden="1">{#N/A,#N/A,FALSE,"단축1";#N/A,#N/A,FALSE,"단축2";#N/A,#N/A,FALSE,"단축3";#N/A,#N/A,FALSE,"장축";#N/A,#N/A,FALSE,"4WD"}</definedName>
    <definedName name="현황표2" hidden="1">{#N/A,#N/A,FALSE,"단축1";#N/A,#N/A,FALSE,"단축2";#N/A,#N/A,FALSE,"단축3";#N/A,#N/A,FALSE,"장축";#N/A,#N/A,FALSE,"4WD"}</definedName>
    <definedName name="협" hidden="1">{#N/A,#N/A,FALSE,"배수2"}</definedName>
    <definedName name="협력"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계">#REF!</definedName>
    <definedName name="협조전" hidden="1">#REF!</definedName>
    <definedName name="협죽도4노무">[60]수목일위!#REF!</definedName>
    <definedName name="협죽도4재료">[60]수목일위!#REF!</definedName>
    <definedName name="협죽도5노무">[60]수목일위!#REF!</definedName>
    <definedName name="협죽도5재료">[60]수목일위!#REF!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 localSheetId="31">[9]!BlankMacro1</definedName>
    <definedName name="형" localSheetId="23">[9]!BlankMacro1</definedName>
    <definedName name="형" localSheetId="21">[9]!BlankMacro1</definedName>
    <definedName name="형" localSheetId="1">[9]!BlankMacro1</definedName>
    <definedName name="형" localSheetId="4">[9]!BlankMacro1</definedName>
    <definedName name="형">[9]!BlankMacro1</definedName>
    <definedName name="형강">#REF!</definedName>
    <definedName name="형강재">INDIRECT("단중표!$A:$D")</definedName>
    <definedName name="형강재1" localSheetId="31">#REF!:OFFSET(#REF!,COUNTA(#REF!:OFFSET(#REF!,65536-ROW(#REF!),0))-1,0)</definedName>
    <definedName name="형강재1">#REF!:OFFSET(#REF!,COUNTA(#REF!:OFFSET(#REF!,65536-ROW(#REF!),0))-1,0)</definedName>
    <definedName name="형강재용접" localSheetId="31">#REF!:OFFSET(#REF!,COUNTA(#REF!:OFFSET(#REF!,65536-ROW(#REF!),0))-1,0)</definedName>
    <definedName name="형강재용접">#REF!:OFFSET(#REF!,COUNTA(#REF!:OFFSET(#REF!,65536-ROW(#REF!),0))-1,0)</definedName>
    <definedName name="형강재집계">#REF!:OFFSET(#REF!,COUNTA(#REF!:OFFSET(#REF!,65536-ROW(#REF!),0))-1,0)</definedName>
    <definedName name="형광기구품">#REF!</definedName>
    <definedName name="형광등이용율">#REF!</definedName>
    <definedName name="형광등조명율">#REF!</definedName>
    <definedName name="형광폭">#REF!</definedName>
    <definedName name="형광폭반">#REF!</definedName>
    <definedName name="형상">#REF!</definedName>
    <definedName name="형석"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식" localSheetId="31">#REF!</definedName>
    <definedName name="형식">#REF!</definedName>
    <definedName name="형용집" localSheetId="31">#REF!:OFFSET(#REF!,COUNTA(#REF!:OFFSET(#REF!,65536-ROW(#REF!),0))-1,0)</definedName>
    <definedName name="형용집" localSheetId="23">#REF!:OFFSET(#REF!,COUNTA(#REF!:OFFSET(#REF!,65536-ROW(#REF!),0))-1,0)</definedName>
    <definedName name="형용집" localSheetId="21">#REF!:OFFSET(#REF!,COUNTA(#REF!:OFFSET(#REF!,65536-ROW(#REF!),0))-1,0)</definedName>
    <definedName name="형용집">#REF!:OFFSET(#REF!,COUNTA(#REF!:OFFSET(#REF!,65536-ROW(#REF!),0))-1,0)</definedName>
    <definedName name="형제" hidden="1">{#N/A,#N/A,FALSE,"포장2"}</definedName>
    <definedName name="형틀">#REF!</definedName>
    <definedName name="형틀목공" localSheetId="31">#REF!</definedName>
    <definedName name="형틀목공">#REF!</definedName>
    <definedName name="형틀목공노임" localSheetId="31">#REF!</definedName>
    <definedName name="형틀목공노임">#REF!</definedName>
    <definedName name="형틀야" localSheetId="31">#REF!</definedName>
    <definedName name="형틀야">#REF!</definedName>
    <definedName name="형틀주" localSheetId="31">#REF!</definedName>
    <definedName name="형틀주">#REF!</definedName>
    <definedName name="형판용" localSheetId="31">#REF!:OFFSET(#REF!,COUNTA(#REF!:OFFSET(#REF!,65536-ROW(#REF!),0))-1,0)</definedName>
    <definedName name="형판용" localSheetId="23">#REF!:OFFSET(#REF!,COUNTA(#REF!:OFFSET(#REF!,65536-ROW(#REF!),0))-1,0)</definedName>
    <definedName name="형판용">#REF!:OFFSET(#REF!,COUNTA(#REF!:OFFSET(#REF!,65536-ROW(#REF!),0))-1,0)</definedName>
    <definedName name="호"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#REF!</definedName>
    <definedName name="호남">#REF!</definedName>
    <definedName name="호서">#N/A</definedName>
    <definedName name="호이스느" hidden="1">{#N/A,#N/A,FALSE,"물량산출"}</definedName>
    <definedName name="호진">#REF!</definedName>
    <definedName name="호표" localSheetId="31">#REF!</definedName>
    <definedName name="호표">#REF!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인원";#N/A,#N/A,FALSE,"비용2";#N/A,#N/A,FALSE,"비용1";#N/A,#N/A,FALSE,"비용";#N/A,#N/A,FALSE,"보증2";#N/A,#N/A,FALSE,"보증1";#N/A,#N/A,FALSE,"보증";#N/A,#N/A,FALSE,"손익1";#N/A,#N/A,FALSE,"손익";#N/A,#N/A,FALSE,"부서별매출";#N/A,#N/A,FALSE,"매출"}</definedName>
    <definedName name="호호호" localSheetId="26" hidden="1">{#N/A,#N/A,FALSE,"명세표"}</definedName>
    <definedName name="호호호" localSheetId="31" hidden="1">{#N/A,#N/A,FALSE,"명세표"}</definedName>
    <definedName name="호호호" localSheetId="30" hidden="1">{#N/A,#N/A,FALSE,"명세표"}</definedName>
    <definedName name="호호호" localSheetId="25" hidden="1">{#N/A,#N/A,FALSE,"명세표"}</definedName>
    <definedName name="호호호" localSheetId="23" hidden="1">{#N/A,#N/A,FALSE,"명세표"}</definedName>
    <definedName name="호호호" localSheetId="21" hidden="1">{#N/A,#N/A,FALSE,"명세표"}</definedName>
    <definedName name="호호호" hidden="1">{#N/A,#N/A,FALSE,"명세표"}</definedName>
    <definedName name="호ㅓ" hidden="1">#REF!</definedName>
    <definedName name="호ㅓㅕㅏ6ㅅ서ㅛㅓ" hidden="1">#REF!</definedName>
    <definedName name="호ㅓㅗ" localSheetId="23" hidden="1">{#N/A,#N/A,FALSE,"포장1";#N/A,#N/A,FALSE,"포장1"}</definedName>
    <definedName name="호ㅓㅗ" localSheetId="21" hidden="1">{#N/A,#N/A,FALSE,"포장1";#N/A,#N/A,FALSE,"포장1"}</definedName>
    <definedName name="호ㅓㅗ" hidden="1">{#N/A,#N/A,FALSE,"포장1";#N/A,#N/A,FALSE,"포장1"}</definedName>
    <definedName name="호ㅗㅎ" hidden="1">{#N/A,#N/A,FALSE,"인원";#N/A,#N/A,FALSE,"비용2";#N/A,#N/A,FALSE,"비용1";#N/A,#N/A,FALSE,"비용";#N/A,#N/A,FALSE,"보증2";#N/A,#N/A,FALSE,"보증1";#N/A,#N/A,FALSE,"보증";#N/A,#N/A,FALSE,"손익1";#N/A,#N/A,FALSE,"손익";#N/A,#N/A,FALSE,"부서별매출";#N/A,#N/A,FALSE,"매출"}</definedName>
    <definedName name="홀런" hidden="1">{#N/A,#N/A,FALSE,"전력간선"}</definedName>
    <definedName name="홁ㅎ">#N/A</definedName>
    <definedName name="홈통받이수량">#REF!</definedName>
    <definedName name="홍">#REF!</definedName>
    <definedName name="홍단">[44]단가!$A$126</definedName>
    <definedName name="홍ㅇ호" hidden="1">{"'용역비'!$A$4:$C$8"}</definedName>
    <definedName name="홍탁">#REF!</definedName>
    <definedName name="화" hidden="1">{"'Sheet1'!$A$1:$E$59"}</definedName>
    <definedName name="화강경계석노무">[60]수목일위!#REF!</definedName>
    <definedName name="화강경계석재료">[60]수목일위!#REF!</definedName>
    <definedName name="화강석경계석">[64]단가!$A$68</definedName>
    <definedName name="화공" localSheetId="31">#REF!</definedName>
    <definedName name="화공">#REF!</definedName>
    <definedName name="화살">[44]단가!$A$157</definedName>
    <definedName name="화살4노무">[60]수목일위!#REF!</definedName>
    <definedName name="화살4재료">[60]수목일위!#REF!</definedName>
    <definedName name="화성공정">BlankMacro1</definedName>
    <definedName name="화약취급공" localSheetId="31">#REF!</definedName>
    <definedName name="화약취급공">#REF!</definedName>
    <definedName name="환경">#REF!</definedName>
    <definedName name="환경관제견적서">#REF!</definedName>
    <definedName name="환동">[0]!BlankMacro1</definedName>
    <definedName name="환률가">#REF!</definedName>
    <definedName name="환산계수" localSheetId="31">INDIRECT("단중표!$W$2:$X$279")</definedName>
    <definedName name="환산계수">#REF!</definedName>
    <definedName name="환웅">[0]!BlankMacro1</definedName>
    <definedName name="환율" localSheetId="31">#REF!</definedName>
    <definedName name="환율">11.2*1.15</definedName>
    <definedName name="환율단위" localSheetId="23">#REF!</definedName>
    <definedName name="환율단위" localSheetId="21">#REF!</definedName>
    <definedName name="환율단위">#REF!</definedName>
    <definedName name="환율변환">#REF!</definedName>
    <definedName name="환율변환2">#REF!</definedName>
    <definedName name="환전" localSheetId="1">BlankMacro1</definedName>
    <definedName name="환전" localSheetId="4">BlankMacro1</definedName>
    <definedName name="환전">BlankMacro1</definedName>
    <definedName name="활석공">#REF!</definedName>
    <definedName name="활석공노임" localSheetId="31">#REF!</definedName>
    <definedName name="활석공노임" localSheetId="23">#REF!</definedName>
    <definedName name="활석공노임" localSheetId="21">#REF!</definedName>
    <definedName name="활석공노임">#REF!</definedName>
    <definedName name="황">#REF!</definedName>
    <definedName name="황매화">[64]단가!$A$156</definedName>
    <definedName name="황매화6노무">[60]수목일위!#REF!</definedName>
    <definedName name="황매화6재료">[60]수목일위!#REF!</definedName>
    <definedName name="황매화8노무">[60]수목일위!#REF!</definedName>
    <definedName name="황매화8재료">[60]수목일위!#REF!</definedName>
    <definedName name="회계">#REF!</definedName>
    <definedName name="회사경비" localSheetId="31">#REF!</definedName>
    <definedName name="회사경비">#REF!</definedName>
    <definedName name="회사명" localSheetId="31">#REF!</definedName>
    <definedName name="회사명" localSheetId="23">#REF!</definedName>
    <definedName name="회사명" localSheetId="21">#REF!</definedName>
    <definedName name="회사명">#REF!</definedName>
    <definedName name="회사취급비" localSheetId="31">#REF!</definedName>
    <definedName name="회사취급비">#REF!</definedName>
    <definedName name="회수년">#REF!</definedName>
    <definedName name="회양목">[64]단가!$A$137</definedName>
    <definedName name="회양목10노무">[60]수목일위!#REF!</definedName>
    <definedName name="회양목10재료">[60]수목일위!#REF!</definedName>
    <definedName name="회양목3노무">[60]수목일위!#REF!</definedName>
    <definedName name="회양목3재료">[60]수목일위!#REF!</definedName>
    <definedName name="회양목6노무">[60]수목일위!#REF!</definedName>
    <definedName name="회양목6재료">[60]수목일위!#REF!</definedName>
    <definedName name="회화">[44]단가!$A$127</definedName>
    <definedName name="효" localSheetId="23" hidden="1">{#N/A,#N/A,FALSE,"전력간선"}</definedName>
    <definedName name="효" localSheetId="21" hidden="1">{#N/A,#N/A,FALSE,"전력간선"}</definedName>
    <definedName name="효" hidden="1">{#N/A,#N/A,FALSE,"전력간선"}</definedName>
    <definedName name="효석" hidden="1">{"'Firr(선)'!$AS$1:$AY$62","'Firr(사)'!$AS$1:$AY$62","'Firr(회)'!$AS$1:$AY$62","'Firr(선)'!$L$1:$V$62","'Firr(사)'!$L$1:$V$62","'Firr(회)'!$L$1:$V$62"}</definedName>
    <definedName name="효성견적">#REF!</definedName>
    <definedName name="후" localSheetId="23" hidden="1">{#N/A,#N/A,FALSE,"전력간선"}</definedName>
    <definedName name="후" localSheetId="21" hidden="1">{#N/A,#N/A,FALSE,"전력간선"}</definedName>
    <definedName name="후" hidden="1">{#N/A,#N/A,FALSE,"전력간선"}</definedName>
    <definedName name="후다">[9]!후다</definedName>
    <definedName name="후판">{"Book1"}</definedName>
    <definedName name="후판9차" localSheetId="31">#REF!</definedName>
    <definedName name="후판9차">#REF!</definedName>
    <definedName name="훼10" localSheetId="31">#REF!</definedName>
    <definedName name="훼10">#REF!</definedName>
    <definedName name="훼11" localSheetId="31">#REF!</definedName>
    <definedName name="훼11">#REF!</definedName>
    <definedName name="훼25" localSheetId="31">#REF!</definedName>
    <definedName name="훼25">#REF!</definedName>
    <definedName name="훼27" localSheetId="31">#REF!</definedName>
    <definedName name="훼27">#REF!</definedName>
    <definedName name="훼28" localSheetId="31">#REF!</definedName>
    <definedName name="훼28">#REF!</definedName>
    <definedName name="훼29" localSheetId="31">#REF!</definedName>
    <definedName name="훼29">#REF!</definedName>
    <definedName name="훼56" localSheetId="31">#REF!</definedName>
    <definedName name="훼56">#REF!</definedName>
    <definedName name="훼손60" localSheetId="31">#REF!</definedName>
    <definedName name="훼손60">#REF!</definedName>
    <definedName name="휘발유">#REF!</definedName>
    <definedName name="흄관운반">#N/A</definedName>
    <definedName name="흙막이면적">#REF!</definedName>
    <definedName name="희망등록품종">[129]choose!$G$2:$G$42</definedName>
    <definedName name="희정">#REF!</definedName>
    <definedName name="흰말채6노무">[60]수목일위!#REF!</definedName>
    <definedName name="흰말채6재료">[60]수목일위!#REF!</definedName>
    <definedName name="히ㅏㅓㅣㅏㅓㅚㅏ" localSheetId="23" hidden="1">{#N/A,#N/A,FALSE,"구조1"}</definedName>
    <definedName name="히ㅏㅓㅣㅏㅓㅚㅏ" localSheetId="21" hidden="1">{#N/A,#N/A,FALSE,"구조1"}</definedName>
    <definedName name="히ㅏㅓㅣㅏㅓㅚㅏ" hidden="1">{#N/A,#N/A,FALSE,"구조1"}</definedName>
    <definedName name="힌울" hidden="1">#REF!</definedName>
    <definedName name="ㅏ"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1" hidden="1">#REF!</definedName>
    <definedName name="ㅏ1364">#REF!</definedName>
    <definedName name="ㅏ랴ㅏ리ㅑ" localSheetId="31" hidden="1">{#N/A,#N/A,FALSE,"CCTV"}</definedName>
    <definedName name="ㅏ랴ㅏ리ㅑ" localSheetId="23" hidden="1">{#N/A,#N/A,FALSE,"CCTV"}</definedName>
    <definedName name="ㅏ랴ㅏ리ㅑ" localSheetId="21" hidden="1">{#N/A,#N/A,FALSE,"CCTV"}</definedName>
    <definedName name="ㅏ랴ㅏ리ㅑ" hidden="1">{#N/A,#N/A,FALSE,"CCTV"}</definedName>
    <definedName name="ㅏㅏ"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#REF!</definedName>
    <definedName name="ㅏㅏㅏ" localSheetId="26" hidden="1">{#N/A,#N/A,FALSE,"명세표"}</definedName>
    <definedName name="ㅏㅏㅏ" localSheetId="31" hidden="1">{#N/A,#N/A,FALSE,"명세표"}</definedName>
    <definedName name="ㅏㅏㅏ" localSheetId="30" hidden="1">{#N/A,#N/A,FALSE,"명세표"}</definedName>
    <definedName name="ㅏㅏㅏ" localSheetId="25" hidden="1">{#N/A,#N/A,FALSE,"명세표"}</definedName>
    <definedName name="ㅏㅏㅏ" localSheetId="23" hidden="1">{#N/A,#N/A,FALSE,"명세표"}</definedName>
    <definedName name="ㅏㅏㅏ" localSheetId="21" hidden="1">{#N/A,#N/A,FALSE,"명세표"}</definedName>
    <definedName name="ㅏㅏㅏ" hidden="1">{#N/A,#N/A,FALSE,"명세표"}</definedName>
    <definedName name="ㅏㅏㅏ갸"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#REF!</definedName>
    <definedName name="ㅏㅏㅏㅏㅏ" localSheetId="23" hidden="1">{#N/A,#N/A,FALSE,"전력간선"}</definedName>
    <definedName name="ㅏㅏㅏㅏㅏ" localSheetId="21" hidden="1">{#N/A,#N/A,FALSE,"전력간선"}</definedName>
    <definedName name="ㅏㅏㅏㅏㅏ" hidden="1">{#N/A,#N/A,FALSE,"전력간선"}</definedName>
    <definedName name="ㅏㅏㅕㅕ">#REF!</definedName>
    <definedName name="ㅏㅏㅣ"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ㅐ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ㅓㅑ" localSheetId="23">{"Book1","AP-37.xls"}</definedName>
    <definedName name="ㅏㅓㅑ" localSheetId="21">{"Book1","AP-37.xls"}</definedName>
    <definedName name="ㅏㅓㅑ">{"Book1","AP-37.xls"}</definedName>
    <definedName name="ㅏㅓㅑ_1" localSheetId="23">{"Book1","AP-37.xls"}</definedName>
    <definedName name="ㅏㅓㅑ_1" localSheetId="21">{"Book1","AP-37.xls"}</definedName>
    <definedName name="ㅏㅓㅑ_1">{"Book1","AP-37.xls"}</definedName>
    <definedName name="ㅏㅓㅑ_2" localSheetId="23">{"Book1","AP-37.xls"}</definedName>
    <definedName name="ㅏㅓㅑ_2" localSheetId="21">{"Book1","AP-37.xls"}</definedName>
    <definedName name="ㅏㅓㅑ_2">{"Book1","AP-37.xls"}</definedName>
    <definedName name="ㅏㅓㅑ_3" localSheetId="23">{"Book1","AP-37.xls"}</definedName>
    <definedName name="ㅏㅓㅑ_3" localSheetId="21">{"Book1","AP-37.xls"}</definedName>
    <definedName name="ㅏㅓㅑ_3">{"Book1","AP-37.xls"}</definedName>
    <definedName name="ㅏㅓㅑ_4" localSheetId="23">{"Book1","AP-37.xls"}</definedName>
    <definedName name="ㅏㅓㅑ_4" localSheetId="21">{"Book1","AP-37.xls"}</definedName>
    <definedName name="ㅏㅓㅑ_4">{"Book1","AP-37.xls"}</definedName>
    <definedName name="ㅏㅓㅕㅏ" hidden="1">{#N/A,#N/A,FALSE,"표지목차"}</definedName>
    <definedName name="ㅏㅓㅗㄹ"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ㅓㅗㄹ"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ㅓㅗㄹ"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ㅓㅗㄹ"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ㅓㅗㄹ"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ㅓㅗㄹ"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ㅓㅗ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ㅏㅓㅣㅏㅓㅣ" localSheetId="23" hidden="1">{#N/A,#N/A,FALSE,"부대2"}</definedName>
    <definedName name="ㅏㅓㅣㅏㅓㅣ" localSheetId="21" hidden="1">{#N/A,#N/A,FALSE,"부대2"}</definedName>
    <definedName name="ㅏㅓㅣㅏㅓㅣ" hidden="1">{#N/A,#N/A,FALSE,"부대2"}</definedName>
    <definedName name="ㅏㅕ라ㅕ" localSheetId="31" hidden="1">#REF!</definedName>
    <definedName name="ㅏㅕ라ㅕ" hidden="1">#REF!</definedName>
    <definedName name="ㅏㅣㅑㅕㅣ" hidden="1">{#N/A,#N/A,FALSE,"포장1";#N/A,#N/A,FALSE,"포장1"}</definedName>
    <definedName name="ㅐ" localSheetId="31">#REF!</definedName>
    <definedName name="ㅐ">#REF!</definedName>
    <definedName name="ㅐ520">#REF!</definedName>
    <definedName name="ㅐ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31">#REF!</definedName>
    <definedName name="ㅐㅐ"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26" hidden="1">{#N/A,#N/A,TRUE,"일정"}</definedName>
    <definedName name="ㅐㅐㅐ" localSheetId="31" hidden="1">{#N/A,#N/A,TRUE,"일정"}</definedName>
    <definedName name="ㅐㅐㅐ" localSheetId="30" hidden="1">{#N/A,#N/A,TRUE,"일정"}</definedName>
    <definedName name="ㅐㅐㅐ" localSheetId="25" hidden="1">{#N/A,#N/A,TRUE,"일정"}</definedName>
    <definedName name="ㅐㅐㅐ" localSheetId="23" hidden="1">{#N/A,#N/A,TRUE,"일정"}</definedName>
    <definedName name="ㅐㅐㅐ" localSheetId="21" hidden="1">{#N/A,#N/A,TRUE,"일정"}</definedName>
    <definedName name="ㅐㅐㅐ" hidden="1">{#N/A,#N/A,TRUE,"일정"}</definedName>
    <definedName name="ㅐㅑㅕ"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ㅑ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ㅑㅕ"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ㅑㅕ"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ㅑ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ㅑ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ㅑ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 hidden="1">#REF!</definedName>
    <definedName name="ㅐㅗㅅ">#REF!</definedName>
    <definedName name="ㅑ" localSheetId="26" hidden="1">{#N/A,#N/A,FALSE,"단축1";#N/A,#N/A,FALSE,"단축2";#N/A,#N/A,FALSE,"단축3";#N/A,#N/A,FALSE,"장축";#N/A,#N/A,FALSE,"4WD"}</definedName>
    <definedName name="ㅑ" localSheetId="31" hidden="1">{#N/A,#N/A,FALSE,"단축1";#N/A,#N/A,FALSE,"단축2";#N/A,#N/A,FALSE,"단축3";#N/A,#N/A,FALSE,"장축";#N/A,#N/A,FALSE,"4WD"}</definedName>
    <definedName name="ㅑ" localSheetId="30" hidden="1">{#N/A,#N/A,FALSE,"단축1";#N/A,#N/A,FALSE,"단축2";#N/A,#N/A,FALSE,"단축3";#N/A,#N/A,FALSE,"장축";#N/A,#N/A,FALSE,"4WD"}</definedName>
    <definedName name="ㅑ" localSheetId="25" hidden="1">{#N/A,#N/A,FALSE,"단축1";#N/A,#N/A,FALSE,"단축2";#N/A,#N/A,FALSE,"단축3";#N/A,#N/A,FALSE,"장축";#N/A,#N/A,FALSE,"4WD"}</definedName>
    <definedName name="ㅑ" localSheetId="23" hidden="1">{#N/A,#N/A,FALSE,"단축1";#N/A,#N/A,FALSE,"단축2";#N/A,#N/A,FALSE,"단축3";#N/A,#N/A,FALSE,"장축";#N/A,#N/A,FALSE,"4WD"}</definedName>
    <definedName name="ㅑ" localSheetId="21" hidden="1">{#N/A,#N/A,FALSE,"단축1";#N/A,#N/A,FALSE,"단축2";#N/A,#N/A,FALSE,"단축3";#N/A,#N/A,FALSE,"장축";#N/A,#N/A,FALSE,"4WD"}</definedName>
    <definedName name="ㅑ" hidden="1">{#N/A,#N/A,FALSE,"단축1";#N/A,#N/A,FALSE,"단축2";#N/A,#N/A,FALSE,"단축3";#N/A,#N/A,FALSE,"장축";#N/A,#N/A,FALSE,"4WD"}</definedName>
    <definedName name="ㅑ3081">#REF!</definedName>
    <definedName name="ㅑㅑ" localSheetId="31">#REF!</definedName>
    <definedName name="ㅑㅑ">#REF!</definedName>
    <definedName name="ㅑㅑㅑ"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{"'용역비'!$A$4:$C$8"}</definedName>
    <definedName name="ㅑㅑㅑㅑㅑㅑ" hidden="1">{"'용역비'!$A$4:$C$8"}</definedName>
    <definedName name="ㅑㅓㅑㅓ" hidden="1">{#N/A,#N/A,FALSE,"인원";#N/A,#N/A,FALSE,"비용2";#N/A,#N/A,FALSE,"비용1";#N/A,#N/A,FALSE,"비용";#N/A,#N/A,FALSE,"보증2";#N/A,#N/A,FALSE,"보증1";#N/A,#N/A,FALSE,"보증";#N/A,#N/A,FALSE,"손익1";#N/A,#N/A,FALSE,"손익";#N/A,#N/A,FALSE,"부서별매출";#N/A,#N/A,FALSE,"매출"}</definedName>
    <definedName name="ㅑㅕㅕ" hidden="1">{"'용역비'!$A$4:$C$8"}</definedName>
    <definedName name="ㅑㅣㅑ히">#REF!</definedName>
    <definedName name="ㅓ" localSheetId="26" hidden="1">{#N/A,#N/A,FALSE,"인원";#N/A,#N/A,FALSE,"비용2";#N/A,#N/A,FALSE,"비용1";#N/A,#N/A,FALSE,"비용";#N/A,#N/A,FALSE,"보증2";#N/A,#N/A,FALSE,"보증1";#N/A,#N/A,FALSE,"보증";#N/A,#N/A,FALSE,"손익1";#N/A,#N/A,FALSE,"손익";#N/A,#N/A,FALSE,"부서별매출";#N/A,#N/A,FALSE,"매출"}</definedName>
    <definedName name="ㅓ" localSheetId="31" hidden="1">{#N/A,#N/A,FALSE,"인원";#N/A,#N/A,FALSE,"비용2";#N/A,#N/A,FALSE,"비용1";#N/A,#N/A,FALSE,"비용";#N/A,#N/A,FALSE,"보증2";#N/A,#N/A,FALSE,"보증1";#N/A,#N/A,FALSE,"보증";#N/A,#N/A,FALSE,"손익1";#N/A,#N/A,FALSE,"손익";#N/A,#N/A,FALSE,"부서별매출";#N/A,#N/A,FALSE,"매출"}</definedName>
    <definedName name="ㅓ" localSheetId="30" hidden="1">{#N/A,#N/A,FALSE,"인원";#N/A,#N/A,FALSE,"비용2";#N/A,#N/A,FALSE,"비용1";#N/A,#N/A,FALSE,"비용";#N/A,#N/A,FALSE,"보증2";#N/A,#N/A,FALSE,"보증1";#N/A,#N/A,FALSE,"보증";#N/A,#N/A,FALSE,"손익1";#N/A,#N/A,FALSE,"손익";#N/A,#N/A,FALSE,"부서별매출";#N/A,#N/A,FALSE,"매출"}</definedName>
    <definedName name="ㅓ" localSheetId="25" hidden="1">{#N/A,#N/A,FALSE,"인원";#N/A,#N/A,FALSE,"비용2";#N/A,#N/A,FALSE,"비용1";#N/A,#N/A,FALSE,"비용";#N/A,#N/A,FALSE,"보증2";#N/A,#N/A,FALSE,"보증1";#N/A,#N/A,FALSE,"보증";#N/A,#N/A,FALSE,"손익1";#N/A,#N/A,FALSE,"손익";#N/A,#N/A,FALSE,"부서별매출";#N/A,#N/A,FALSE,"매출"}</definedName>
    <definedName name="ㅓ" localSheetId="23" hidden="1">{#N/A,#N/A,FALSE,"인원";#N/A,#N/A,FALSE,"비용2";#N/A,#N/A,FALSE,"비용1";#N/A,#N/A,FALSE,"비용";#N/A,#N/A,FALSE,"보증2";#N/A,#N/A,FALSE,"보증1";#N/A,#N/A,FALSE,"보증";#N/A,#N/A,FALSE,"손익1";#N/A,#N/A,FALSE,"손익";#N/A,#N/A,FALSE,"부서별매출";#N/A,#N/A,FALSE,"매출"}</definedName>
    <definedName name="ㅓ" localSheetId="21" hidden="1">{#N/A,#N/A,FALSE,"인원";#N/A,#N/A,FALSE,"비용2";#N/A,#N/A,FALSE,"비용1";#N/A,#N/A,FALSE,"비용";#N/A,#N/A,FALSE,"보증2";#N/A,#N/A,FALSE,"보증1";#N/A,#N/A,FALSE,"보증";#N/A,#N/A,FALSE,"손익1";#N/A,#N/A,FALSE,"손익";#N/A,#N/A,FALSE,"부서별매출";#N/A,#N/A,FALSE,"매출"}</definedName>
    <definedName name="ㅓ" hidden="1">{#N/A,#N/A,FALSE,"인원";#N/A,#N/A,FALSE,"비용2";#N/A,#N/A,FALSE,"비용1";#N/A,#N/A,FALSE,"비용";#N/A,#N/A,FALSE,"보증2";#N/A,#N/A,FALSE,"보증1";#N/A,#N/A,FALSE,"보증";#N/A,#N/A,FALSE,"손익1";#N/A,#N/A,FALSE,"손익";#N/A,#N/A,FALSE,"부서별매출";#N/A,#N/A,FALSE,"매출"}</definedName>
    <definedName name="ㅓ.ㅏ.ㅡ.ㅜ.ㅠ." localSheetId="31">#REF!</definedName>
    <definedName name="ㅓ.ㅏ.ㅡ.ㅜ.ㅠ.">#REF!</definedName>
    <definedName name="ㅓ454">#REF!</definedName>
    <definedName name="ㅓ7" hidden="1">{#N/A,#N/A,FALSE,"단가표지"}</definedName>
    <definedName name="ㅓ8">#REF!</definedName>
    <definedName name="ㅓㄴㄱ" hidden="1">#REF!</definedName>
    <definedName name="ㅓ난"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호허호ㅓ">#REF!</definedName>
    <definedName name="ㅓㅏㅣㅏ" hidden="1">{#N/A,#N/A,FALSE,"구조2"}</definedName>
    <definedName name="ㅓㅏㅣㅓㅣㅓ" localSheetId="23" hidden="1">{#N/A,#N/A,FALSE,"혼합골재"}</definedName>
    <definedName name="ㅓㅏㅣㅓㅣㅓ" localSheetId="21" hidden="1">{#N/A,#N/A,FALSE,"혼합골재"}</definedName>
    <definedName name="ㅓㅏㅣㅓㅣㅓ" hidden="1">{#N/A,#N/A,FALSE,"혼합골재"}</definedName>
    <definedName name="ㅓㅑㅛ츄ㅗㄱㄷㄷㅈㅈ" hidden="1">{#N/A,#N/A,FALSE,"전력간선"}</definedName>
    <definedName name="ㅓㅓ" localSheetId="26" hidden="1">{#N/A,#N/A,FALSE,"ROW DATA"}</definedName>
    <definedName name="ㅓㅓ" localSheetId="31" hidden="1">{#N/A,#N/A,FALSE,"ROW DATA"}</definedName>
    <definedName name="ㅓㅓ" localSheetId="30" hidden="1">{#N/A,#N/A,FALSE,"ROW DATA"}</definedName>
    <definedName name="ㅓㅓ" localSheetId="25" hidden="1">{#N/A,#N/A,FALSE,"ROW DATA"}</definedName>
    <definedName name="ㅓㅓ" localSheetId="23" hidden="1">{#N/A,#N/A,FALSE,"ROW DATA"}</definedName>
    <definedName name="ㅓㅓ" localSheetId="21" hidden="1">{#N/A,#N/A,FALSE,"ROW DATA"}</definedName>
    <definedName name="ㅓㅓ" hidden="1">{#N/A,#N/A,FALSE,"ROW DATA"}</definedName>
    <definedName name="ㅓㅓㅏ니ㅣㅇ"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{"Book1","AP-37.xls"}</definedName>
    <definedName name="ㅓㅓㅓㄴ"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ㅓㅓ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ㅗㅎ" hidden="1">{#N/A,#N/A,FALSE,"속도"}</definedName>
    <definedName name="ㅓㅓㅛㅓㅛ">#REF!</definedName>
    <definedName name="ㅓㅓㅣ"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ㅕㅏㅕㅣ" hidden="1">{#N/A,#N/A,FALSE,"부대1"}</definedName>
    <definedName name="ㅓㅗㅅㄹ" localSheetId="23" hidden="1">{#N/A,#N/A,FALSE,"조골재"}</definedName>
    <definedName name="ㅓㅗㅅㄹ" localSheetId="21" hidden="1">{#N/A,#N/A,FALSE,"조골재"}</definedName>
    <definedName name="ㅓㅗㅅㄹ" hidden="1">{#N/A,#N/A,FALSE,"조골재"}</definedName>
    <definedName name="ㅓㅗㅎ"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ㅎ"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ㅎ"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ㅎ"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ㅎ"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ㅎ"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ㅡ">#REF!</definedName>
    <definedName name="ㅓㅛㅏㅛㅏ" hidden="1">{#N/A,#N/A,FALSE,"혼합골재"}</definedName>
    <definedName name="ㅓㅣㄱㄷ">#REF!</definedName>
    <definedName name="ㅓㅣㅏㅣ"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ㅔ" localSheetId="26" hidden="1">{#N/A,#N/A,FALSE,"단축1";#N/A,#N/A,FALSE,"단축2";#N/A,#N/A,FALSE,"단축3";#N/A,#N/A,FALSE,"장축";#N/A,#N/A,FALSE,"4WD"}</definedName>
    <definedName name="ㅔ"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 localSheetId="30" hidden="1">{#N/A,#N/A,FALSE,"단축1";#N/A,#N/A,FALSE,"단축2";#N/A,#N/A,FALSE,"단축3";#N/A,#N/A,FALSE,"장축";#N/A,#N/A,FALSE,"4WD"}</definedName>
    <definedName name="ㅔ" localSheetId="25" hidden="1">{#N/A,#N/A,FALSE,"단축1";#N/A,#N/A,FALSE,"단축2";#N/A,#N/A,FALSE,"단축3";#N/A,#N/A,FALSE,"장축";#N/A,#N/A,FALSE,"4WD"}</definedName>
    <definedName name="ㅔ" localSheetId="23" hidden="1">{#N/A,#N/A,FALSE,"단축1";#N/A,#N/A,FALSE,"단축2";#N/A,#N/A,FALSE,"단축3";#N/A,#N/A,FALSE,"장축";#N/A,#N/A,FALSE,"4WD"}</definedName>
    <definedName name="ㅔ" localSheetId="21" hidden="1">{#N/A,#N/A,FALSE,"단축1";#N/A,#N/A,FALSE,"단축2";#N/A,#N/A,FALSE,"단축3";#N/A,#N/A,FALSE,"장축";#N/A,#N/A,FALSE,"4WD"}</definedName>
    <definedName name="ㅔ">#REF!</definedName>
    <definedName name="ㅔ3" localSheetId="23" hidden="1">{#N/A,#N/A,FALSE,"배수1"}</definedName>
    <definedName name="ㅔ3" localSheetId="21" hidden="1">{#N/A,#N/A,FALSE,"배수1"}</definedName>
    <definedName name="ㅔ3" hidden="1">{#N/A,#N/A,FALSE,"배수1"}</definedName>
    <definedName name="ㅔ내러ㅗㅇㅎ7" hidden="1">#REF!</definedName>
    <definedName name="ㅔㅐ" hidden="1">#REF!</definedName>
    <definedName name="ㅔㅑㅕㅙㅑ">#REF!</definedName>
    <definedName name="ㅔㅔ" localSheetId="26" hidden="1">{#N/A,#N/A,FALSE,"명세표"}</definedName>
    <definedName name="ㅔㅔ" localSheetId="31" hidden="1">{#N/A,#N/A,FALSE,"명세표"}</definedName>
    <definedName name="ㅔㅔ" localSheetId="30" hidden="1">{#N/A,#N/A,FALSE,"명세표"}</definedName>
    <definedName name="ㅔㅔ" localSheetId="25" hidden="1">{#N/A,#N/A,FALSE,"명세표"}</definedName>
    <definedName name="ㅔㅔ" localSheetId="23" hidden="1">{#N/A,#N/A,FALSE,"명세표"}</definedName>
    <definedName name="ㅔㅔ" localSheetId="21" hidden="1">{#N/A,#N/A,FALSE,"명세표"}</definedName>
    <definedName name="ㅔㅔ" hidden="1">{#N/A,#N/A,FALSE,"명세표"}</definedName>
    <definedName name="ㅔㅔㅔ" localSheetId="31">#REF!</definedName>
    <definedName name="ㅔㅔㅔ">#REF!</definedName>
    <definedName name="ㅔㅔㅔㅔ">#REF!,#REF!</definedName>
    <definedName name="ㅔㅔㅔㅔㅔ"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#REF!</definedName>
    <definedName name="ㅔㅣ" hidden="1">{"'용역비'!$A$4:$C$8"}</definedName>
    <definedName name="ㅕ" localSheetId="26" hidden="1">{#N/A,#N/A,FALSE,"단축1";#N/A,#N/A,FALSE,"단축2";#N/A,#N/A,FALSE,"단축3";#N/A,#N/A,FALSE,"장축";#N/A,#N/A,FALSE,"4WD"}</definedName>
    <definedName name="ㅕ" localSheetId="31" hidden="1">{#N/A,#N/A,FALSE,"단축1";#N/A,#N/A,FALSE,"단축2";#N/A,#N/A,FALSE,"단축3";#N/A,#N/A,FALSE,"장축";#N/A,#N/A,FALSE,"4WD"}</definedName>
    <definedName name="ㅕ" localSheetId="30" hidden="1">{#N/A,#N/A,FALSE,"단축1";#N/A,#N/A,FALSE,"단축2";#N/A,#N/A,FALSE,"단축3";#N/A,#N/A,FALSE,"장축";#N/A,#N/A,FALSE,"4WD"}</definedName>
    <definedName name="ㅕ" localSheetId="25" hidden="1">{#N/A,#N/A,FALSE,"단축1";#N/A,#N/A,FALSE,"단축2";#N/A,#N/A,FALSE,"단축3";#N/A,#N/A,FALSE,"장축";#N/A,#N/A,FALSE,"4WD"}</definedName>
    <definedName name="ㅕ" localSheetId="23" hidden="1">{#N/A,#N/A,FALSE,"단축1";#N/A,#N/A,FALSE,"단축2";#N/A,#N/A,FALSE,"단축3";#N/A,#N/A,FALSE,"장축";#N/A,#N/A,FALSE,"4WD"}</definedName>
    <definedName name="ㅕ" localSheetId="21" hidden="1">{#N/A,#N/A,FALSE,"단축1";#N/A,#N/A,FALSE,"단축2";#N/A,#N/A,FALSE,"단축3";#N/A,#N/A,FALSE,"장축";#N/A,#N/A,FALSE,"4WD"}</definedName>
    <definedName name="ㅕ" hidden="1">{#N/A,#N/A,FALSE,"단축1";#N/A,#N/A,FALSE,"단축2";#N/A,#N/A,FALSE,"단축3";#N/A,#N/A,FALSE,"장축";#N/A,#N/A,FALSE,"4WD"}</definedName>
    <definedName name="ㅕ168">#REF!</definedName>
    <definedName name="ㅕ422">#REF!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쇼"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쇼"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쇼"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쇼"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ㅏㅕㅏ" hidden="1">{#N/A,#N/A,FALSE,"운반시간"}</definedName>
    <definedName name="ㅕㅏㅕㅑㅣ" hidden="1">{#N/A,#N/A,FALSE,"속도"}</definedName>
    <definedName name="ㅕㅑ" hidden="1">#REF!</definedName>
    <definedName name="ㅕㅑㅐㅔ" hidden="1">#REF!</definedName>
    <definedName name="ㅕㅑㅕㅑ"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ㅕㅕ">#REF!</definedName>
    <definedName name="ㅕㅕㅕ" localSheetId="31" hidden="1">#REF!</definedName>
    <definedName name="ㅕㅕㅕ" hidden="1">#REF!</definedName>
    <definedName name="ㅕㅕㅕㅕ">#REF!</definedName>
    <definedName name="ㅕㅕㅕㅕㅕ"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4"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5"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5"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_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#REF!</definedName>
    <definedName name="ㅕㅕㅕㅕㅕㅕㅕㅕㅕㅕ"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ㅕㅗㅑ"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ㅕㅗ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ㅕㅛㅑ"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ㅑ"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ㅑ"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ㅑ"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ㅑ"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ㅑ"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ㅑ"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ㅣㅏ" hidden="1">{#N/A,#N/A,FALSE,"운반시간"}</definedName>
    <definedName name="ㅖ멍" localSheetId="26" hidden="1">{#N/A,#N/A,FALSE,"ENG'G(보호계전기)"}</definedName>
    <definedName name="ㅖ멍" localSheetId="31" hidden="1">{#N/A,#N/A,FALSE,"ENG'G(보호계전기)"}</definedName>
    <definedName name="ㅖ멍" localSheetId="30" hidden="1">{#N/A,#N/A,FALSE,"ENG'G(보호계전기)"}</definedName>
    <definedName name="ㅖ멍" localSheetId="25" hidden="1">{#N/A,#N/A,FALSE,"ENG'G(보호계전기)"}</definedName>
    <definedName name="ㅖ멍" localSheetId="23" hidden="1">{#N/A,#N/A,FALSE,"ENG'G(보호계전기)"}</definedName>
    <definedName name="ㅖ멍" localSheetId="21" hidden="1">{#N/A,#N/A,FALSE,"ENG'G(보호계전기)"}</definedName>
    <definedName name="ㅖ멍" hidden="1">{#N/A,#N/A,FALSE,"ENG'G(보호계전기)"}</definedName>
    <definedName name="ㅗ" localSheetId="23" hidden="1">{#N/A,#N/A,FALSE,"3가";#N/A,#N/A,FALSE,"3나";#N/A,#N/A,FALSE,"3다"}</definedName>
    <definedName name="ㅗ" localSheetId="21" hidden="1">{#N/A,#N/A,FALSE,"3가";#N/A,#N/A,FALSE,"3나";#N/A,#N/A,FALSE,"3다"}</definedName>
    <definedName name="ㅗ" hidden="1">{#N/A,#N/A,FALSE,"3가";#N/A,#N/A,FALSE,"3나";#N/A,#N/A,FALSE,"3다"}</definedName>
    <definedName name="ㅗ1019" localSheetId="31">#REF!</definedName>
    <definedName name="ㅗ1019">#REF!</definedName>
    <definedName name="ㅗ고" hidden="1">{#N/A,#N/A,FALSE,"혼합골재"}</definedName>
    <definedName name="ㅗ뉴">#REF!</definedName>
    <definedName name="ㅗ돟ㄷ" localSheetId="26" hidden="1">{#N/A,#N/A,FALSE,"단축1";#N/A,#N/A,FALSE,"단축2";#N/A,#N/A,FALSE,"단축3";#N/A,#N/A,FALSE,"장축";#N/A,#N/A,FALSE,"4WD"}</definedName>
    <definedName name="ㅗ돟ㄷ" localSheetId="31" hidden="1">{#N/A,#N/A,FALSE,"단축1";#N/A,#N/A,FALSE,"단축2";#N/A,#N/A,FALSE,"단축3";#N/A,#N/A,FALSE,"장축";#N/A,#N/A,FALSE,"4WD"}</definedName>
    <definedName name="ㅗ돟ㄷ" localSheetId="30" hidden="1">{#N/A,#N/A,FALSE,"단축1";#N/A,#N/A,FALSE,"단축2";#N/A,#N/A,FALSE,"단축3";#N/A,#N/A,FALSE,"장축";#N/A,#N/A,FALSE,"4WD"}</definedName>
    <definedName name="ㅗ돟ㄷ" localSheetId="25" hidden="1">{#N/A,#N/A,FALSE,"단축1";#N/A,#N/A,FALSE,"단축2";#N/A,#N/A,FALSE,"단축3";#N/A,#N/A,FALSE,"장축";#N/A,#N/A,FALSE,"4WD"}</definedName>
    <definedName name="ㅗ돟ㄷ" localSheetId="23" hidden="1">{#N/A,#N/A,FALSE,"단축1";#N/A,#N/A,FALSE,"단축2";#N/A,#N/A,FALSE,"단축3";#N/A,#N/A,FALSE,"장축";#N/A,#N/A,FALSE,"4WD"}</definedName>
    <definedName name="ㅗ돟ㄷ" localSheetId="21" hidden="1">{#N/A,#N/A,FALSE,"단축1";#N/A,#N/A,FALSE,"단축2";#N/A,#N/A,FALSE,"단축3";#N/A,#N/A,FALSE,"장축";#N/A,#N/A,FALSE,"4WD"}</definedName>
    <definedName name="ㅗ돟ㄷ" hidden="1">{#N/A,#N/A,FALSE,"단축1";#N/A,#N/A,FALSE,"단축2";#N/A,#N/A,FALSE,"단축3";#N/A,#N/A,FALSE,"장축";#N/A,#N/A,FALSE,"4WD"}</definedName>
    <definedName name="ㅗㄹ">#REF!</definedName>
    <definedName name="ㅗㄹㅇ">#REF!</definedName>
    <definedName name="ㅗㄹㅇㄴ">#N/A</definedName>
    <definedName name="ㅗㄹ호" localSheetId="23" hidden="1">{#N/A,#N/A,FALSE,"운반시간"}</definedName>
    <definedName name="ㅗㄹ호" localSheetId="21" hidden="1">{#N/A,#N/A,FALSE,"운반시간"}</definedName>
    <definedName name="ㅗㄹ호" hidden="1">{#N/A,#N/A,FALSE,"운반시간"}</definedName>
    <definedName name="ㅗㅁㄴㅇㅎ">#REF!</definedName>
    <definedName name="ㅗㅁㅈ몸조" localSheetId="26" hidden="1">{#N/A,#N/A,FALSE,"단축1";#N/A,#N/A,FALSE,"단축2";#N/A,#N/A,FALSE,"단축3";#N/A,#N/A,FALSE,"장축";#N/A,#N/A,FALSE,"4WD"}</definedName>
    <definedName name="ㅗㅁㅈ몸조" localSheetId="31" hidden="1">{#N/A,#N/A,FALSE,"단축1";#N/A,#N/A,FALSE,"단축2";#N/A,#N/A,FALSE,"단축3";#N/A,#N/A,FALSE,"장축";#N/A,#N/A,FALSE,"4WD"}</definedName>
    <definedName name="ㅗㅁㅈ몸조" localSheetId="30" hidden="1">{#N/A,#N/A,FALSE,"단축1";#N/A,#N/A,FALSE,"단축2";#N/A,#N/A,FALSE,"단축3";#N/A,#N/A,FALSE,"장축";#N/A,#N/A,FALSE,"4WD"}</definedName>
    <definedName name="ㅗㅁㅈ몸조" localSheetId="25" hidden="1">{#N/A,#N/A,FALSE,"단축1";#N/A,#N/A,FALSE,"단축2";#N/A,#N/A,FALSE,"단축3";#N/A,#N/A,FALSE,"장축";#N/A,#N/A,FALSE,"4WD"}</definedName>
    <definedName name="ㅗㅁㅈ몸조" localSheetId="23" hidden="1">{#N/A,#N/A,FALSE,"단축1";#N/A,#N/A,FALSE,"단축2";#N/A,#N/A,FALSE,"단축3";#N/A,#N/A,FALSE,"장축";#N/A,#N/A,FALSE,"4WD"}</definedName>
    <definedName name="ㅗㅁㅈ몸조" localSheetId="21" hidden="1">{#N/A,#N/A,FALSE,"단축1";#N/A,#N/A,FALSE,"단축2";#N/A,#N/A,FALSE,"단축3";#N/A,#N/A,FALSE,"장축";#N/A,#N/A,FALSE,"4WD"}</definedName>
    <definedName name="ㅗㅁㅈ몸조" hidden="1">{#N/A,#N/A,FALSE,"단축1";#N/A,#N/A,FALSE,"단축2";#N/A,#N/A,FALSE,"단축3";#N/A,#N/A,FALSE,"장축";#N/A,#N/A,FALSE,"4WD"}</definedName>
    <definedName name="ㅗ마ㅓ리"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 hidden="1">{#N/A,#N/A,TRUE,"토적및재료집계";#N/A,#N/A,TRUE,"토적및재료집계";#N/A,#N/A,TRUE,"단위량"}</definedName>
    <definedName name="ㅗ쇼ㅗ" hidden="1">{#N/A,#N/A,FALSE,"배수2"}</definedName>
    <definedName name="ㅗㅇㄴㄹ"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ㅇㄴㄹ"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ㅇㄴㄹ"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ㅇㄴㄹ"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ㅇㄴㄹ"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ㅇㄴㄹ"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ㅇㄴ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ㅎ">#REF!</definedName>
    <definedName name="ㅗㅎ오">#REF!</definedName>
    <definedName name="ㅗ허ㅑㅕㅜㅠㅗㅓ." localSheetId="31">#REF!</definedName>
    <definedName name="ㅗ허ㅑㅕㅜㅠㅗㅓ.">#REF!</definedName>
    <definedName name="ㅗㅓ" hidden="1">#REF!</definedName>
    <definedName name="ㅗㅓㅗㅓㅓ"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ㅗ" localSheetId="26" hidden="1">{#N/A,#N/A,FALSE,"명세표"}</definedName>
    <definedName name="ㅗㅗ" localSheetId="31" hidden="1">{#N/A,#N/A,FALSE,"명세표"}</definedName>
    <definedName name="ㅗㅗ" localSheetId="30" hidden="1">{#N/A,#N/A,FALSE,"명세표"}</definedName>
    <definedName name="ㅗㅗ" localSheetId="25" hidden="1">{#N/A,#N/A,FALSE,"명세표"}</definedName>
    <definedName name="ㅗㅗ" localSheetId="23" hidden="1">{#N/A,#N/A,FALSE,"명세표"}</definedName>
    <definedName name="ㅗㅗ" localSheetId="21" hidden="1">{#N/A,#N/A,FALSE,"명세표"}</definedName>
    <definedName name="ㅗㅗ" hidden="1">{#N/A,#N/A,FALSE,"명세표"}</definedName>
    <definedName name="ㅗㅗㅗ">{"Book1","AP-37.xls"}</definedName>
    <definedName name="ㅗㅗㅗㅗ"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3" hidden="1">{#N/A,#N/A,FALSE,"전력간선"}</definedName>
    <definedName name="ㅗㅗㅗㅗㅗ" localSheetId="21" hidden="1">{#N/A,#N/A,FALSE,"전력간선"}</definedName>
    <definedName name="ㅗㅗㅗㅗㅗ" hidden="1">{#N/A,#N/A,FALSE,"전력간선"}</definedName>
    <definedName name="ㅗㅗㅗㅗㅗㅗ">#REF!</definedName>
    <definedName name="ㅗㅗㅗㅗㅗㅗㅗ">#N/A</definedName>
    <definedName name="ㅗㅛㅕㅛ" hidden="1">{#N/A,#N/A,FALSE,"포장2"}</definedName>
    <definedName name="ㅗㅠㅎㄹ">#N/A</definedName>
    <definedName name="ㅘㅗ허ㅎ" hidden="1">#REF!</definedName>
    <definedName name="ㅛ" localSheetId="23" hidden="1">{#N/A,#N/A,FALSE,"3가";#N/A,#N/A,FALSE,"3나";#N/A,#N/A,FALSE,"3다"}</definedName>
    <definedName name="ㅛ" localSheetId="21" hidden="1">{#N/A,#N/A,FALSE,"3가";#N/A,#N/A,FALSE,"3나";#N/A,#N/A,FALSE,"3다"}</definedName>
    <definedName name="ㅛ" hidden="1">{#N/A,#N/A,FALSE,"3가";#N/A,#N/A,FALSE,"3나";#N/A,#N/A,FALSE,"3다"}</definedName>
    <definedName name="ㅛㄳ" hidden="1">{#N/A,#N/A,FALSE,"조골재"}</definedName>
    <definedName name="ㅛㅕㅛㅕㅛ"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 hidden="1">{"'용역비'!$A$4:$C$8"}</definedName>
    <definedName name="ㅛㅛㅕㅗㅓ" localSheetId="26" hidden="1">{#N/A,#N/A,FALSE,"단축1";#N/A,#N/A,FALSE,"단축2";#N/A,#N/A,FALSE,"단축3";#N/A,#N/A,FALSE,"장축";#N/A,#N/A,FALSE,"4WD"}</definedName>
    <definedName name="ㅛㅛㅕㅗㅓ" localSheetId="31" hidden="1">{#N/A,#N/A,FALSE,"단축1";#N/A,#N/A,FALSE,"단축2";#N/A,#N/A,FALSE,"단축3";#N/A,#N/A,FALSE,"장축";#N/A,#N/A,FALSE,"4WD"}</definedName>
    <definedName name="ㅛㅛㅕㅗㅓ" localSheetId="30" hidden="1">{#N/A,#N/A,FALSE,"단축1";#N/A,#N/A,FALSE,"단축2";#N/A,#N/A,FALSE,"단축3";#N/A,#N/A,FALSE,"장축";#N/A,#N/A,FALSE,"4WD"}</definedName>
    <definedName name="ㅛㅛㅕㅗㅓ" localSheetId="25" hidden="1">{#N/A,#N/A,FALSE,"단축1";#N/A,#N/A,FALSE,"단축2";#N/A,#N/A,FALSE,"단축3";#N/A,#N/A,FALSE,"장축";#N/A,#N/A,FALSE,"4WD"}</definedName>
    <definedName name="ㅛㅛㅕㅗㅓ" localSheetId="23" hidden="1">{#N/A,#N/A,FALSE,"단축1";#N/A,#N/A,FALSE,"단축2";#N/A,#N/A,FALSE,"단축3";#N/A,#N/A,FALSE,"장축";#N/A,#N/A,FALSE,"4WD"}</definedName>
    <definedName name="ㅛㅛㅕㅗㅓ" localSheetId="21" hidden="1">{#N/A,#N/A,FALSE,"단축1";#N/A,#N/A,FALSE,"단축2";#N/A,#N/A,FALSE,"단축3";#N/A,#N/A,FALSE,"장축";#N/A,#N/A,FALSE,"4WD"}</definedName>
    <definedName name="ㅛㅛㅕㅗㅓ" hidden="1">{#N/A,#N/A,FALSE,"단축1";#N/A,#N/A,FALSE,"단축2";#N/A,#N/A,FALSE,"단축3";#N/A,#N/A,FALSE,"장축";#N/A,#N/A,FALSE,"4WD"}</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{#N/A,#N/A,FALSE,"이태원철근"}</definedName>
    <definedName name="ㅜ" localSheetId="26" hidden="1">{#N/A,#N/A,FALSE,"명세표"}</definedName>
    <definedName name="ㅜ" localSheetId="31" hidden="1">{#N/A,#N/A,FALSE,"명세표"}</definedName>
    <definedName name="ㅜ" localSheetId="30" hidden="1">{#N/A,#N/A,FALSE,"명세표"}</definedName>
    <definedName name="ㅜ" localSheetId="25" hidden="1">{#N/A,#N/A,FALSE,"명세표"}</definedName>
    <definedName name="ㅜ" localSheetId="23" hidden="1">{#N/A,#N/A,FALSE,"명세표"}</definedName>
    <definedName name="ㅜ" localSheetId="21" hidden="1">{#N/A,#N/A,FALSE,"명세표"}</definedName>
    <definedName name="ㅜ" hidden="1">{#N/A,#N/A,FALSE,"명세표"}</definedName>
    <definedName name="ㅜ1">#REF!</definedName>
    <definedName name="ㅜ26">#REF!</definedName>
    <definedName name="ㅜn">#REF!</definedName>
    <definedName name="ㅜㄷ주믇" hidden="1">{#N/A,#N/A,FALSE,"CCTV"}</definedName>
    <definedName name="ㅜㅏ" hidden="1">{#N/A,#N/A,TRUE,"총괄"}</definedName>
    <definedName name="ㅜㅗㅠㅎ쇼ㅛㅏ." localSheetId="31">#REF!</definedName>
    <definedName name="ㅜㅗㅠㅎ쇼ㅛㅏ.">#REF!</definedName>
    <definedName name="ㅜ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ㅜ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ㅜ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ㅜ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ㅜㅜㅜㅜㅜ"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ㅜㅜㅜ" hidden="1">{#N/A,#N/A,FALSE,"CCTV"}</definedName>
    <definedName name="ㅜㅠㅜㅠ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ㅝㅗ허">#N/A</definedName>
    <definedName name="ㅠ" localSheetId="2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localSheetId="31">#REF!</definedName>
    <definedName name="ㅠ" localSheetId="3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localSheetId="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131">#REF!</definedName>
    <definedName name="ㅠ61">#REF!</definedName>
    <definedName name="ㅠㄴㅀㅎ" localSheetId="31" hidden="1">#REF!</definedName>
    <definedName name="ㅠㄴㅀㅎ" hidden="1">#REF!</definedName>
    <definedName name="ㅠㄻㅎ">#REF!</definedName>
    <definedName name="ㅠㅁㄹㅇㄹ" localSheetId="31" hidden="1">#REF!</definedName>
    <definedName name="ㅠㅁㄹㅇㄹ" hidden="1">#REF!</definedName>
    <definedName name="ㅠ뮤ㅐ" hidden="1">#REF!</definedName>
    <definedName name="ㅠㅇㅁㄹㅇㅁ" localSheetId="31" hidden="1">#REF!</definedName>
    <definedName name="ㅠㅇㅁㄹㅇㅁ"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ㅗㅓ" localSheetId="31">#REF!</definedName>
    <definedName name="ㅠㅗㅓ">#REF!</definedName>
    <definedName name="ㅠㅛㅇ"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ㅠㅜ" hidden="1">#REF!</definedName>
    <definedName name="ㅠㅜㄹㄴㅇ로">#REF!</definedName>
    <definedName name="ㅠㅜㅎ">#N/A</definedName>
    <definedName name="ㅠㅠ"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ㅠ" hidden="1">{#N/A,#N/A,FALSE,"이태원철근"}</definedName>
    <definedName name="ㅠㅠㅠㅠ" localSheetId="31" hidden="1">#REF!</definedName>
    <definedName name="ㅠㅠㅠㅠ" hidden="1">#REF!</definedName>
    <definedName name="ㅠㅠㅠㅠㅠ" localSheetId="31" hidden="1">#REF!</definedName>
    <definedName name="ㅠㅠㅠㅠㅠ" hidden="1">#REF!</definedName>
    <definedName name="ㅠㅠㅠㅠㅠㅠ" localSheetId="31" hidden="1">#REF!</definedName>
    <definedName name="ㅠㅠㅠㅠㅠㅠ" hidden="1">#REF!</definedName>
    <definedName name="ㅡ" localSheetId="26" hidden="1">{#N/A,#N/A,FALSE,"단축1";#N/A,#N/A,FALSE,"단축2";#N/A,#N/A,FALSE,"단축3";#N/A,#N/A,FALSE,"장축";#N/A,#N/A,FALSE,"4WD"}</definedName>
    <definedName name="ㅡ" localSheetId="31" hidden="1">{#N/A,#N/A,FALSE,"단축1";#N/A,#N/A,FALSE,"단축2";#N/A,#N/A,FALSE,"단축3";#N/A,#N/A,FALSE,"장축";#N/A,#N/A,FALSE,"4WD"}</definedName>
    <definedName name="ㅡ" localSheetId="30" hidden="1">{#N/A,#N/A,FALSE,"단축1";#N/A,#N/A,FALSE,"단축2";#N/A,#N/A,FALSE,"단축3";#N/A,#N/A,FALSE,"장축";#N/A,#N/A,FALSE,"4WD"}</definedName>
    <definedName name="ㅡ" localSheetId="25" hidden="1">{#N/A,#N/A,FALSE,"단축1";#N/A,#N/A,FALSE,"단축2";#N/A,#N/A,FALSE,"단축3";#N/A,#N/A,FALSE,"장축";#N/A,#N/A,FALSE,"4WD"}</definedName>
    <definedName name="ㅡ" localSheetId="23" hidden="1">{#N/A,#N/A,FALSE,"단축1";#N/A,#N/A,FALSE,"단축2";#N/A,#N/A,FALSE,"단축3";#N/A,#N/A,FALSE,"장축";#N/A,#N/A,FALSE,"4WD"}</definedName>
    <definedName name="ㅡ" localSheetId="21" hidden="1">{#N/A,#N/A,FALSE,"단축1";#N/A,#N/A,FALSE,"단축2";#N/A,#N/A,FALSE,"단축3";#N/A,#N/A,FALSE,"장축";#N/A,#N/A,FALSE,"4WD"}</definedName>
    <definedName name="ㅡ" hidden="1">{#N/A,#N/A,FALSE,"단축1";#N/A,#N/A,FALSE,"단축2";#N/A,#N/A,FALSE,"단축3";#N/A,#N/A,FALSE,"장축";#N/A,#N/A,FALSE,"4WD"}</definedName>
    <definedName name="ㅡ506" localSheetId="31">#REF!</definedName>
    <definedName name="ㅡ506">#REF!</definedName>
    <definedName name="ㅡㅏㅗㅛ" hidden="1">{#N/A,#N/A,FALSE,"2~8번"}</definedName>
    <definedName name="ㅡㅡ" localSheetId="26" hidden="1">{#N/A,#N/A,FALSE,"명세표"}</definedName>
    <definedName name="ㅡㅡ" localSheetId="31" hidden="1">{#N/A,#N/A,FALSE,"명세표"}</definedName>
    <definedName name="ㅡㅡ" localSheetId="30" hidden="1">{#N/A,#N/A,FALSE,"명세표"}</definedName>
    <definedName name="ㅡㅡ" localSheetId="25" hidden="1">{#N/A,#N/A,FALSE,"명세표"}</definedName>
    <definedName name="ㅡㅡ" localSheetId="23" hidden="1">{#N/A,#N/A,FALSE,"명세표"}</definedName>
    <definedName name="ㅡㅡ" localSheetId="21" hidden="1">{#N/A,#N/A,FALSE,"명세표"}</definedName>
    <definedName name="ㅡㅡ" hidden="1">{#N/A,#N/A,FALSE,"명세표"}</definedName>
    <definedName name="ㅡㅡㅡ">#REF!</definedName>
    <definedName name="ㅢ">{"Book1","부대-(표지판,데리,가드).xls","부대-(낙,차,중분대).xls"}</definedName>
    <definedName name="ㅣ"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#REF!</definedName>
    <definedName name="ㅣ1191">#REF!</definedName>
    <definedName name="ㅣ175" localSheetId="31">#REF!</definedName>
    <definedName name="ㅣ175">#REF!</definedName>
    <definedName name="ㅣ3551">#REF!</definedName>
    <definedName name="ㅣ38">#REF!</definedName>
    <definedName name="ㅣㄹ">#REF!</definedName>
    <definedName name="ㅣㅎㄹㅇㅇ" localSheetId="23" hidden="1">{#N/A,#N/A,FALSE,"토공2"}</definedName>
    <definedName name="ㅣㅎㄹㅇㅇ" localSheetId="21" hidden="1">{#N/A,#N/A,FALSE,"토공2"}</definedName>
    <definedName name="ㅣㅎㄹㅇㅇ" hidden="1">{#N/A,#N/A,FALSE,"토공2"}</definedName>
    <definedName name="ㅣㅏ아ㅓㄴ"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ㅣ" hidden="1">{#N/A,#N/A,FALSE,"구조1"}</definedName>
    <definedName name="ㅣㅏㅓㅎㅎㅎ"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ㅏㅓㅎㅎㅎ"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ㅏㅓㅎㅎㅎ"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ㅏㅓㅎㅎㅎ"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ㅏㅓㅎㅎㅎ"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ㅏㅓㅎㅎㅎ"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ㅏㅓㅎㅎ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ㅏㅓㅣㅏㅓㅣ" localSheetId="23" hidden="1">{#N/A,#N/A,FALSE,"속도"}</definedName>
    <definedName name="ㅣㅏㅓㅣㅏㅓㅣ" localSheetId="21" hidden="1">{#N/A,#N/A,FALSE,"속도"}</definedName>
    <definedName name="ㅣㅏㅓㅣㅏㅓㅣ" hidden="1">{#N/A,#N/A,FALSE,"속도"}</definedName>
    <definedName name="ㅣㅏㅕㅑㅣㅑ" hidden="1">{#N/A,#N/A,FALSE,"이정표"}</definedName>
    <definedName name="ㅣㅏㅚㅗㅓ" localSheetId="31" hidden="1">#REF!</definedName>
    <definedName name="ㅣㅏㅚㅗㅓ" hidden="1">#REF!</definedName>
    <definedName name="ㅣㅑㅑ" localSheetId="23" hidden="1">{#N/A,#N/A,FALSE,"단가표지"}</definedName>
    <definedName name="ㅣㅑㅑ" localSheetId="21" hidden="1">{#N/A,#N/A,FALSE,"단가표지"}</definedName>
    <definedName name="ㅣㅑㅑ" hidden="1">{#N/A,#N/A,FALSE,"단가표지"}</definedName>
    <definedName name="ㅣㅑㅣㅑ" hidden="1">{#N/A,#N/A,FALSE,"배수1"}</definedName>
    <definedName name="ㅣㅑㅣㅣ" localSheetId="23" hidden="1">{#N/A,#N/A,FALSE,"혼합골재"}</definedName>
    <definedName name="ㅣㅑㅣㅣ" localSheetId="21" hidden="1">{#N/A,#N/A,FALSE,"혼합골재"}</definedName>
    <definedName name="ㅣㅑㅣㅣ" hidden="1">{#N/A,#N/A,FALSE,"혼합골재"}</definedName>
    <definedName name="ㅣㅓㅏ" localSheetId="2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ㅓㅏ" localSheetId="3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ㅓㅏ" localSheetId="3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ㅓㅏ" localSheetId="2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ㅓㅏ"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ㅓㅏ"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ㅓㅏ"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ㅣㅔㅣ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ㅣ" localSheetId="26" hidden="1">{#N/A,#N/A,FALSE,"단축1";#N/A,#N/A,FALSE,"단축2";#N/A,#N/A,FALSE,"단축3";#N/A,#N/A,FALSE,"장축";#N/A,#N/A,FALSE,"4WD"}</definedName>
    <definedName name="ㅣㅣ" localSheetId="31" hidden="1">{#N/A,#N/A,FALSE,"단축1";#N/A,#N/A,FALSE,"단축2";#N/A,#N/A,FALSE,"단축3";#N/A,#N/A,FALSE,"장축";#N/A,#N/A,FALSE,"4WD"}</definedName>
    <definedName name="ㅣㅣ" localSheetId="30" hidden="1">{#N/A,#N/A,FALSE,"단축1";#N/A,#N/A,FALSE,"단축2";#N/A,#N/A,FALSE,"단축3";#N/A,#N/A,FALSE,"장축";#N/A,#N/A,FALSE,"4WD"}</definedName>
    <definedName name="ㅣㅣ" localSheetId="25" hidden="1">{#N/A,#N/A,FALSE,"단축1";#N/A,#N/A,FALSE,"단축2";#N/A,#N/A,FALSE,"단축3";#N/A,#N/A,FALSE,"장축";#N/A,#N/A,FALSE,"4WD"}</definedName>
    <definedName name="ㅣㅣ" localSheetId="23" hidden="1">{#N/A,#N/A,FALSE,"단축1";#N/A,#N/A,FALSE,"단축2";#N/A,#N/A,FALSE,"단축3";#N/A,#N/A,FALSE,"장축";#N/A,#N/A,FALSE,"4WD"}</definedName>
    <definedName name="ㅣㅣ" localSheetId="21" hidden="1">{#N/A,#N/A,FALSE,"단축1";#N/A,#N/A,FALSE,"단축2";#N/A,#N/A,FALSE,"단축3";#N/A,#N/A,FALSE,"장축";#N/A,#N/A,FALSE,"4WD"}</definedName>
    <definedName name="ㅣㅣ">#N/A</definedName>
    <definedName name="ㅣㅣㅏㅏ" hidden="1">{#N/A,#N/A,FALSE,"이태원철근"}</definedName>
    <definedName name="ㅣㅣㅣ" localSheetId="26" hidden="1">{#N/A,#N/A,FALSE,"단축1";#N/A,#N/A,FALSE,"단축2";#N/A,#N/A,FALSE,"단축3";#N/A,#N/A,FALSE,"장축";#N/A,#N/A,FALSE,"4WD"}</definedName>
    <definedName name="ㅣㅣㅣ" localSheetId="31">#REF!</definedName>
    <definedName name="ㅣㅣㅣ" localSheetId="30" hidden="1">{#N/A,#N/A,FALSE,"단축1";#N/A,#N/A,FALSE,"단축2";#N/A,#N/A,FALSE,"단축3";#N/A,#N/A,FALSE,"장축";#N/A,#N/A,FALSE,"4WD"}</definedName>
    <definedName name="ㅣㅣㅣ" localSheetId="25" hidden="1">{#N/A,#N/A,FALSE,"단축1";#N/A,#N/A,FALSE,"단축2";#N/A,#N/A,FALSE,"단축3";#N/A,#N/A,FALSE,"장축";#N/A,#N/A,FALSE,"4WD"}</definedName>
    <definedName name="ㅣㅣㅣ" localSheetId="23" hidden="1">{#N/A,#N/A,FALSE,"단축1";#N/A,#N/A,FALSE,"단축2";#N/A,#N/A,FALSE,"단축3";#N/A,#N/A,FALSE,"장축";#N/A,#N/A,FALSE,"4WD"}</definedName>
    <definedName name="ㅣㅣㅣ" localSheetId="21" hidden="1">{#N/A,#N/A,FALSE,"단축1";#N/A,#N/A,FALSE,"단축2";#N/A,#N/A,FALSE,"단축3";#N/A,#N/A,FALSE,"장축";#N/A,#N/A,FALSE,"4WD"}</definedName>
    <definedName name="ㅣㅣㅣ" hidden="1">{#N/A,#N/A,FALSE,"단축1";#N/A,#N/A,FALSE,"단축2";#N/A,#N/A,FALSE,"단축3";#N/A,#N/A,FALSE,"장축";#N/A,#N/A,FALSE,"4WD"}</definedName>
    <definedName name="ㅣㅣㅣ노원문화"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2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3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3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ㅏ">#REF!</definedName>
    <definedName name="ㅣㅣㅣㅣㅣ" localSheetId="23" hidden="1">{#N/A,#N/A,FALSE,"전력간선"}</definedName>
    <definedName name="ㅣㅣㅣㅣㅣ" localSheetId="21" hidden="1">{#N/A,#N/A,FALSE,"전력간선"}</definedName>
    <definedName name="ㅣㅣㅣㅣㅣ"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52" i="102" l="1"/>
  <c r="L110" i="157"/>
  <c r="L111" i="157"/>
  <c r="L7" i="157"/>
  <c r="L8" i="157"/>
  <c r="L121" i="172" l="1"/>
  <c r="L120" i="172"/>
  <c r="L119" i="172"/>
  <c r="L151" i="102" l="1"/>
  <c r="Q25" i="174" l="1"/>
  <c r="Q24" i="174"/>
  <c r="Q23" i="174"/>
  <c r="Q22" i="174"/>
  <c r="Q21" i="174"/>
  <c r="Q20" i="174"/>
  <c r="Q19" i="174"/>
  <c r="Q18" i="174"/>
  <c r="Q17" i="174"/>
  <c r="Q16" i="174"/>
  <c r="Q15" i="174"/>
  <c r="Q14" i="174"/>
  <c r="Q13" i="174"/>
  <c r="Q12" i="174"/>
  <c r="Q11" i="174"/>
  <c r="Q10" i="174"/>
  <c r="Q9" i="174"/>
  <c r="Q8" i="174"/>
  <c r="Q7" i="174"/>
  <c r="Q6" i="174"/>
  <c r="Q5" i="174"/>
  <c r="Q4" i="174"/>
  <c r="Q3" i="174"/>
  <c r="L7" i="172"/>
  <c r="L119" i="102"/>
  <c r="L7" i="102"/>
  <c r="L56" i="102"/>
  <c r="L183" i="172"/>
  <c r="L182" i="172"/>
  <c r="L181" i="172"/>
  <c r="L180" i="172"/>
  <c r="L179" i="172"/>
  <c r="L178" i="172"/>
  <c r="L177" i="172"/>
  <c r="L176" i="172"/>
  <c r="L175" i="172"/>
  <c r="L174" i="172"/>
  <c r="L173" i="172"/>
  <c r="L172" i="172"/>
  <c r="L171" i="172"/>
  <c r="L170" i="172"/>
  <c r="L169" i="172"/>
  <c r="L168" i="172"/>
  <c r="L167" i="172"/>
  <c r="L166" i="172"/>
  <c r="L165" i="172"/>
  <c r="L164" i="172"/>
  <c r="L163" i="172"/>
  <c r="L162" i="172"/>
  <c r="L161" i="172"/>
  <c r="L160" i="172"/>
  <c r="L159" i="172"/>
  <c r="L158" i="172"/>
  <c r="L157" i="172"/>
  <c r="L156" i="172"/>
  <c r="L184" i="172" s="1"/>
  <c r="L148" i="172"/>
  <c r="L147" i="172"/>
  <c r="L146" i="172"/>
  <c r="L145" i="172"/>
  <c r="L144" i="172"/>
  <c r="L141" i="172"/>
  <c r="L142" i="172"/>
  <c r="N49" i="171" s="1"/>
  <c r="L133" i="172"/>
  <c r="L132" i="172"/>
  <c r="L131" i="172"/>
  <c r="L130" i="172"/>
  <c r="L129" i="172"/>
  <c r="L128" i="172"/>
  <c r="L127" i="172"/>
  <c r="L126" i="172"/>
  <c r="L125" i="172"/>
  <c r="L124" i="172"/>
  <c r="L123" i="172"/>
  <c r="L122" i="172"/>
  <c r="L115" i="172"/>
  <c r="L114" i="172"/>
  <c r="L113" i="172"/>
  <c r="L112" i="172"/>
  <c r="L111" i="172"/>
  <c r="L110" i="172"/>
  <c r="L109" i="172"/>
  <c r="L108" i="172"/>
  <c r="L107" i="172"/>
  <c r="L106" i="172"/>
  <c r="L105" i="172"/>
  <c r="L104" i="172"/>
  <c r="L103" i="172"/>
  <c r="L102" i="172"/>
  <c r="L101" i="172"/>
  <c r="L100" i="172"/>
  <c r="L99" i="172"/>
  <c r="L98" i="172"/>
  <c r="L97" i="172"/>
  <c r="L96" i="172"/>
  <c r="L95" i="172"/>
  <c r="L94" i="172"/>
  <c r="L93" i="172"/>
  <c r="L92" i="172"/>
  <c r="L91" i="172"/>
  <c r="L90" i="172"/>
  <c r="L89" i="172"/>
  <c r="L88" i="172"/>
  <c r="L87" i="172"/>
  <c r="L86" i="172"/>
  <c r="L85" i="172"/>
  <c r="L84" i="172"/>
  <c r="L83" i="172"/>
  <c r="L82" i="172"/>
  <c r="L81" i="172"/>
  <c r="L78" i="172"/>
  <c r="L76" i="172"/>
  <c r="L75" i="172"/>
  <c r="L74" i="172"/>
  <c r="L73" i="172"/>
  <c r="L72" i="172"/>
  <c r="L71" i="172"/>
  <c r="L70" i="172"/>
  <c r="L69" i="172"/>
  <c r="L80" i="172"/>
  <c r="L65" i="172"/>
  <c r="L64" i="172"/>
  <c r="L79" i="172"/>
  <c r="L62" i="172"/>
  <c r="L61" i="172"/>
  <c r="L67" i="172"/>
  <c r="L68" i="172"/>
  <c r="L58" i="172"/>
  <c r="L57" i="172"/>
  <c r="L56" i="172"/>
  <c r="L53" i="172"/>
  <c r="L52" i="172"/>
  <c r="L51" i="172"/>
  <c r="L50" i="172"/>
  <c r="L49" i="172"/>
  <c r="L48" i="172"/>
  <c r="L47" i="172"/>
  <c r="L46" i="172"/>
  <c r="L45" i="172"/>
  <c r="L44" i="172"/>
  <c r="L43" i="172"/>
  <c r="L42" i="172"/>
  <c r="L41" i="172"/>
  <c r="L40" i="172"/>
  <c r="L39" i="172"/>
  <c r="L38" i="172"/>
  <c r="L37" i="172"/>
  <c r="L36" i="172"/>
  <c r="L35" i="172"/>
  <c r="L34" i="172"/>
  <c r="L33" i="172"/>
  <c r="L32" i="172"/>
  <c r="L31" i="172"/>
  <c r="L30" i="172"/>
  <c r="E1" i="172"/>
  <c r="T65" i="171"/>
  <c r="T64" i="171"/>
  <c r="G47" i="171" s="1"/>
  <c r="N47" i="171" s="1"/>
  <c r="M57" i="171"/>
  <c r="N51" i="171"/>
  <c r="I47" i="171"/>
  <c r="M44" i="171"/>
  <c r="AG41" i="171"/>
  <c r="M41" i="171"/>
  <c r="AG40" i="171"/>
  <c r="AF40" i="171"/>
  <c r="M38" i="171"/>
  <c r="K35" i="171"/>
  <c r="N30" i="171"/>
  <c r="G30" i="171"/>
  <c r="N28" i="171"/>
  <c r="G28" i="171"/>
  <c r="K26" i="171"/>
  <c r="K24" i="171"/>
  <c r="K22" i="171"/>
  <c r="K18" i="171"/>
  <c r="L54" i="172" l="1"/>
  <c r="N8" i="171" s="1"/>
  <c r="G29" i="171" s="1"/>
  <c r="L63" i="172"/>
  <c r="L77" i="172"/>
  <c r="L59" i="172"/>
  <c r="L60" i="172"/>
  <c r="L116" i="172" s="1"/>
  <c r="L66" i="172"/>
  <c r="H135" i="172" l="1"/>
  <c r="M135" i="172" s="1"/>
  <c r="L136" i="172" s="1"/>
  <c r="N10" i="171"/>
  <c r="G44" i="171"/>
  <c r="G31" i="171"/>
  <c r="G55" i="171"/>
  <c r="G38" i="171"/>
  <c r="G41" i="171"/>
  <c r="N16" i="171" l="1"/>
  <c r="Q35" i="171" s="1"/>
  <c r="K12" i="171" s="1"/>
  <c r="L149" i="172"/>
  <c r="I29" i="171"/>
  <c r="K29" i="171" s="1"/>
  <c r="M29" i="171" s="1"/>
  <c r="N29" i="171" s="1"/>
  <c r="G22" i="171"/>
  <c r="N22" i="171" s="1"/>
  <c r="G18" i="171"/>
  <c r="G12" i="171"/>
  <c r="I38" i="171"/>
  <c r="G20" i="171"/>
  <c r="G24" i="171"/>
  <c r="N24" i="171" s="1"/>
  <c r="G26" i="171" s="1"/>
  <c r="N26" i="171" s="1"/>
  <c r="I41" i="171"/>
  <c r="G35" i="171"/>
  <c r="N35" i="171" s="1"/>
  <c r="I31" i="171"/>
  <c r="K31" i="171" s="1"/>
  <c r="M31" i="171" s="1"/>
  <c r="K41" i="171" l="1"/>
  <c r="K38" i="171"/>
  <c r="N38" i="171" s="1"/>
  <c r="N12" i="171"/>
  <c r="I20" i="171" s="1"/>
  <c r="N41" i="171"/>
  <c r="N31" i="171"/>
  <c r="N14" i="171" l="1"/>
  <c r="Q37" i="171" s="1"/>
  <c r="K20" i="171" s="1"/>
  <c r="N20" i="171" s="1"/>
  <c r="I18" i="171"/>
  <c r="N18" i="171" s="1"/>
  <c r="I44" i="171"/>
  <c r="I55" i="171"/>
  <c r="AG37" i="171"/>
  <c r="AG36" i="171"/>
  <c r="L95" i="102"/>
  <c r="L94" i="102"/>
  <c r="L93" i="102"/>
  <c r="L92" i="102"/>
  <c r="L91" i="102"/>
  <c r="G57" i="171" l="1"/>
  <c r="K44" i="171"/>
  <c r="N44" i="171" s="1"/>
  <c r="N52" i="171" s="1"/>
  <c r="K55" i="171" s="1"/>
  <c r="Q41" i="171"/>
  <c r="Q46" i="171" l="1"/>
  <c r="M55" i="171" s="1"/>
  <c r="N55" i="171" s="1"/>
  <c r="K57" i="171" s="1"/>
  <c r="I57" i="171"/>
  <c r="L62" i="157"/>
  <c r="L61" i="157"/>
  <c r="L60" i="157"/>
  <c r="L59" i="157"/>
  <c r="L58" i="157"/>
  <c r="L57" i="157"/>
  <c r="L8" i="145"/>
  <c r="L9" i="145"/>
  <c r="L10" i="145"/>
  <c r="L11" i="145"/>
  <c r="L12" i="145"/>
  <c r="L13" i="145"/>
  <c r="L14" i="145"/>
  <c r="L15" i="145"/>
  <c r="L16" i="145"/>
  <c r="L17" i="145"/>
  <c r="L18" i="145"/>
  <c r="L19" i="145"/>
  <c r="L20" i="145"/>
  <c r="L21" i="145"/>
  <c r="L22" i="145"/>
  <c r="L23" i="145"/>
  <c r="L24" i="145"/>
  <c r="L25" i="145"/>
  <c r="L7" i="145"/>
  <c r="N57" i="171" l="1"/>
  <c r="N60" i="171" s="1"/>
  <c r="Q29" i="127"/>
  <c r="Q30" i="127"/>
  <c r="Q31" i="127"/>
  <c r="Q32" i="127"/>
  <c r="Q33" i="127"/>
  <c r="Q34" i="127"/>
  <c r="Q35" i="127"/>
  <c r="Q36" i="127"/>
  <c r="Q37" i="127"/>
  <c r="Q38" i="127"/>
  <c r="Q39" i="127"/>
  <c r="Q40" i="127"/>
  <c r="Q41" i="127"/>
  <c r="Q42" i="127"/>
  <c r="Q43" i="127"/>
  <c r="Q18" i="127"/>
  <c r="Q19" i="127"/>
  <c r="Q20" i="127"/>
  <c r="Q21" i="127"/>
  <c r="Q22" i="127"/>
  <c r="Q23" i="127"/>
  <c r="Q24" i="127"/>
  <c r="Q25" i="127"/>
  <c r="Q26" i="127"/>
  <c r="Q27" i="127"/>
  <c r="Q28" i="127"/>
  <c r="M7" i="117"/>
  <c r="M8" i="117"/>
  <c r="M9" i="117"/>
  <c r="M10" i="117"/>
  <c r="M11" i="117"/>
  <c r="M12" i="117"/>
  <c r="M13" i="117"/>
  <c r="M14" i="117"/>
  <c r="M15" i="117"/>
  <c r="M16" i="117"/>
  <c r="M17" i="117"/>
  <c r="M18" i="117"/>
  <c r="M19" i="117"/>
  <c r="M20" i="117"/>
  <c r="M21" i="117"/>
  <c r="M22" i="117"/>
  <c r="M23" i="117"/>
  <c r="M24" i="117"/>
  <c r="M25" i="117"/>
  <c r="M26" i="117"/>
  <c r="M27" i="117"/>
  <c r="M28" i="117"/>
  <c r="M29" i="117"/>
  <c r="M30" i="117"/>
  <c r="M31" i="117"/>
  <c r="M32" i="117"/>
  <c r="M33" i="117"/>
  <c r="M34" i="117"/>
  <c r="M35" i="117"/>
  <c r="M36" i="117"/>
  <c r="M37" i="117"/>
  <c r="M38" i="117"/>
  <c r="M39" i="117"/>
  <c r="M40" i="117"/>
  <c r="M41" i="117"/>
  <c r="M42" i="117"/>
  <c r="M43" i="117"/>
  <c r="M44" i="117"/>
  <c r="M45" i="117"/>
  <c r="M46" i="117"/>
  <c r="M47" i="117"/>
  <c r="M48" i="117"/>
  <c r="M49" i="117"/>
  <c r="M50" i="117"/>
  <c r="M51" i="117"/>
  <c r="M52" i="117"/>
  <c r="M53" i="117"/>
  <c r="M54" i="117"/>
  <c r="M55" i="117"/>
  <c r="M56" i="117"/>
  <c r="M57" i="117"/>
  <c r="M58" i="117"/>
  <c r="M59" i="117"/>
  <c r="M60" i="117"/>
  <c r="M6" i="117"/>
  <c r="P6" i="117"/>
  <c r="O6" i="117"/>
  <c r="X15" i="163" l="1"/>
  <c r="X16" i="163"/>
  <c r="X17" i="163"/>
  <c r="X19" i="163"/>
  <c r="X14" i="163"/>
  <c r="I18" i="163"/>
  <c r="R17" i="163"/>
  <c r="W19" i="163"/>
  <c r="V19" i="163"/>
  <c r="U19" i="163"/>
  <c r="T19" i="163"/>
  <c r="S19" i="163"/>
  <c r="R19" i="163"/>
  <c r="Q19" i="163"/>
  <c r="P19" i="163"/>
  <c r="O19" i="163"/>
  <c r="N19" i="163"/>
  <c r="M19" i="163"/>
  <c r="L19" i="163"/>
  <c r="K19" i="163"/>
  <c r="J19" i="163"/>
  <c r="I19" i="163"/>
  <c r="H19" i="163"/>
  <c r="G19" i="163"/>
  <c r="F19" i="163"/>
  <c r="E19" i="163"/>
  <c r="D19" i="163"/>
  <c r="W18" i="163"/>
  <c r="V18" i="163"/>
  <c r="U18" i="163"/>
  <c r="T18" i="163"/>
  <c r="S18" i="163"/>
  <c r="R18" i="163"/>
  <c r="Q18" i="163"/>
  <c r="P18" i="163"/>
  <c r="O18" i="163"/>
  <c r="N18" i="163"/>
  <c r="M18" i="163"/>
  <c r="L18" i="163"/>
  <c r="K18" i="163"/>
  <c r="J18" i="163"/>
  <c r="H18" i="163"/>
  <c r="G18" i="163"/>
  <c r="F18" i="163"/>
  <c r="E18" i="163"/>
  <c r="D18" i="163"/>
  <c r="W17" i="163"/>
  <c r="V17" i="163"/>
  <c r="U17" i="163"/>
  <c r="T17" i="163"/>
  <c r="S17" i="163"/>
  <c r="Q17" i="163"/>
  <c r="P17" i="163"/>
  <c r="O17" i="163"/>
  <c r="N17" i="163"/>
  <c r="M17" i="163"/>
  <c r="L17" i="163"/>
  <c r="K17" i="163"/>
  <c r="J17" i="163"/>
  <c r="I17" i="163"/>
  <c r="H17" i="163"/>
  <c r="G17" i="163"/>
  <c r="F17" i="163"/>
  <c r="E17" i="163"/>
  <c r="D17" i="163"/>
  <c r="W16" i="163"/>
  <c r="V16" i="163"/>
  <c r="U16" i="163"/>
  <c r="T16" i="163"/>
  <c r="S16" i="163"/>
  <c r="R16" i="163"/>
  <c r="Q16" i="163"/>
  <c r="P16" i="163"/>
  <c r="O16" i="163"/>
  <c r="N16" i="163"/>
  <c r="M16" i="163"/>
  <c r="L16" i="163"/>
  <c r="K16" i="163"/>
  <c r="J16" i="163"/>
  <c r="I16" i="163"/>
  <c r="H16" i="163"/>
  <c r="G16" i="163"/>
  <c r="F16" i="163"/>
  <c r="E16" i="163"/>
  <c r="D16" i="163"/>
  <c r="W15" i="163"/>
  <c r="V15" i="163"/>
  <c r="U15" i="163"/>
  <c r="T15" i="163"/>
  <c r="S15" i="163"/>
  <c r="R15" i="163"/>
  <c r="Q15" i="163"/>
  <c r="P15" i="163"/>
  <c r="O15" i="163"/>
  <c r="N15" i="163"/>
  <c r="M15" i="163"/>
  <c r="L15" i="163"/>
  <c r="K15" i="163"/>
  <c r="J15" i="163"/>
  <c r="I15" i="163"/>
  <c r="H15" i="163"/>
  <c r="G15" i="163"/>
  <c r="F15" i="163"/>
  <c r="E15" i="163"/>
  <c r="D15" i="163"/>
  <c r="E14" i="163"/>
  <c r="F14" i="163"/>
  <c r="G14" i="163"/>
  <c r="H14" i="163"/>
  <c r="I14" i="163"/>
  <c r="J14" i="163"/>
  <c r="K14" i="163"/>
  <c r="L14" i="163"/>
  <c r="M14" i="163"/>
  <c r="N14" i="163"/>
  <c r="O14" i="163"/>
  <c r="P14" i="163"/>
  <c r="Q14" i="163"/>
  <c r="R14" i="163"/>
  <c r="S14" i="163"/>
  <c r="T14" i="163"/>
  <c r="U14" i="163"/>
  <c r="V14" i="163"/>
  <c r="W14" i="163"/>
  <c r="D14" i="163"/>
  <c r="X8" i="163"/>
  <c r="X9" i="163"/>
  <c r="X10" i="163"/>
  <c r="X11" i="163"/>
  <c r="X12" i="163"/>
  <c r="X7" i="163"/>
  <c r="E1" i="145"/>
  <c r="E1" i="157" l="1"/>
  <c r="L9" i="157"/>
  <c r="L10" i="157"/>
  <c r="L11" i="157"/>
  <c r="L12" i="157"/>
  <c r="L13" i="157"/>
  <c r="L14" i="157"/>
  <c r="L15" i="157"/>
  <c r="L16" i="157"/>
  <c r="L17" i="157"/>
  <c r="L18" i="157"/>
  <c r="L19" i="157"/>
  <c r="L20" i="157"/>
  <c r="L21" i="157"/>
  <c r="L22" i="157"/>
  <c r="L23" i="157"/>
  <c r="L24" i="157"/>
  <c r="L25" i="157"/>
  <c r="L26" i="157"/>
  <c r="L27" i="157"/>
  <c r="L28" i="157"/>
  <c r="L29" i="157"/>
  <c r="L30" i="157"/>
  <c r="L31" i="157"/>
  <c r="L32" i="157"/>
  <c r="L33" i="157"/>
  <c r="L34" i="157"/>
  <c r="L35" i="157"/>
  <c r="L36" i="157"/>
  <c r="L37" i="157"/>
  <c r="L38" i="157"/>
  <c r="L39" i="157"/>
  <c r="L40" i="157"/>
  <c r="L41" i="157"/>
  <c r="L42" i="157"/>
  <c r="L43" i="157"/>
  <c r="L44" i="157"/>
  <c r="L45" i="157"/>
  <c r="L46" i="157"/>
  <c r="L47" i="157"/>
  <c r="L48" i="157"/>
  <c r="L49" i="157"/>
  <c r="L50" i="157"/>
  <c r="L51" i="157"/>
  <c r="L52" i="157"/>
  <c r="L53" i="157"/>
  <c r="L54" i="157"/>
  <c r="L63" i="157"/>
  <c r="L64" i="157"/>
  <c r="L65" i="157"/>
  <c r="L66" i="157"/>
  <c r="L67" i="157"/>
  <c r="L68" i="157"/>
  <c r="L69" i="157"/>
  <c r="L70" i="157"/>
  <c r="L71" i="157"/>
  <c r="L72" i="157"/>
  <c r="L73" i="157"/>
  <c r="L74" i="157"/>
  <c r="L75" i="157"/>
  <c r="L76" i="157"/>
  <c r="L77" i="157"/>
  <c r="L78" i="157"/>
  <c r="L79" i="157"/>
  <c r="L80" i="157"/>
  <c r="L81" i="157"/>
  <c r="L82" i="157"/>
  <c r="L83" i="157"/>
  <c r="L84" i="157"/>
  <c r="L85" i="157"/>
  <c r="L86" i="157"/>
  <c r="L87" i="157"/>
  <c r="L88" i="157"/>
  <c r="L89" i="157"/>
  <c r="L90" i="157"/>
  <c r="L91" i="157"/>
  <c r="L92" i="157"/>
  <c r="L93" i="157"/>
  <c r="L94" i="157"/>
  <c r="L95" i="157"/>
  <c r="L96" i="157"/>
  <c r="L97" i="157"/>
  <c r="L98" i="157"/>
  <c r="L99" i="157"/>
  <c r="L100" i="157"/>
  <c r="L101" i="157"/>
  <c r="L102" i="157"/>
  <c r="L103" i="157"/>
  <c r="L104" i="157"/>
  <c r="L105" i="157"/>
  <c r="L106" i="157"/>
  <c r="L112" i="157"/>
  <c r="L113" i="157"/>
  <c r="L114" i="157"/>
  <c r="L115" i="157"/>
  <c r="L116" i="157"/>
  <c r="L117" i="157"/>
  <c r="L118" i="157"/>
  <c r="L119" i="157"/>
  <c r="L120" i="157"/>
  <c r="L121" i="157"/>
  <c r="L122" i="157"/>
  <c r="L123" i="157"/>
  <c r="L124" i="157"/>
  <c r="L129" i="157"/>
  <c r="L130" i="157"/>
  <c r="L131" i="157"/>
  <c r="L132" i="157"/>
  <c r="L135" i="157"/>
  <c r="L136" i="157"/>
  <c r="L137" i="157"/>
  <c r="L138" i="157"/>
  <c r="L139" i="157"/>
  <c r="N51" i="156" s="1"/>
  <c r="L144" i="157"/>
  <c r="L175" i="157" s="1"/>
  <c r="L145" i="157"/>
  <c r="L146" i="157"/>
  <c r="L147" i="157"/>
  <c r="L148" i="157"/>
  <c r="L149" i="157"/>
  <c r="L150" i="157"/>
  <c r="L151" i="157"/>
  <c r="L152" i="157"/>
  <c r="L153" i="157"/>
  <c r="L154" i="157"/>
  <c r="L155" i="157"/>
  <c r="L156" i="157"/>
  <c r="L157" i="157"/>
  <c r="L158" i="157"/>
  <c r="L159" i="157"/>
  <c r="L160" i="157"/>
  <c r="L161" i="157"/>
  <c r="L162" i="157"/>
  <c r="L163" i="157"/>
  <c r="L164" i="157"/>
  <c r="L165" i="157"/>
  <c r="L166" i="157"/>
  <c r="L167" i="157"/>
  <c r="L168" i="157"/>
  <c r="L169" i="157"/>
  <c r="L170" i="157"/>
  <c r="L171" i="157"/>
  <c r="L172" i="157"/>
  <c r="L173" i="157"/>
  <c r="L174" i="157"/>
  <c r="T65" i="156"/>
  <c r="T64" i="156"/>
  <c r="G47" i="156" s="1"/>
  <c r="N47" i="156" s="1"/>
  <c r="M57" i="156"/>
  <c r="I47" i="156"/>
  <c r="M44" i="156"/>
  <c r="M41" i="156"/>
  <c r="AF40" i="156"/>
  <c r="AG41" i="156" s="1"/>
  <c r="M38" i="156"/>
  <c r="K35" i="156"/>
  <c r="N30" i="156"/>
  <c r="G30" i="156"/>
  <c r="N28" i="156"/>
  <c r="G28" i="156"/>
  <c r="K26" i="156"/>
  <c r="K24" i="156"/>
  <c r="K22" i="156"/>
  <c r="K18" i="156"/>
  <c r="L107" i="157" l="1"/>
  <c r="H126" i="157" s="1"/>
  <c r="M126" i="157" s="1"/>
  <c r="L127" i="157" s="1"/>
  <c r="L133" i="157"/>
  <c r="N49" i="156" s="1"/>
  <c r="L55" i="157"/>
  <c r="N8" i="156" s="1"/>
  <c r="G41" i="156" s="1"/>
  <c r="AG40" i="156"/>
  <c r="N10" i="156" l="1"/>
  <c r="I31" i="156" s="1"/>
  <c r="L140" i="157"/>
  <c r="G38" i="156"/>
  <c r="G29" i="156"/>
  <c r="G31" i="156"/>
  <c r="K31" i="156" s="1"/>
  <c r="M31" i="156" s="1"/>
  <c r="G44" i="156"/>
  <c r="G55" i="156"/>
  <c r="N16" i="156"/>
  <c r="G24" i="156" l="1"/>
  <c r="N24" i="156" s="1"/>
  <c r="G26" i="156" s="1"/>
  <c r="N26" i="156" s="1"/>
  <c r="G22" i="156"/>
  <c r="N22" i="156" s="1"/>
  <c r="I41" i="156"/>
  <c r="I29" i="156"/>
  <c r="G18" i="156"/>
  <c r="G35" i="156"/>
  <c r="N35" i="156" s="1"/>
  <c r="I38" i="156"/>
  <c r="G20" i="156"/>
  <c r="G12" i="156"/>
  <c r="K29" i="156"/>
  <c r="M29" i="156" s="1"/>
  <c r="N29" i="156" s="1"/>
  <c r="K38" i="156"/>
  <c r="N38" i="156" s="1"/>
  <c r="K41" i="156"/>
  <c r="N41" i="156" s="1"/>
  <c r="Q35" i="156"/>
  <c r="K12" i="156" s="1"/>
  <c r="N12" i="156" s="1"/>
  <c r="I18" i="156" s="1"/>
  <c r="N18" i="156" s="1"/>
  <c r="N31" i="156"/>
  <c r="I20" i="156" l="1"/>
  <c r="N14" i="156"/>
  <c r="G57" i="156" s="1"/>
  <c r="AG36" i="156"/>
  <c r="AG37" i="156"/>
  <c r="Q41" i="156" l="1"/>
  <c r="I55" i="156"/>
  <c r="Q37" i="156"/>
  <c r="K20" i="156" s="1"/>
  <c r="N20" i="156" s="1"/>
  <c r="K44" i="156" s="1"/>
  <c r="I44" i="156"/>
  <c r="N44" i="156" l="1"/>
  <c r="N52" i="156" s="1"/>
  <c r="K55" i="156" s="1"/>
  <c r="L172" i="145"/>
  <c r="L171" i="145"/>
  <c r="L170" i="145"/>
  <c r="L169" i="145"/>
  <c r="L168" i="145"/>
  <c r="L167" i="145"/>
  <c r="L166" i="145"/>
  <c r="L165" i="145"/>
  <c r="L164" i="145"/>
  <c r="L163" i="145"/>
  <c r="L162" i="145"/>
  <c r="L161" i="145"/>
  <c r="L160" i="145"/>
  <c r="L159" i="145"/>
  <c r="L158" i="145"/>
  <c r="L157" i="145"/>
  <c r="L156" i="145"/>
  <c r="L155" i="145"/>
  <c r="L154" i="145"/>
  <c r="L153" i="145"/>
  <c r="L152" i="145"/>
  <c r="L151" i="145"/>
  <c r="L150" i="145"/>
  <c r="L149" i="145"/>
  <c r="L148" i="145"/>
  <c r="L147" i="145"/>
  <c r="L146" i="145"/>
  <c r="L145" i="145"/>
  <c r="L144" i="145"/>
  <c r="L143" i="145"/>
  <c r="L142" i="145"/>
  <c r="L136" i="145"/>
  <c r="L135" i="145"/>
  <c r="L134" i="145"/>
  <c r="L133" i="145"/>
  <c r="L130" i="145"/>
  <c r="L129" i="145"/>
  <c r="L128" i="145"/>
  <c r="L127" i="145"/>
  <c r="L122" i="145"/>
  <c r="L121" i="145"/>
  <c r="L120" i="145"/>
  <c r="L119" i="145"/>
  <c r="L118" i="145"/>
  <c r="L117" i="145"/>
  <c r="L116" i="145"/>
  <c r="L115" i="145"/>
  <c r="L114" i="145"/>
  <c r="L113" i="145"/>
  <c r="L112" i="145"/>
  <c r="L111" i="145"/>
  <c r="L110" i="145"/>
  <c r="L109" i="145"/>
  <c r="L108" i="145"/>
  <c r="L104" i="145"/>
  <c r="L103" i="145"/>
  <c r="L102" i="145"/>
  <c r="L101" i="145"/>
  <c r="L100" i="145"/>
  <c r="L99" i="145"/>
  <c r="L98" i="145"/>
  <c r="L97" i="145"/>
  <c r="L96" i="145"/>
  <c r="L95" i="145"/>
  <c r="L94" i="145"/>
  <c r="L93" i="145"/>
  <c r="L92" i="145"/>
  <c r="L91" i="145"/>
  <c r="L90" i="145"/>
  <c r="L89" i="145"/>
  <c r="L88" i="145"/>
  <c r="L87" i="145"/>
  <c r="L86" i="145"/>
  <c r="L85" i="145"/>
  <c r="L84" i="145"/>
  <c r="L83" i="145"/>
  <c r="L82" i="145"/>
  <c r="L81" i="145"/>
  <c r="L80" i="145"/>
  <c r="L79" i="145"/>
  <c r="L78" i="145"/>
  <c r="L77" i="145"/>
  <c r="L76" i="145"/>
  <c r="L75" i="145"/>
  <c r="L74" i="145"/>
  <c r="L73" i="145"/>
  <c r="L72" i="145"/>
  <c r="L71" i="145"/>
  <c r="L70" i="145"/>
  <c r="L69" i="145"/>
  <c r="L68" i="145"/>
  <c r="L67" i="145"/>
  <c r="L66" i="145"/>
  <c r="L65" i="145"/>
  <c r="L64" i="145"/>
  <c r="L63" i="145"/>
  <c r="L62" i="145"/>
  <c r="L61" i="145"/>
  <c r="L60" i="145"/>
  <c r="L59" i="145"/>
  <c r="L57" i="145"/>
  <c r="L54" i="145"/>
  <c r="L53" i="145"/>
  <c r="L52" i="145"/>
  <c r="L51" i="145"/>
  <c r="L50" i="145"/>
  <c r="L49" i="145"/>
  <c r="L48" i="145"/>
  <c r="L47" i="145"/>
  <c r="L46" i="145"/>
  <c r="L45" i="145"/>
  <c r="L44" i="145"/>
  <c r="L43" i="145"/>
  <c r="L42" i="145"/>
  <c r="L41" i="145"/>
  <c r="L40" i="145"/>
  <c r="L39" i="145"/>
  <c r="L38" i="145"/>
  <c r="L37" i="145"/>
  <c r="L36" i="145"/>
  <c r="L35" i="145"/>
  <c r="L34" i="145"/>
  <c r="L33" i="145"/>
  <c r="L32" i="145"/>
  <c r="L31" i="145"/>
  <c r="L30" i="145"/>
  <c r="L29" i="145"/>
  <c r="L28" i="145"/>
  <c r="L27" i="145"/>
  <c r="L26" i="145"/>
  <c r="T65" i="144"/>
  <c r="T64" i="144"/>
  <c r="G47" i="144" s="1"/>
  <c r="N47" i="144" s="1"/>
  <c r="M57" i="144"/>
  <c r="I47" i="144"/>
  <c r="M44" i="144"/>
  <c r="M41" i="144"/>
  <c r="AF40" i="144"/>
  <c r="AG40" i="144" s="1"/>
  <c r="M38" i="144"/>
  <c r="K35" i="144"/>
  <c r="N30" i="144"/>
  <c r="G30" i="144"/>
  <c r="N28" i="144"/>
  <c r="G28" i="144"/>
  <c r="K26" i="144"/>
  <c r="K24" i="144"/>
  <c r="K22" i="144"/>
  <c r="K18" i="144"/>
  <c r="AB24" i="139"/>
  <c r="H24" i="139"/>
  <c r="R26" i="139"/>
  <c r="S69" i="139"/>
  <c r="S77" i="139"/>
  <c r="S76" i="139"/>
  <c r="S75" i="139"/>
  <c r="S57" i="139"/>
  <c r="S58" i="139"/>
  <c r="S59" i="139"/>
  <c r="S60" i="139"/>
  <c r="S61" i="139"/>
  <c r="S62" i="139"/>
  <c r="S63" i="139"/>
  <c r="S64" i="139"/>
  <c r="S65" i="139"/>
  <c r="S66" i="139"/>
  <c r="S67" i="139"/>
  <c r="S68" i="139"/>
  <c r="S56" i="139"/>
  <c r="S45" i="139"/>
  <c r="S50" i="139"/>
  <c r="S36" i="139"/>
  <c r="S37" i="139"/>
  <c r="S38" i="139"/>
  <c r="S39" i="139"/>
  <c r="S40" i="139"/>
  <c r="S41" i="139"/>
  <c r="S42" i="139"/>
  <c r="S43" i="139"/>
  <c r="S44" i="139"/>
  <c r="S46" i="139"/>
  <c r="S47" i="139"/>
  <c r="S48" i="139"/>
  <c r="S49" i="139"/>
  <c r="S35" i="139"/>
  <c r="G51" i="139"/>
  <c r="F51" i="139"/>
  <c r="E51" i="139"/>
  <c r="H51" i="139"/>
  <c r="H94" i="139" s="1"/>
  <c r="Q46" i="156" l="1"/>
  <c r="M55" i="156" s="1"/>
  <c r="N55" i="156" s="1"/>
  <c r="L173" i="145"/>
  <c r="L137" i="145"/>
  <c r="N51" i="144" s="1"/>
  <c r="L131" i="145"/>
  <c r="N49" i="144" s="1"/>
  <c r="L55" i="145"/>
  <c r="N8" i="144" s="1"/>
  <c r="I57" i="156"/>
  <c r="L105" i="145"/>
  <c r="AG41" i="144"/>
  <c r="H26" i="139"/>
  <c r="R23" i="139"/>
  <c r="R22" i="139"/>
  <c r="R21" i="139"/>
  <c r="R20" i="139"/>
  <c r="R19" i="139"/>
  <c r="R15" i="139"/>
  <c r="R14" i="139"/>
  <c r="R13" i="139"/>
  <c r="R12" i="139"/>
  <c r="R24" i="139" s="1"/>
  <c r="H24" i="141"/>
  <c r="G24" i="141"/>
  <c r="F24" i="141"/>
  <c r="E24" i="141"/>
  <c r="I20" i="111"/>
  <c r="I10" i="111"/>
  <c r="I11" i="111"/>
  <c r="I12" i="111"/>
  <c r="I13" i="111"/>
  <c r="H43" i="138"/>
  <c r="H44" i="138"/>
  <c r="H42" i="138"/>
  <c r="H41" i="138" s="1"/>
  <c r="H39" i="138"/>
  <c r="H38" i="138"/>
  <c r="H40" i="138"/>
  <c r="F23" i="138"/>
  <c r="F24" i="138"/>
  <c r="F22" i="138"/>
  <c r="G22" i="138"/>
  <c r="H22" i="138" s="1"/>
  <c r="G24" i="138"/>
  <c r="G23" i="138"/>
  <c r="G15" i="138"/>
  <c r="G20" i="138"/>
  <c r="H20" i="138" s="1"/>
  <c r="G19" i="138"/>
  <c r="H19" i="138" s="1"/>
  <c r="E20" i="138"/>
  <c r="F20" i="138" s="1"/>
  <c r="E19" i="138"/>
  <c r="F19" i="138" s="1"/>
  <c r="G16" i="138"/>
  <c r="F16" i="138"/>
  <c r="F15" i="138"/>
  <c r="F14" i="138"/>
  <c r="G26" i="138"/>
  <c r="H25" i="138" s="1"/>
  <c r="E18" i="138"/>
  <c r="F18" i="138" s="1"/>
  <c r="H18" i="138" s="1"/>
  <c r="G44" i="144" l="1"/>
  <c r="G41" i="144"/>
  <c r="G29" i="144"/>
  <c r="G55" i="144"/>
  <c r="G31" i="144"/>
  <c r="G38" i="144"/>
  <c r="K57" i="156"/>
  <c r="N57" i="156" s="1"/>
  <c r="N60" i="156" s="1"/>
  <c r="H124" i="145"/>
  <c r="M124" i="145" s="1"/>
  <c r="L125" i="145" s="1"/>
  <c r="N10" i="144"/>
  <c r="H26" i="138"/>
  <c r="H37" i="138"/>
  <c r="H45" i="138" s="1"/>
  <c r="F35" i="138"/>
  <c r="G35" i="138"/>
  <c r="H35" i="138" s="1"/>
  <c r="H36" i="138" s="1"/>
  <c r="F13" i="138"/>
  <c r="H13" i="138" s="1"/>
  <c r="G10" i="138"/>
  <c r="H10" i="138" s="1"/>
  <c r="G9" i="138"/>
  <c r="H15" i="138"/>
  <c r="H16" i="138"/>
  <c r="H23" i="138"/>
  <c r="H24" i="138"/>
  <c r="L4" i="111"/>
  <c r="K4" i="111"/>
  <c r="I37" i="111"/>
  <c r="I36" i="111" s="1"/>
  <c r="I49" i="111"/>
  <c r="I64" i="111"/>
  <c r="I65" i="111"/>
  <c r="I66" i="111"/>
  <c r="I67" i="111"/>
  <c r="I51" i="111"/>
  <c r="I52" i="111"/>
  <c r="I53" i="111"/>
  <c r="I54" i="111"/>
  <c r="I55" i="111"/>
  <c r="I56" i="111"/>
  <c r="I57" i="111"/>
  <c r="I58" i="111"/>
  <c r="I59" i="111"/>
  <c r="I60" i="111"/>
  <c r="I61" i="111"/>
  <c r="I62" i="111"/>
  <c r="I63" i="111"/>
  <c r="I50" i="111"/>
  <c r="I46" i="111"/>
  <c r="I48" i="111"/>
  <c r="I47" i="111"/>
  <c r="I45" i="111"/>
  <c r="I44" i="111"/>
  <c r="I43" i="111"/>
  <c r="I42" i="111"/>
  <c r="I41" i="111"/>
  <c r="I40" i="111"/>
  <c r="I39" i="111"/>
  <c r="I38" i="111"/>
  <c r="R78" i="111"/>
  <c r="I4" i="111"/>
  <c r="H4" i="111"/>
  <c r="H14" i="111"/>
  <c r="I15" i="111"/>
  <c r="I14" i="111" s="1"/>
  <c r="H9" i="111"/>
  <c r="E9" i="111"/>
  <c r="E4" i="111"/>
  <c r="G4" i="111"/>
  <c r="L36" i="111"/>
  <c r="L78" i="111" s="1"/>
  <c r="O36" i="111"/>
  <c r="O78" i="111" s="1"/>
  <c r="G4" i="123"/>
  <c r="I29" i="144" l="1"/>
  <c r="K29" i="144" s="1"/>
  <c r="M29" i="144" s="1"/>
  <c r="N29" i="144" s="1"/>
  <c r="I38" i="144"/>
  <c r="G35" i="144"/>
  <c r="N35" i="144" s="1"/>
  <c r="G22" i="144"/>
  <c r="N22" i="144" s="1"/>
  <c r="G18" i="144"/>
  <c r="G20" i="144"/>
  <c r="G12" i="144"/>
  <c r="I31" i="144"/>
  <c r="K31" i="144" s="1"/>
  <c r="M31" i="144" s="1"/>
  <c r="G24" i="144"/>
  <c r="N24" i="144" s="1"/>
  <c r="G26" i="144" s="1"/>
  <c r="N26" i="144" s="1"/>
  <c r="I41" i="144"/>
  <c r="L138" i="145"/>
  <c r="N16" i="144"/>
  <c r="Q35" i="144" s="1"/>
  <c r="K12" i="144" s="1"/>
  <c r="H17" i="138"/>
  <c r="H21" i="138"/>
  <c r="H9" i="138"/>
  <c r="H11" i="138" s="1"/>
  <c r="I78" i="111"/>
  <c r="I9" i="111"/>
  <c r="C57" i="124"/>
  <c r="C34" i="124" s="1"/>
  <c r="N31" i="144" l="1"/>
  <c r="AG36" i="144" s="1"/>
  <c r="N12" i="144"/>
  <c r="K38" i="144"/>
  <c r="N38" i="144" s="1"/>
  <c r="K41" i="144"/>
  <c r="N41" i="144" s="1"/>
  <c r="C40" i="124"/>
  <c r="AP6" i="123"/>
  <c r="AP7" i="123" s="1"/>
  <c r="AQ6" i="123"/>
  <c r="AO7" i="123"/>
  <c r="D12" i="121"/>
  <c r="E40" i="121"/>
  <c r="E39" i="121"/>
  <c r="E38" i="121"/>
  <c r="D39" i="121"/>
  <c r="D40" i="121"/>
  <c r="D38" i="121"/>
  <c r="C38" i="121"/>
  <c r="C39" i="121"/>
  <c r="C55" i="124"/>
  <c r="C54" i="124"/>
  <c r="AG37" i="144" l="1"/>
  <c r="Q41" i="144" s="1"/>
  <c r="N14" i="144"/>
  <c r="I20" i="144"/>
  <c r="I18" i="144"/>
  <c r="N18" i="144" s="1"/>
  <c r="AR6" i="123"/>
  <c r="AR7" i="123"/>
  <c r="C56" i="124"/>
  <c r="D56" i="124"/>
  <c r="D55" i="124"/>
  <c r="D54" i="124"/>
  <c r="J17" i="115"/>
  <c r="M17" i="115"/>
  <c r="I55" i="144" l="1"/>
  <c r="G57" i="144"/>
  <c r="Q37" i="144"/>
  <c r="K20" i="144" s="1"/>
  <c r="N20" i="144" s="1"/>
  <c r="K44" i="144" s="1"/>
  <c r="I44" i="144"/>
  <c r="E11" i="115"/>
  <c r="E5" i="115"/>
  <c r="C40" i="121"/>
  <c r="F40" i="121" s="1"/>
  <c r="F39" i="121"/>
  <c r="F38" i="121"/>
  <c r="F56" i="124"/>
  <c r="P41" i="122"/>
  <c r="P40" i="122"/>
  <c r="N47" i="122" s="1"/>
  <c r="P39" i="122"/>
  <c r="P38" i="122"/>
  <c r="P37" i="122"/>
  <c r="P36" i="122"/>
  <c r="P35" i="122"/>
  <c r="P34" i="122"/>
  <c r="P33" i="122"/>
  <c r="P32" i="122"/>
  <c r="N46" i="122" s="1"/>
  <c r="P31" i="122"/>
  <c r="P30" i="122"/>
  <c r="P29" i="122"/>
  <c r="P28" i="122"/>
  <c r="N45" i="122" s="1"/>
  <c r="P27" i="122"/>
  <c r="P26" i="122"/>
  <c r="P25" i="122"/>
  <c r="O41" i="122"/>
  <c r="O40" i="122"/>
  <c r="M47" i="122" s="1"/>
  <c r="O39" i="122"/>
  <c r="O38" i="122"/>
  <c r="O37" i="122"/>
  <c r="O36" i="122"/>
  <c r="O35" i="122"/>
  <c r="O34" i="122"/>
  <c r="O33" i="122"/>
  <c r="O32" i="122"/>
  <c r="M46" i="122" s="1"/>
  <c r="O31" i="122"/>
  <c r="O30" i="122"/>
  <c r="O29" i="122"/>
  <c r="O28" i="122"/>
  <c r="M45" i="122" s="1"/>
  <c r="O27" i="122"/>
  <c r="O26" i="122"/>
  <c r="O25" i="122"/>
  <c r="N41" i="122"/>
  <c r="N40" i="122"/>
  <c r="L47" i="122" s="1"/>
  <c r="O47" i="122" s="1"/>
  <c r="N39" i="122"/>
  <c r="N38" i="122"/>
  <c r="N37" i="122"/>
  <c r="N36" i="122"/>
  <c r="N35" i="122"/>
  <c r="N34" i="122"/>
  <c r="N33" i="122"/>
  <c r="N32" i="122"/>
  <c r="L46" i="122" s="1"/>
  <c r="N31" i="122"/>
  <c r="N30" i="122"/>
  <c r="N29" i="122"/>
  <c r="N28" i="122"/>
  <c r="L45" i="122" s="1"/>
  <c r="N27" i="122"/>
  <c r="N26" i="122"/>
  <c r="N25" i="122"/>
  <c r="N44" i="144" l="1"/>
  <c r="N52" i="144" s="1"/>
  <c r="O46" i="122"/>
  <c r="G38" i="121"/>
  <c r="G41" i="121" s="1"/>
  <c r="F54" i="124"/>
  <c r="F55" i="124"/>
  <c r="O45" i="122"/>
  <c r="O48" i="122" s="1"/>
  <c r="E36" i="115" s="1"/>
  <c r="K55" i="144" l="1"/>
  <c r="Q46" i="144"/>
  <c r="M55" i="144" s="1"/>
  <c r="G54" i="124"/>
  <c r="C14" i="124" s="1"/>
  <c r="H47" i="122"/>
  <c r="E83" i="123"/>
  <c r="F81" i="123"/>
  <c r="F80" i="123"/>
  <c r="I57" i="144" l="1"/>
  <c r="N55" i="144"/>
  <c r="K57" i="144" s="1"/>
  <c r="F82" i="123"/>
  <c r="F83" i="123" s="1"/>
  <c r="J12" i="115"/>
  <c r="J16" i="115"/>
  <c r="N57" i="144" l="1"/>
  <c r="N60" i="144" s="1"/>
  <c r="K26" i="135"/>
  <c r="L37" i="135" s="1"/>
  <c r="C63" i="135"/>
  <c r="G47" i="135"/>
  <c r="I57" i="135" s="1"/>
  <c r="Q39" i="135"/>
  <c r="P39" i="135"/>
  <c r="N39" i="135"/>
  <c r="Q35" i="135"/>
  <c r="P35" i="135"/>
  <c r="N35" i="135"/>
  <c r="E31" i="135"/>
  <c r="R16" i="135"/>
  <c r="L34" i="135" s="1"/>
  <c r="M34" i="135" s="1"/>
  <c r="R13" i="135"/>
  <c r="L33" i="135" s="1"/>
  <c r="R10" i="135"/>
  <c r="L32" i="135" s="1"/>
  <c r="M32" i="135" s="1"/>
  <c r="R7" i="135"/>
  <c r="L31" i="135" s="1"/>
  <c r="M31" i="135" s="1"/>
  <c r="L39" i="135" l="1"/>
  <c r="I54" i="135"/>
  <c r="M33" i="135"/>
  <c r="L35" i="135"/>
  <c r="I52" i="135" s="1"/>
  <c r="M35" i="135"/>
  <c r="I53" i="135" s="1"/>
  <c r="R18" i="135"/>
  <c r="M37" i="135"/>
  <c r="M39" i="135" l="1"/>
  <c r="T37" i="135"/>
  <c r="I55" i="135" l="1"/>
  <c r="I59" i="135" s="1"/>
  <c r="I63" i="135" s="1"/>
  <c r="M40" i="135"/>
  <c r="M6" i="115" l="1"/>
  <c r="J7" i="115"/>
  <c r="J6" i="115"/>
  <c r="M12" i="115" l="1"/>
  <c r="M7" i="115"/>
  <c r="M16" i="115"/>
  <c r="E15" i="115"/>
  <c r="J14" i="115"/>
  <c r="J13" i="115"/>
  <c r="J9" i="115"/>
  <c r="J8" i="115"/>
  <c r="J10" i="115"/>
  <c r="M8" i="115" l="1"/>
  <c r="M13" i="115"/>
  <c r="L35" i="111"/>
  <c r="L79" i="111" s="1"/>
  <c r="I35" i="111" l="1"/>
  <c r="I79" i="111" s="1"/>
  <c r="M9" i="115"/>
  <c r="M10" i="115" s="1"/>
  <c r="M14" i="115"/>
  <c r="R35" i="111"/>
  <c r="R79" i="111" l="1"/>
  <c r="O35" i="111"/>
  <c r="O79" i="111" s="1"/>
  <c r="P42" i="127" l="1"/>
  <c r="N42" i="127"/>
  <c r="L42" i="127"/>
  <c r="F42" i="127"/>
  <c r="P41" i="127"/>
  <c r="N41" i="127"/>
  <c r="L41" i="127"/>
  <c r="F41" i="127"/>
  <c r="P40" i="127"/>
  <c r="N40" i="127"/>
  <c r="L40" i="127"/>
  <c r="F40" i="127"/>
  <c r="P39" i="127"/>
  <c r="N39" i="127"/>
  <c r="L39" i="127"/>
  <c r="F39" i="127"/>
  <c r="P38" i="127"/>
  <c r="N38" i="127"/>
  <c r="L38" i="127"/>
  <c r="F38" i="127"/>
  <c r="P37" i="127"/>
  <c r="N37" i="127"/>
  <c r="L37" i="127"/>
  <c r="F37" i="127"/>
  <c r="P36" i="127"/>
  <c r="N36" i="127"/>
  <c r="L36" i="127"/>
  <c r="F36" i="127"/>
  <c r="P35" i="127"/>
  <c r="N35" i="127"/>
  <c r="L35" i="127"/>
  <c r="F35" i="127"/>
  <c r="P34" i="127"/>
  <c r="N34" i="127"/>
  <c r="L34" i="127"/>
  <c r="F34" i="127"/>
  <c r="P33" i="127"/>
  <c r="N33" i="127"/>
  <c r="L33" i="127"/>
  <c r="F33" i="127"/>
  <c r="P32" i="127"/>
  <c r="N32" i="127"/>
  <c r="L32" i="127"/>
  <c r="F32" i="127"/>
  <c r="P31" i="127"/>
  <c r="N31" i="127"/>
  <c r="L31" i="127"/>
  <c r="F31" i="127"/>
  <c r="P30" i="127"/>
  <c r="N30" i="127"/>
  <c r="L30" i="127"/>
  <c r="F30" i="127"/>
  <c r="P29" i="127"/>
  <c r="N29" i="127"/>
  <c r="L29" i="127"/>
  <c r="F29" i="127"/>
  <c r="P28" i="127"/>
  <c r="N28" i="127"/>
  <c r="L28" i="127"/>
  <c r="F28" i="127"/>
  <c r="P27" i="127"/>
  <c r="N27" i="127"/>
  <c r="L27" i="127"/>
  <c r="F27" i="127"/>
  <c r="P26" i="127"/>
  <c r="N26" i="127"/>
  <c r="L26" i="127"/>
  <c r="F26" i="127"/>
  <c r="P25" i="127"/>
  <c r="N25" i="127"/>
  <c r="L25" i="127"/>
  <c r="F25" i="127"/>
  <c r="P24" i="127"/>
  <c r="N24" i="127"/>
  <c r="L24" i="127"/>
  <c r="F24" i="127"/>
  <c r="P23" i="127"/>
  <c r="N23" i="127"/>
  <c r="L23" i="127"/>
  <c r="F23" i="127"/>
  <c r="P22" i="127"/>
  <c r="N22" i="127"/>
  <c r="L22" i="127"/>
  <c r="F22" i="127"/>
  <c r="P21" i="127"/>
  <c r="N21" i="127"/>
  <c r="L21" i="127"/>
  <c r="F21" i="127"/>
  <c r="P20" i="127"/>
  <c r="N20" i="127"/>
  <c r="L20" i="127"/>
  <c r="F20" i="127"/>
  <c r="P19" i="127"/>
  <c r="N19" i="127"/>
  <c r="L19" i="127"/>
  <c r="F19" i="127"/>
  <c r="P18" i="127"/>
  <c r="N18" i="127"/>
  <c r="L18" i="127"/>
  <c r="F18" i="127"/>
  <c r="P17" i="127"/>
  <c r="N17" i="127"/>
  <c r="L17" i="127"/>
  <c r="F17" i="127"/>
  <c r="P16" i="127"/>
  <c r="N16" i="127"/>
  <c r="L16" i="127"/>
  <c r="F16" i="127"/>
  <c r="P15" i="127"/>
  <c r="N15" i="127"/>
  <c r="L15" i="127"/>
  <c r="F15" i="127"/>
  <c r="P14" i="127"/>
  <c r="N14" i="127"/>
  <c r="L14" i="127"/>
  <c r="F14" i="127"/>
  <c r="P13" i="127"/>
  <c r="N13" i="127"/>
  <c r="L13" i="127"/>
  <c r="F13" i="127"/>
  <c r="P12" i="127"/>
  <c r="N12" i="127"/>
  <c r="L12" i="127"/>
  <c r="F12" i="127"/>
  <c r="P11" i="127"/>
  <c r="N11" i="127"/>
  <c r="L11" i="127"/>
  <c r="F11" i="127"/>
  <c r="P10" i="127"/>
  <c r="N10" i="127"/>
  <c r="L10" i="127"/>
  <c r="F10" i="127"/>
  <c r="P9" i="127"/>
  <c r="N9" i="127"/>
  <c r="L9" i="127"/>
  <c r="F9" i="127"/>
  <c r="P8" i="127"/>
  <c r="N8" i="127"/>
  <c r="L8" i="127"/>
  <c r="F8" i="127"/>
  <c r="P7" i="127"/>
  <c r="N7" i="127"/>
  <c r="L7" i="127"/>
  <c r="F7" i="127"/>
  <c r="P6" i="127"/>
  <c r="N6" i="127"/>
  <c r="L6" i="127"/>
  <c r="F6" i="127"/>
  <c r="P5" i="127"/>
  <c r="N5" i="127"/>
  <c r="L5" i="127"/>
  <c r="F5" i="127"/>
  <c r="P4" i="127"/>
  <c r="N4" i="127"/>
  <c r="L4" i="127"/>
  <c r="F4" i="127"/>
  <c r="P3" i="127"/>
  <c r="P43" i="127" s="1"/>
  <c r="N3" i="127"/>
  <c r="N43" i="127" s="1"/>
  <c r="L3" i="127"/>
  <c r="F3" i="127"/>
  <c r="K56" i="126"/>
  <c r="G56" i="126"/>
  <c r="L56" i="126" s="1"/>
  <c r="L55" i="126"/>
  <c r="L54" i="126"/>
  <c r="L53" i="126"/>
  <c r="G52" i="126"/>
  <c r="K50" i="126"/>
  <c r="L49" i="126"/>
  <c r="K48" i="126"/>
  <c r="L48" i="126" s="1"/>
  <c r="K47" i="126"/>
  <c r="G47" i="126"/>
  <c r="L46" i="126"/>
  <c r="L45" i="126"/>
  <c r="L44" i="126"/>
  <c r="K43" i="126"/>
  <c r="G43" i="126"/>
  <c r="L43" i="126" s="1"/>
  <c r="L42" i="126"/>
  <c r="L41" i="126"/>
  <c r="L40" i="126"/>
  <c r="K22" i="126"/>
  <c r="G22" i="126"/>
  <c r="L22" i="126" s="1"/>
  <c r="L21" i="126"/>
  <c r="L20" i="126"/>
  <c r="L19" i="126"/>
  <c r="G18" i="126"/>
  <c r="K16" i="126"/>
  <c r="L16" i="126" s="1"/>
  <c r="L15" i="126"/>
  <c r="K14" i="126"/>
  <c r="L14" i="126" s="1"/>
  <c r="K13" i="126"/>
  <c r="G13" i="126"/>
  <c r="L12" i="126"/>
  <c r="L11" i="126"/>
  <c r="L10" i="126"/>
  <c r="K9" i="126"/>
  <c r="G9" i="126"/>
  <c r="L9" i="126" s="1"/>
  <c r="L8" i="126"/>
  <c r="L7" i="126"/>
  <c r="L6" i="126"/>
  <c r="K28" i="125"/>
  <c r="J28" i="125"/>
  <c r="G27" i="125"/>
  <c r="K27" i="125" s="1"/>
  <c r="F27" i="125"/>
  <c r="J27" i="125" s="1"/>
  <c r="E27" i="125"/>
  <c r="I27" i="125" s="1"/>
  <c r="L27" i="125" s="1"/>
  <c r="K25" i="125"/>
  <c r="J25" i="125"/>
  <c r="I25" i="125"/>
  <c r="G25" i="125"/>
  <c r="F25" i="125"/>
  <c r="E25" i="125"/>
  <c r="J17" i="125"/>
  <c r="I17" i="125"/>
  <c r="G17" i="125"/>
  <c r="K17" i="125" s="1"/>
  <c r="F17" i="125"/>
  <c r="E17" i="125"/>
  <c r="G15" i="125"/>
  <c r="K15" i="125" s="1"/>
  <c r="F15" i="125"/>
  <c r="J15" i="125" s="1"/>
  <c r="E15" i="125"/>
  <c r="I15" i="125" s="1"/>
  <c r="K13" i="125"/>
  <c r="C12" i="125"/>
  <c r="G13" i="125" s="1"/>
  <c r="G11" i="125"/>
  <c r="K11" i="125" s="1"/>
  <c r="F11" i="125"/>
  <c r="J11" i="125" s="1"/>
  <c r="E11" i="125"/>
  <c r="I11" i="125" s="1"/>
  <c r="C10" i="125"/>
  <c r="C8" i="125"/>
  <c r="G9" i="125" s="1"/>
  <c r="K9" i="125" s="1"/>
  <c r="K7" i="125"/>
  <c r="J7" i="125"/>
  <c r="L7" i="125" s="1"/>
  <c r="I7" i="125"/>
  <c r="G7" i="125"/>
  <c r="F7" i="125"/>
  <c r="E7" i="125"/>
  <c r="G5" i="125"/>
  <c r="K5" i="125" s="1"/>
  <c r="F5" i="125"/>
  <c r="J5" i="125" s="1"/>
  <c r="E5" i="125"/>
  <c r="I5" i="125" s="1"/>
  <c r="J47" i="124"/>
  <c r="G47" i="124"/>
  <c r="K47" i="124" s="1"/>
  <c r="F47" i="124"/>
  <c r="E47" i="124"/>
  <c r="I47" i="124" s="1"/>
  <c r="G45" i="124"/>
  <c r="K45" i="124" s="1"/>
  <c r="F45" i="124"/>
  <c r="J45" i="124" s="1"/>
  <c r="E45" i="124"/>
  <c r="I45" i="124" s="1"/>
  <c r="G43" i="124"/>
  <c r="K43" i="124" s="1"/>
  <c r="F43" i="124"/>
  <c r="J43" i="124" s="1"/>
  <c r="E43" i="124"/>
  <c r="I43" i="124" s="1"/>
  <c r="G39" i="124"/>
  <c r="K39" i="124" s="1"/>
  <c r="F39" i="124"/>
  <c r="J39" i="124" s="1"/>
  <c r="E39" i="124"/>
  <c r="I39" i="124" s="1"/>
  <c r="J37" i="124"/>
  <c r="G37" i="124"/>
  <c r="K37" i="124" s="1"/>
  <c r="F37" i="124"/>
  <c r="E37" i="124"/>
  <c r="I37" i="124" s="1"/>
  <c r="G27" i="124"/>
  <c r="K27" i="124" s="1"/>
  <c r="F27" i="124"/>
  <c r="J27" i="124" s="1"/>
  <c r="E27" i="124"/>
  <c r="I27" i="124" s="1"/>
  <c r="L27" i="124" s="1"/>
  <c r="I25" i="124"/>
  <c r="G25" i="124"/>
  <c r="K25" i="124" s="1"/>
  <c r="F25" i="124"/>
  <c r="J25" i="124" s="1"/>
  <c r="L25" i="124" s="1"/>
  <c r="E25" i="124"/>
  <c r="G21" i="124"/>
  <c r="K21" i="124" s="1"/>
  <c r="F21" i="124"/>
  <c r="J21" i="124" s="1"/>
  <c r="E21" i="124"/>
  <c r="I21" i="124" s="1"/>
  <c r="G19" i="124"/>
  <c r="K19" i="124" s="1"/>
  <c r="F19" i="124"/>
  <c r="J19" i="124" s="1"/>
  <c r="E19" i="124"/>
  <c r="I19" i="124" s="1"/>
  <c r="G17" i="124"/>
  <c r="K17" i="124" s="1"/>
  <c r="F17" i="124"/>
  <c r="J17" i="124" s="1"/>
  <c r="E17" i="124"/>
  <c r="I17" i="124" s="1"/>
  <c r="G13" i="124"/>
  <c r="K13" i="124" s="1"/>
  <c r="F13" i="124"/>
  <c r="J13" i="124" s="1"/>
  <c r="E13" i="124"/>
  <c r="I13" i="124" s="1"/>
  <c r="G11" i="124"/>
  <c r="K11" i="124" s="1"/>
  <c r="F11" i="124"/>
  <c r="J11" i="124" s="1"/>
  <c r="E11" i="124"/>
  <c r="I11" i="124" s="1"/>
  <c r="G9" i="124"/>
  <c r="K9" i="124" s="1"/>
  <c r="F9" i="124"/>
  <c r="J9" i="124" s="1"/>
  <c r="E9" i="124"/>
  <c r="I9" i="124" s="1"/>
  <c r="G7" i="124"/>
  <c r="K7" i="124" s="1"/>
  <c r="F7" i="124"/>
  <c r="J7" i="124" s="1"/>
  <c r="E7" i="124"/>
  <c r="I7" i="124" s="1"/>
  <c r="G74" i="123"/>
  <c r="K74" i="123" s="1"/>
  <c r="F74" i="123"/>
  <c r="J74" i="123" s="1"/>
  <c r="E74" i="123"/>
  <c r="I74" i="123" s="1"/>
  <c r="G72" i="123"/>
  <c r="K72" i="123" s="1"/>
  <c r="F72" i="123"/>
  <c r="J72" i="123" s="1"/>
  <c r="E72" i="123"/>
  <c r="I72" i="123" s="1"/>
  <c r="G70" i="123"/>
  <c r="K70" i="123" s="1"/>
  <c r="F70" i="123"/>
  <c r="J70" i="123" s="1"/>
  <c r="E70" i="123"/>
  <c r="I70" i="123" s="1"/>
  <c r="G68" i="123"/>
  <c r="K68" i="123" s="1"/>
  <c r="F68" i="123"/>
  <c r="J68" i="123" s="1"/>
  <c r="E68" i="123"/>
  <c r="I68" i="123" s="1"/>
  <c r="G66" i="123"/>
  <c r="K66" i="123" s="1"/>
  <c r="F66" i="123"/>
  <c r="J66" i="123" s="1"/>
  <c r="E66" i="123"/>
  <c r="I66" i="123" s="1"/>
  <c r="L66" i="123" s="1"/>
  <c r="G64" i="123"/>
  <c r="K64" i="123" s="1"/>
  <c r="F64" i="123"/>
  <c r="J64" i="123" s="1"/>
  <c r="E64" i="123"/>
  <c r="I64" i="123" s="1"/>
  <c r="G62" i="123"/>
  <c r="K62" i="123" s="1"/>
  <c r="F62" i="123"/>
  <c r="J62" i="123" s="1"/>
  <c r="E62" i="123"/>
  <c r="I62" i="123" s="1"/>
  <c r="L62" i="123" s="1"/>
  <c r="G58" i="123"/>
  <c r="K58" i="123" s="1"/>
  <c r="F58" i="123"/>
  <c r="J58" i="123" s="1"/>
  <c r="E58" i="123"/>
  <c r="I58" i="123" s="1"/>
  <c r="G56" i="123"/>
  <c r="K56" i="123" s="1"/>
  <c r="F56" i="123"/>
  <c r="J56" i="123" s="1"/>
  <c r="E56" i="123"/>
  <c r="I56" i="123" s="1"/>
  <c r="L56" i="123" s="1"/>
  <c r="G54" i="123"/>
  <c r="K54" i="123" s="1"/>
  <c r="F54" i="123"/>
  <c r="J54" i="123" s="1"/>
  <c r="E54" i="123"/>
  <c r="I54" i="123" s="1"/>
  <c r="G52" i="123"/>
  <c r="K52" i="123" s="1"/>
  <c r="F52" i="123"/>
  <c r="J52" i="123" s="1"/>
  <c r="E52" i="123"/>
  <c r="I52" i="123" s="1"/>
  <c r="G50" i="123"/>
  <c r="K50" i="123" s="1"/>
  <c r="F50" i="123"/>
  <c r="J50" i="123" s="1"/>
  <c r="E50" i="123"/>
  <c r="I50" i="123" s="1"/>
  <c r="G48" i="123"/>
  <c r="K48" i="123" s="1"/>
  <c r="F48" i="123"/>
  <c r="J48" i="123" s="1"/>
  <c r="E48" i="123"/>
  <c r="I48" i="123" s="1"/>
  <c r="G46" i="123"/>
  <c r="K46" i="123" s="1"/>
  <c r="F46" i="123"/>
  <c r="J46" i="123" s="1"/>
  <c r="E46" i="123"/>
  <c r="I46" i="123" s="1"/>
  <c r="G44" i="123"/>
  <c r="K44" i="123" s="1"/>
  <c r="F44" i="123"/>
  <c r="J44" i="123" s="1"/>
  <c r="E44" i="123"/>
  <c r="I44" i="123" s="1"/>
  <c r="G42" i="123"/>
  <c r="K42" i="123" s="1"/>
  <c r="F42" i="123"/>
  <c r="J42" i="123" s="1"/>
  <c r="E42" i="123"/>
  <c r="I42" i="123" s="1"/>
  <c r="G40" i="123"/>
  <c r="K40" i="123" s="1"/>
  <c r="F40" i="123"/>
  <c r="J40" i="123" s="1"/>
  <c r="E40" i="123"/>
  <c r="I40" i="123" s="1"/>
  <c r="G38" i="123"/>
  <c r="K38" i="123" s="1"/>
  <c r="F38" i="123"/>
  <c r="J38" i="123" s="1"/>
  <c r="E38" i="123"/>
  <c r="I38" i="123" s="1"/>
  <c r="G36" i="123"/>
  <c r="K36" i="123" s="1"/>
  <c r="F36" i="123"/>
  <c r="J36" i="123" s="1"/>
  <c r="E36" i="123"/>
  <c r="I36" i="123" s="1"/>
  <c r="G34" i="123"/>
  <c r="K34" i="123" s="1"/>
  <c r="F34" i="123"/>
  <c r="J34" i="123" s="1"/>
  <c r="E34" i="123"/>
  <c r="I34" i="123" s="1"/>
  <c r="G32" i="123"/>
  <c r="K32" i="123" s="1"/>
  <c r="F32" i="123"/>
  <c r="J32" i="123" s="1"/>
  <c r="E32" i="123"/>
  <c r="I32" i="123" s="1"/>
  <c r="J30" i="123"/>
  <c r="G30" i="123"/>
  <c r="K30" i="123" s="1"/>
  <c r="F30" i="123"/>
  <c r="E30" i="123"/>
  <c r="I30" i="123" s="1"/>
  <c r="G28" i="123"/>
  <c r="K28" i="123" s="1"/>
  <c r="F28" i="123"/>
  <c r="J28" i="123" s="1"/>
  <c r="E28" i="123"/>
  <c r="I28" i="123" s="1"/>
  <c r="I26" i="123"/>
  <c r="G26" i="123"/>
  <c r="K26" i="123" s="1"/>
  <c r="F26" i="123"/>
  <c r="J26" i="123" s="1"/>
  <c r="G24" i="123"/>
  <c r="K24" i="123" s="1"/>
  <c r="F24" i="123"/>
  <c r="J24" i="123" s="1"/>
  <c r="E24" i="123"/>
  <c r="I24" i="123" s="1"/>
  <c r="I22" i="123"/>
  <c r="G22" i="123"/>
  <c r="K22" i="123" s="1"/>
  <c r="F22" i="123"/>
  <c r="J22" i="123" s="1"/>
  <c r="G20" i="123"/>
  <c r="K20" i="123" s="1"/>
  <c r="F20" i="123"/>
  <c r="J20" i="123" s="1"/>
  <c r="E20" i="123"/>
  <c r="I20" i="123" s="1"/>
  <c r="G18" i="123"/>
  <c r="K18" i="123" s="1"/>
  <c r="F18" i="123"/>
  <c r="J18" i="123" s="1"/>
  <c r="E18" i="123"/>
  <c r="I18" i="123" s="1"/>
  <c r="G16" i="123"/>
  <c r="K16" i="123" s="1"/>
  <c r="F16" i="123"/>
  <c r="J16" i="123" s="1"/>
  <c r="E16" i="123"/>
  <c r="I16" i="123" s="1"/>
  <c r="G14" i="123"/>
  <c r="K14" i="123" s="1"/>
  <c r="F14" i="123"/>
  <c r="J14" i="123" s="1"/>
  <c r="E14" i="123"/>
  <c r="I14" i="123" s="1"/>
  <c r="G12" i="123"/>
  <c r="K12" i="123" s="1"/>
  <c r="F12" i="123"/>
  <c r="J12" i="123" s="1"/>
  <c r="E12" i="123"/>
  <c r="I12" i="123" s="1"/>
  <c r="G10" i="123"/>
  <c r="K10" i="123" s="1"/>
  <c r="F10" i="123"/>
  <c r="J10" i="123" s="1"/>
  <c r="E10" i="123"/>
  <c r="I10" i="123" s="1"/>
  <c r="G8" i="123"/>
  <c r="K8" i="123" s="1"/>
  <c r="F8" i="123"/>
  <c r="J8" i="123" s="1"/>
  <c r="E8" i="123"/>
  <c r="I8" i="123" s="1"/>
  <c r="H57" i="123"/>
  <c r="C59" i="123"/>
  <c r="G6" i="123"/>
  <c r="K6" i="123" s="1"/>
  <c r="F6" i="123"/>
  <c r="J6" i="123" s="1"/>
  <c r="E6" i="123"/>
  <c r="I6" i="123" s="1"/>
  <c r="K4" i="123"/>
  <c r="F4" i="123"/>
  <c r="J4" i="123" s="1"/>
  <c r="E4" i="123"/>
  <c r="I4" i="123" s="1"/>
  <c r="H51" i="122"/>
  <c r="H46" i="122"/>
  <c r="H45" i="122"/>
  <c r="H44" i="122"/>
  <c r="H43" i="122"/>
  <c r="H42" i="122"/>
  <c r="H41" i="122"/>
  <c r="H40" i="122"/>
  <c r="H39" i="122"/>
  <c r="H38" i="122"/>
  <c r="H37" i="122"/>
  <c r="H36" i="122"/>
  <c r="H35" i="122"/>
  <c r="H34" i="122"/>
  <c r="H33" i="122"/>
  <c r="H32" i="122"/>
  <c r="H31" i="122"/>
  <c r="H30" i="122"/>
  <c r="H29" i="122"/>
  <c r="H28" i="122"/>
  <c r="H27" i="122"/>
  <c r="H26" i="122"/>
  <c r="H25" i="122"/>
  <c r="H24" i="122"/>
  <c r="H23" i="122"/>
  <c r="H22" i="122"/>
  <c r="H21" i="122"/>
  <c r="H20" i="122"/>
  <c r="H19" i="122"/>
  <c r="H18" i="122"/>
  <c r="H17" i="122"/>
  <c r="K9" i="122"/>
  <c r="K5" i="122"/>
  <c r="K6" i="122" s="1"/>
  <c r="F32" i="121"/>
  <c r="F31" i="121"/>
  <c r="F30" i="121"/>
  <c r="F29" i="121"/>
  <c r="F28" i="121"/>
  <c r="F27" i="121"/>
  <c r="F26" i="121"/>
  <c r="H21" i="121"/>
  <c r="G21" i="121"/>
  <c r="F21" i="121"/>
  <c r="H19" i="121"/>
  <c r="G19" i="121"/>
  <c r="F19" i="121"/>
  <c r="H17" i="121"/>
  <c r="G17" i="121"/>
  <c r="F17" i="121"/>
  <c r="H15" i="121"/>
  <c r="G15" i="121"/>
  <c r="F15" i="121"/>
  <c r="H13" i="121"/>
  <c r="G13" i="121"/>
  <c r="F13" i="121"/>
  <c r="H11" i="121"/>
  <c r="G11" i="121"/>
  <c r="F11" i="121"/>
  <c r="H9" i="121"/>
  <c r="G9" i="121"/>
  <c r="F9" i="121"/>
  <c r="H7" i="121"/>
  <c r="G7" i="121"/>
  <c r="F7" i="121"/>
  <c r="H5" i="121"/>
  <c r="G5" i="121"/>
  <c r="F5" i="121"/>
  <c r="F41" i="115"/>
  <c r="F40" i="115"/>
  <c r="F36" i="115"/>
  <c r="P54" i="117"/>
  <c r="O54" i="117"/>
  <c r="P53" i="117"/>
  <c r="O53" i="117"/>
  <c r="P52" i="117"/>
  <c r="O52" i="117"/>
  <c r="P51" i="117"/>
  <c r="O51" i="117"/>
  <c r="P50" i="117"/>
  <c r="O50" i="117"/>
  <c r="P49" i="117"/>
  <c r="O49" i="117"/>
  <c r="P48" i="117"/>
  <c r="O48" i="117"/>
  <c r="P47" i="117"/>
  <c r="O47" i="117"/>
  <c r="P46" i="117"/>
  <c r="O46" i="117"/>
  <c r="P45" i="117"/>
  <c r="O45" i="117"/>
  <c r="P44" i="117"/>
  <c r="O44" i="117"/>
  <c r="P43" i="117"/>
  <c r="O43" i="117"/>
  <c r="P42" i="117"/>
  <c r="O42" i="117"/>
  <c r="P41" i="117"/>
  <c r="O41" i="117"/>
  <c r="P40" i="117"/>
  <c r="O40" i="117"/>
  <c r="P39" i="117"/>
  <c r="O39" i="117"/>
  <c r="P38" i="117"/>
  <c r="O38" i="117"/>
  <c r="P37" i="117"/>
  <c r="O37" i="117"/>
  <c r="P36" i="117"/>
  <c r="O36" i="117"/>
  <c r="P35" i="117"/>
  <c r="O35" i="117"/>
  <c r="P34" i="117"/>
  <c r="O34" i="117"/>
  <c r="P33" i="117"/>
  <c r="O33" i="117"/>
  <c r="P32" i="117"/>
  <c r="O32" i="117"/>
  <c r="P31" i="117"/>
  <c r="O31" i="117"/>
  <c r="P30" i="117"/>
  <c r="O30" i="117"/>
  <c r="P29" i="117"/>
  <c r="O29" i="117"/>
  <c r="P28" i="117"/>
  <c r="O28" i="117"/>
  <c r="P27" i="117"/>
  <c r="O27" i="117"/>
  <c r="P26" i="117"/>
  <c r="O26" i="117"/>
  <c r="P25" i="117"/>
  <c r="O25" i="117"/>
  <c r="P24" i="117"/>
  <c r="O24" i="117"/>
  <c r="P23" i="117"/>
  <c r="O23" i="117"/>
  <c r="P22" i="117"/>
  <c r="O22" i="117"/>
  <c r="P21" i="117"/>
  <c r="O21" i="117"/>
  <c r="P20" i="117"/>
  <c r="O20" i="117"/>
  <c r="G14" i="138" s="1"/>
  <c r="H14" i="138" s="1"/>
  <c r="H12" i="138" s="1"/>
  <c r="H27" i="138" s="1"/>
  <c r="H46" i="138" s="1"/>
  <c r="P19" i="117"/>
  <c r="O19" i="117"/>
  <c r="P18" i="117"/>
  <c r="O18" i="117"/>
  <c r="P17" i="117"/>
  <c r="O17" i="117"/>
  <c r="P16" i="117"/>
  <c r="O16" i="117"/>
  <c r="P15" i="117"/>
  <c r="O15" i="117"/>
  <c r="P14" i="117"/>
  <c r="O14" i="117"/>
  <c r="P13" i="117"/>
  <c r="O13" i="117"/>
  <c r="P12" i="117"/>
  <c r="O12" i="117"/>
  <c r="P11" i="117"/>
  <c r="O11" i="117"/>
  <c r="P10" i="117"/>
  <c r="O10" i="117"/>
  <c r="P9" i="117"/>
  <c r="O9" i="117"/>
  <c r="P8" i="117"/>
  <c r="O8" i="117"/>
  <c r="P7" i="117"/>
  <c r="O7" i="117"/>
  <c r="L109" i="116"/>
  <c r="L108" i="116"/>
  <c r="L107" i="116"/>
  <c r="L106" i="116"/>
  <c r="L105" i="116"/>
  <c r="L104" i="116"/>
  <c r="L103" i="116"/>
  <c r="L102" i="116"/>
  <c r="L101" i="116"/>
  <c r="L100" i="116"/>
  <c r="L99" i="116"/>
  <c r="L98" i="116"/>
  <c r="N96" i="116"/>
  <c r="N79" i="116"/>
  <c r="L79" i="116" s="1"/>
  <c r="N78" i="116"/>
  <c r="L78" i="116" s="1"/>
  <c r="N77" i="116"/>
  <c r="L77" i="116" s="1"/>
  <c r="L74" i="116"/>
  <c r="L73" i="116"/>
  <c r="N71" i="116"/>
  <c r="N70" i="116"/>
  <c r="N68" i="116"/>
  <c r="N67" i="116"/>
  <c r="N66" i="116"/>
  <c r="N65" i="116"/>
  <c r="N64" i="116"/>
  <c r="N63" i="116"/>
  <c r="N62" i="116"/>
  <c r="N61" i="116"/>
  <c r="N60" i="116"/>
  <c r="N59" i="116"/>
  <c r="N58" i="116"/>
  <c r="N57" i="116"/>
  <c r="N56" i="116"/>
  <c r="N55" i="116"/>
  <c r="N54" i="116"/>
  <c r="N53" i="116"/>
  <c r="N52" i="116"/>
  <c r="N51" i="116"/>
  <c r="N50" i="116"/>
  <c r="N49" i="116"/>
  <c r="N48" i="116"/>
  <c r="N47" i="116"/>
  <c r="N46" i="116"/>
  <c r="N45" i="116"/>
  <c r="N44" i="116"/>
  <c r="N43" i="116"/>
  <c r="N42" i="116"/>
  <c r="N41" i="116"/>
  <c r="N40" i="116"/>
  <c r="N39" i="116"/>
  <c r="N38" i="116"/>
  <c r="N36" i="116"/>
  <c r="L36" i="116" s="1"/>
  <c r="N35" i="116"/>
  <c r="N34" i="116"/>
  <c r="N33" i="116"/>
  <c r="N32" i="116"/>
  <c r="N31" i="116"/>
  <c r="N29" i="116"/>
  <c r="N28" i="116"/>
  <c r="N27" i="116"/>
  <c r="N26" i="116"/>
  <c r="N25" i="116"/>
  <c r="N24" i="116"/>
  <c r="N23" i="116"/>
  <c r="N22" i="116"/>
  <c r="N21" i="116"/>
  <c r="L21" i="116" s="1"/>
  <c r="N20" i="116"/>
  <c r="N19" i="116"/>
  <c r="N18" i="116"/>
  <c r="N17" i="116"/>
  <c r="N16" i="116"/>
  <c r="N89" i="116" s="1"/>
  <c r="N15" i="116"/>
  <c r="N14" i="116"/>
  <c r="N13" i="116"/>
  <c r="N12" i="116"/>
  <c r="N11" i="116"/>
  <c r="N10" i="116"/>
  <c r="N83" i="116" s="1"/>
  <c r="N8" i="116"/>
  <c r="N7" i="116"/>
  <c r="N6" i="116"/>
  <c r="N5" i="116"/>
  <c r="N3" i="116"/>
  <c r="L69" i="116" s="1"/>
  <c r="O69" i="116" s="1"/>
  <c r="O4" i="115"/>
  <c r="K18" i="126" l="1"/>
  <c r="L47" i="126"/>
  <c r="L13" i="126"/>
  <c r="L32" i="123"/>
  <c r="L72" i="123"/>
  <c r="L18" i="123"/>
  <c r="I7" i="121"/>
  <c r="I17" i="121"/>
  <c r="L47" i="124"/>
  <c r="L48" i="123"/>
  <c r="L64" i="123"/>
  <c r="L42" i="123"/>
  <c r="L30" i="123"/>
  <c r="L68" i="123"/>
  <c r="L34" i="123"/>
  <c r="L40" i="123"/>
  <c r="L44" i="123"/>
  <c r="L4" i="123"/>
  <c r="L36" i="123"/>
  <c r="L54" i="123"/>
  <c r="L74" i="123"/>
  <c r="L20" i="123"/>
  <c r="L16" i="123"/>
  <c r="L8" i="123"/>
  <c r="I9" i="121"/>
  <c r="L43" i="124"/>
  <c r="L45" i="124"/>
  <c r="L17" i="124"/>
  <c r="L11" i="124"/>
  <c r="L21" i="124"/>
  <c r="L24" i="123"/>
  <c r="L58" i="123"/>
  <c r="L12" i="123"/>
  <c r="L10" i="123"/>
  <c r="F22" i="121"/>
  <c r="C37" i="115" s="1"/>
  <c r="I13" i="121"/>
  <c r="F34" i="121"/>
  <c r="I21" i="121"/>
  <c r="I15" i="121"/>
  <c r="I5" i="121"/>
  <c r="I11" i="121"/>
  <c r="I19" i="121"/>
  <c r="H7" i="115"/>
  <c r="I7" i="115" s="1"/>
  <c r="H12" i="115"/>
  <c r="I12" i="115" s="1"/>
  <c r="H6" i="115"/>
  <c r="I6" i="115" s="1"/>
  <c r="L70" i="123"/>
  <c r="L46" i="123"/>
  <c r="L52" i="123"/>
  <c r="G23" i="124"/>
  <c r="K23" i="124" s="1"/>
  <c r="F23" i="124"/>
  <c r="J23" i="124" s="1"/>
  <c r="L6" i="123"/>
  <c r="L14" i="123"/>
  <c r="L9" i="124"/>
  <c r="E23" i="124"/>
  <c r="I23" i="124" s="1"/>
  <c r="L11" i="125"/>
  <c r="L17" i="125"/>
  <c r="L18" i="126"/>
  <c r="K52" i="126"/>
  <c r="L50" i="126"/>
  <c r="L52" i="126" s="1"/>
  <c r="L5" i="125"/>
  <c r="H22" i="121"/>
  <c r="E37" i="115" s="1"/>
  <c r="L37" i="124"/>
  <c r="K18" i="125"/>
  <c r="K31" i="125" s="1"/>
  <c r="G60" i="123"/>
  <c r="K60" i="123" s="1"/>
  <c r="K75" i="123" s="1"/>
  <c r="E35" i="115" s="1"/>
  <c r="F60" i="123"/>
  <c r="J60" i="123" s="1"/>
  <c r="J75" i="123" s="1"/>
  <c r="D35" i="115" s="1"/>
  <c r="E60" i="123"/>
  <c r="I60" i="123" s="1"/>
  <c r="I75" i="123" s="1"/>
  <c r="C35" i="115" s="1"/>
  <c r="L26" i="123"/>
  <c r="L28" i="123"/>
  <c r="L19" i="124"/>
  <c r="L39" i="124"/>
  <c r="I28" i="125"/>
  <c r="L28" i="125" s="1"/>
  <c r="L25" i="125"/>
  <c r="L22" i="123"/>
  <c r="L38" i="123"/>
  <c r="L50" i="123"/>
  <c r="L7" i="124"/>
  <c r="L13" i="124"/>
  <c r="L15" i="125"/>
  <c r="E9" i="125"/>
  <c r="I9" i="125" s="1"/>
  <c r="I18" i="125" s="1"/>
  <c r="F9" i="125"/>
  <c r="J9" i="125" s="1"/>
  <c r="J18" i="125" s="1"/>
  <c r="J31" i="125" s="1"/>
  <c r="G22" i="121"/>
  <c r="D37" i="115" s="1"/>
  <c r="E13" i="125"/>
  <c r="I13" i="125" s="1"/>
  <c r="F13" i="125"/>
  <c r="J13" i="125" s="1"/>
  <c r="L62" i="116"/>
  <c r="O62" i="116" s="1"/>
  <c r="L14" i="116"/>
  <c r="H16" i="115" s="1"/>
  <c r="I16" i="115" s="1"/>
  <c r="L96" i="116"/>
  <c r="L87" i="116"/>
  <c r="L86" i="116"/>
  <c r="L85" i="116"/>
  <c r="L84" i="116"/>
  <c r="L83" i="116"/>
  <c r="L23" i="116"/>
  <c r="H13" i="115" s="1"/>
  <c r="I13" i="115" s="1"/>
  <c r="L90" i="116"/>
  <c r="L89" i="116"/>
  <c r="L91" i="116"/>
  <c r="L92" i="116"/>
  <c r="L93" i="116"/>
  <c r="L29" i="116"/>
  <c r="L65" i="116"/>
  <c r="O65" i="116" s="1"/>
  <c r="L28" i="116"/>
  <c r="L34" i="116"/>
  <c r="L40" i="116"/>
  <c r="O40" i="116" s="1"/>
  <c r="L52" i="116"/>
  <c r="O52" i="116" s="1"/>
  <c r="L58" i="116"/>
  <c r="O58" i="116" s="1"/>
  <c r="L61" i="116"/>
  <c r="O61" i="116" s="1"/>
  <c r="L64" i="116"/>
  <c r="O64" i="116" s="1"/>
  <c r="L67" i="116"/>
  <c r="O67" i="116" s="1"/>
  <c r="L26" i="116"/>
  <c r="L35" i="116"/>
  <c r="L5" i="116"/>
  <c r="L49" i="116"/>
  <c r="O49" i="116" s="1"/>
  <c r="L70" i="116"/>
  <c r="L32" i="116"/>
  <c r="L43" i="116"/>
  <c r="O43" i="116" s="1"/>
  <c r="L55" i="116"/>
  <c r="O55" i="116" s="1"/>
  <c r="L27" i="116"/>
  <c r="L6" i="116"/>
  <c r="L11" i="116"/>
  <c r="L15" i="116"/>
  <c r="L19" i="116"/>
  <c r="L71" i="116"/>
  <c r="L38" i="116"/>
  <c r="O38" i="116" s="1"/>
  <c r="L41" i="116"/>
  <c r="O41" i="116" s="1"/>
  <c r="L44" i="116"/>
  <c r="O44" i="116" s="1"/>
  <c r="L47" i="116"/>
  <c r="O47" i="116" s="1"/>
  <c r="L50" i="116"/>
  <c r="O50" i="116" s="1"/>
  <c r="L53" i="116"/>
  <c r="O53" i="116" s="1"/>
  <c r="L56" i="116"/>
  <c r="O56" i="116" s="1"/>
  <c r="L18" i="116"/>
  <c r="L24" i="116"/>
  <c r="L33" i="116"/>
  <c r="L59" i="116"/>
  <c r="O59" i="116" s="1"/>
  <c r="L68" i="116"/>
  <c r="O68" i="116" s="1"/>
  <c r="L10" i="116"/>
  <c r="L46" i="116"/>
  <c r="O46" i="116" s="1"/>
  <c r="L7" i="116"/>
  <c r="L12" i="116"/>
  <c r="H10" i="115" s="1"/>
  <c r="I10" i="115" s="1"/>
  <c r="L16" i="116"/>
  <c r="L20" i="116"/>
  <c r="L22" i="116"/>
  <c r="L31" i="116"/>
  <c r="H17" i="115" s="1"/>
  <c r="I17" i="115" s="1"/>
  <c r="L25" i="116"/>
  <c r="H8" i="115" s="1"/>
  <c r="I8" i="115" s="1"/>
  <c r="L39" i="116"/>
  <c r="O39" i="116" s="1"/>
  <c r="L42" i="116"/>
  <c r="O42" i="116" s="1"/>
  <c r="L45" i="116"/>
  <c r="O45" i="116" s="1"/>
  <c r="L48" i="116"/>
  <c r="O48" i="116" s="1"/>
  <c r="L51" i="116"/>
  <c r="O51" i="116" s="1"/>
  <c r="L54" i="116"/>
  <c r="O54" i="116" s="1"/>
  <c r="L57" i="116"/>
  <c r="O57" i="116" s="1"/>
  <c r="P57" i="116" s="1"/>
  <c r="L8" i="116"/>
  <c r="L13" i="116"/>
  <c r="L17" i="116"/>
  <c r="L60" i="116"/>
  <c r="O60" i="116" s="1"/>
  <c r="L63" i="116"/>
  <c r="O63" i="116" s="1"/>
  <c r="L66" i="116"/>
  <c r="O66" i="116" s="1"/>
  <c r="F35" i="115" l="1"/>
  <c r="F37" i="115"/>
  <c r="I22" i="121"/>
  <c r="H14" i="115"/>
  <c r="I14" i="115" s="1"/>
  <c r="H9" i="115"/>
  <c r="I9" i="115" s="1"/>
  <c r="I4" i="115" s="1"/>
  <c r="L97" i="116"/>
  <c r="K17" i="115" s="1"/>
  <c r="L17" i="115" s="1"/>
  <c r="K6" i="115"/>
  <c r="L75" i="123"/>
  <c r="L18" i="125"/>
  <c r="L31" i="125" s="1"/>
  <c r="I31" i="125"/>
  <c r="L23" i="124"/>
  <c r="L13" i="125"/>
  <c r="L9" i="125"/>
  <c r="L60" i="123"/>
  <c r="K9" i="115" l="1"/>
  <c r="L9" i="115" s="1"/>
  <c r="K8" i="115"/>
  <c r="L8" i="115" s="1"/>
  <c r="K7" i="115"/>
  <c r="L7" i="115" s="1"/>
  <c r="K16" i="115"/>
  <c r="L16" i="115" s="1"/>
  <c r="L6" i="115"/>
  <c r="K14" i="115"/>
  <c r="L14" i="115" s="1"/>
  <c r="K12" i="115"/>
  <c r="L12" i="115" s="1"/>
  <c r="K13" i="115"/>
  <c r="L13" i="115" s="1"/>
  <c r="K10" i="115"/>
  <c r="L10" i="115" s="1"/>
  <c r="G41" i="124"/>
  <c r="K41" i="124" s="1"/>
  <c r="F41" i="124"/>
  <c r="J41" i="124" s="1"/>
  <c r="E41" i="124"/>
  <c r="I41" i="124" s="1"/>
  <c r="G5" i="124"/>
  <c r="K5" i="124" s="1"/>
  <c r="F5" i="124"/>
  <c r="J5" i="124" s="1"/>
  <c r="E5" i="124"/>
  <c r="I5" i="124" s="1"/>
  <c r="G35" i="124"/>
  <c r="K35" i="124" s="1"/>
  <c r="F35" i="124"/>
  <c r="J35" i="124" s="1"/>
  <c r="E35" i="124"/>
  <c r="I35" i="124" s="1"/>
  <c r="G15" i="124"/>
  <c r="K15" i="124" s="1"/>
  <c r="F15" i="124"/>
  <c r="J15" i="124" s="1"/>
  <c r="E15" i="124"/>
  <c r="I15" i="124" s="1"/>
  <c r="L41" i="124" l="1"/>
  <c r="K48" i="124"/>
  <c r="E39" i="115" s="1"/>
  <c r="K28" i="124"/>
  <c r="E38" i="115" s="1"/>
  <c r="J28" i="124"/>
  <c r="D38" i="115" s="1"/>
  <c r="L4" i="115"/>
  <c r="L15" i="124"/>
  <c r="I28" i="124"/>
  <c r="C38" i="115" s="1"/>
  <c r="L5" i="124"/>
  <c r="L35" i="124"/>
  <c r="I48" i="124"/>
  <c r="C39" i="115" s="1"/>
  <c r="J48" i="124"/>
  <c r="D39" i="115" s="1"/>
  <c r="F39" i="115" l="1"/>
  <c r="K54" i="124"/>
  <c r="F38" i="115"/>
  <c r="J54" i="124"/>
  <c r="L48" i="124"/>
  <c r="I54" i="124"/>
  <c r="L28" i="124"/>
  <c r="L54" i="124" l="1"/>
  <c r="L147" i="102" l="1"/>
  <c r="L146" i="102"/>
  <c r="L145" i="102"/>
  <c r="L144" i="102"/>
  <c r="L141" i="102"/>
  <c r="L140" i="102"/>
  <c r="O6" i="104"/>
  <c r="O5" i="104"/>
  <c r="N6" i="104"/>
  <c r="M6" i="104"/>
  <c r="L148" i="102" l="1"/>
  <c r="N51" i="99" s="1"/>
  <c r="N4" i="104" s="1"/>
  <c r="N7" i="104" s="1"/>
  <c r="L142" i="102"/>
  <c r="N49" i="99" s="1"/>
  <c r="M4" i="104" s="1"/>
  <c r="M7" i="104" s="1"/>
  <c r="L6" i="104"/>
  <c r="K6" i="104"/>
  <c r="T65" i="99" l="1"/>
  <c r="T64" i="99"/>
  <c r="I47" i="99" l="1"/>
  <c r="L4" i="104"/>
  <c r="L7" i="104" s="1"/>
  <c r="G47" i="99"/>
  <c r="K4" i="104"/>
  <c r="K7" i="104" s="1"/>
  <c r="N47" i="99" l="1"/>
  <c r="AF40" i="99"/>
  <c r="AG41" i="99" s="1"/>
  <c r="AG40" i="99" l="1"/>
  <c r="G28" i="99"/>
  <c r="N28" i="99"/>
  <c r="N30" i="99" l="1"/>
  <c r="G30" i="99"/>
  <c r="L179" i="102" l="1"/>
  <c r="L178" i="102"/>
  <c r="L177" i="102"/>
  <c r="L176" i="102"/>
  <c r="L175" i="102"/>
  <c r="L174" i="102"/>
  <c r="L173" i="102"/>
  <c r="L172" i="102"/>
  <c r="L183" i="102"/>
  <c r="L182" i="102"/>
  <c r="L181" i="102"/>
  <c r="L180" i="102"/>
  <c r="L171" i="102"/>
  <c r="L170" i="102"/>
  <c r="L169" i="102"/>
  <c r="L168" i="102"/>
  <c r="L167" i="102"/>
  <c r="L166" i="102"/>
  <c r="L165" i="102"/>
  <c r="L164" i="102"/>
  <c r="L163" i="102"/>
  <c r="L162" i="102"/>
  <c r="L161" i="102"/>
  <c r="L160" i="102"/>
  <c r="L159" i="102"/>
  <c r="L158" i="102"/>
  <c r="L157" i="102"/>
  <c r="L156" i="102"/>
  <c r="L115" i="102"/>
  <c r="L114" i="102"/>
  <c r="L113" i="102"/>
  <c r="L112" i="102"/>
  <c r="L111" i="102"/>
  <c r="L110" i="102"/>
  <c r="L109" i="102"/>
  <c r="L108" i="102"/>
  <c r="L107" i="102"/>
  <c r="L106" i="102"/>
  <c r="L105" i="102"/>
  <c r="L104" i="102"/>
  <c r="L103" i="102"/>
  <c r="L102" i="102"/>
  <c r="L101" i="102"/>
  <c r="L100" i="102"/>
  <c r="L99" i="102"/>
  <c r="L98" i="102"/>
  <c r="L97" i="102"/>
  <c r="L96" i="102"/>
  <c r="L37" i="102"/>
  <c r="L36" i="102"/>
  <c r="L35" i="102"/>
  <c r="L34" i="102"/>
  <c r="L33" i="102"/>
  <c r="L32" i="102"/>
  <c r="L31" i="102"/>
  <c r="L30" i="102"/>
  <c r="L38" i="102"/>
  <c r="L39" i="102"/>
  <c r="L40" i="102"/>
  <c r="L41" i="102"/>
  <c r="L53" i="102"/>
  <c r="L52" i="102"/>
  <c r="L51" i="102"/>
  <c r="L50" i="102"/>
  <c r="L49" i="102"/>
  <c r="L48" i="102"/>
  <c r="L47" i="102"/>
  <c r="L46" i="102"/>
  <c r="L45" i="102"/>
  <c r="L44" i="102"/>
  <c r="L43" i="102"/>
  <c r="L42" i="102"/>
  <c r="E1" i="102" l="1"/>
  <c r="I6" i="104" l="1"/>
  <c r="G6" i="104"/>
  <c r="J6" i="104"/>
  <c r="H6" i="104"/>
  <c r="F6" i="104"/>
  <c r="E6" i="104"/>
  <c r="D6" i="104"/>
  <c r="M41" i="99"/>
  <c r="K18" i="99"/>
  <c r="K24" i="99" l="1"/>
  <c r="K26" i="99"/>
  <c r="M44" i="99" l="1"/>
  <c r="M38" i="99"/>
  <c r="K35" i="99"/>
  <c r="K22" i="99" l="1"/>
  <c r="L54" i="102"/>
  <c r="L184" i="102" l="1"/>
  <c r="L116" i="102"/>
  <c r="H135" i="102" s="1"/>
  <c r="M135" i="102" s="1"/>
  <c r="L136" i="102" l="1"/>
  <c r="N16" i="99" s="1"/>
  <c r="N8" i="99"/>
  <c r="N10" i="99"/>
  <c r="L149" i="102" l="1"/>
  <c r="Q35" i="99"/>
  <c r="K12" i="99" s="1"/>
  <c r="G31" i="99"/>
  <c r="I31" i="99"/>
  <c r="I29" i="99"/>
  <c r="G29" i="99"/>
  <c r="K41" i="99"/>
  <c r="K38" i="99"/>
  <c r="I41" i="99"/>
  <c r="G44" i="99"/>
  <c r="G41" i="99"/>
  <c r="G38" i="99"/>
  <c r="G55" i="99"/>
  <c r="G22" i="99"/>
  <c r="N22" i="99" s="1"/>
  <c r="D4" i="104" s="1"/>
  <c r="D7" i="104" s="1"/>
  <c r="G18" i="99"/>
  <c r="G12" i="99"/>
  <c r="G24" i="99"/>
  <c r="G20" i="99"/>
  <c r="G35" i="99"/>
  <c r="N35" i="99" s="1"/>
  <c r="G4" i="104" s="1"/>
  <c r="G7" i="104" s="1"/>
  <c r="I38" i="99"/>
  <c r="K29" i="99" l="1"/>
  <c r="K31" i="99"/>
  <c r="M31" i="99" s="1"/>
  <c r="N12" i="99"/>
  <c r="I20" i="99" s="1"/>
  <c r="N38" i="99"/>
  <c r="H4" i="104" s="1"/>
  <c r="H7" i="104" s="1"/>
  <c r="N24" i="99"/>
  <c r="M29" i="99" l="1"/>
  <c r="N29" i="99" s="1"/>
  <c r="G26" i="99"/>
  <c r="N26" i="99" s="1"/>
  <c r="F4" i="104" s="1"/>
  <c r="F7" i="104" s="1"/>
  <c r="E4" i="104"/>
  <c r="E7" i="104" s="1"/>
  <c r="N31" i="99"/>
  <c r="N14" i="99"/>
  <c r="Q37" i="99" s="1"/>
  <c r="I18" i="99"/>
  <c r="N18" i="99" s="1"/>
  <c r="B4" i="104" l="1"/>
  <c r="G57" i="99"/>
  <c r="I55" i="99"/>
  <c r="K20" i="99"/>
  <c r="N20" i="99" s="1"/>
  <c r="C4" i="104" s="1"/>
  <c r="C7" i="104" s="1"/>
  <c r="I44" i="99"/>
  <c r="B7" i="104" l="1"/>
  <c r="AG37" i="99"/>
  <c r="J4" i="104"/>
  <c r="J7" i="104" s="1"/>
  <c r="AG36" i="99"/>
  <c r="K44" i="99"/>
  <c r="Q41" i="99" l="1"/>
  <c r="N44" i="99"/>
  <c r="N41" i="99" l="1"/>
  <c r="N52" i="99" s="1"/>
  <c r="K55" i="99" s="1"/>
  <c r="I57" i="99" s="1"/>
  <c r="I4" i="104" l="1"/>
  <c r="O4" i="104" s="1"/>
  <c r="I7" i="104" l="1"/>
  <c r="O7" i="104" s="1"/>
  <c r="Q46" i="99"/>
  <c r="M55" i="99" s="1"/>
  <c r="N55" i="99" s="1"/>
  <c r="K57" i="99" s="1"/>
  <c r="M57" i="99"/>
  <c r="N57" i="99" l="1"/>
  <c r="N60" i="9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POSCOUSER</author>
    <author>Administrator</author>
    <author>poscouser</author>
  </authors>
  <commentList>
    <comment ref="P12" authorId="0" shapeId="0" xr:uid="{00000000-0006-0000-0100-000001000000}">
      <text>
        <r>
          <rPr>
            <b/>
            <sz val="10"/>
            <color indexed="81"/>
            <rFont val="Tahoma"/>
            <family val="2"/>
          </rPr>
          <t xml:space="preserve">  </t>
        </r>
        <r>
          <rPr>
            <b/>
            <sz val="10"/>
            <color indexed="81"/>
            <rFont val="돋움"/>
            <family val="3"/>
            <charset val="129"/>
          </rPr>
          <t>①</t>
        </r>
        <r>
          <rPr>
            <b/>
            <sz val="10"/>
            <color indexed="81"/>
            <rFont val="Tahoma"/>
            <family val="2"/>
          </rPr>
          <t xml:space="preserve"> [(</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X 1.2
  </t>
        </r>
        <r>
          <rPr>
            <b/>
            <sz val="10"/>
            <color indexed="81"/>
            <rFont val="돋움"/>
            <family val="3"/>
            <charset val="129"/>
          </rPr>
          <t>②</t>
        </r>
        <r>
          <rPr>
            <b/>
            <sz val="10"/>
            <color indexed="81"/>
            <rFont val="Tahoma"/>
            <family val="2"/>
          </rPr>
          <t xml:space="preserve"> (</t>
        </r>
        <r>
          <rPr>
            <b/>
            <sz val="10"/>
            <color indexed="81"/>
            <rFont val="돋움"/>
            <family val="3"/>
            <charset val="129"/>
          </rPr>
          <t>설비비예산</t>
        </r>
        <r>
          <rPr>
            <b/>
            <sz val="10"/>
            <color indexed="81"/>
            <rFont val="Tahoma"/>
            <family val="2"/>
          </rPr>
          <t>+</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 </t>
        </r>
        <r>
          <rPr>
            <b/>
            <sz val="10"/>
            <color indexed="81"/>
            <rFont val="돋움"/>
            <family val="3"/>
            <charset val="129"/>
          </rPr>
          <t>①</t>
        </r>
        <r>
          <rPr>
            <b/>
            <sz val="10"/>
            <color indexed="81"/>
            <rFont val="Tahoma"/>
            <family val="2"/>
          </rPr>
          <t xml:space="preserve">, </t>
        </r>
        <r>
          <rPr>
            <b/>
            <sz val="10"/>
            <color indexed="81"/>
            <rFont val="돋움"/>
            <family val="3"/>
            <charset val="129"/>
          </rPr>
          <t>②</t>
        </r>
        <r>
          <rPr>
            <b/>
            <sz val="10"/>
            <color indexed="81"/>
            <rFont val="Tahoma"/>
            <family val="2"/>
          </rPr>
          <t xml:space="preserve"> </t>
        </r>
        <r>
          <rPr>
            <b/>
            <sz val="10"/>
            <color indexed="81"/>
            <rFont val="돋움"/>
            <family val="3"/>
            <charset val="129"/>
          </rPr>
          <t>산출금액</t>
        </r>
        <r>
          <rPr>
            <b/>
            <sz val="10"/>
            <color indexed="81"/>
            <rFont val="Tahoma"/>
            <family val="2"/>
          </rPr>
          <t xml:space="preserve"> </t>
        </r>
        <r>
          <rPr>
            <b/>
            <sz val="10"/>
            <color indexed="81"/>
            <rFont val="돋움"/>
            <family val="3"/>
            <charset val="129"/>
          </rPr>
          <t>中</t>
        </r>
        <r>
          <rPr>
            <b/>
            <sz val="10"/>
            <color indexed="81"/>
            <rFont val="Tahoma"/>
            <family val="2"/>
          </rPr>
          <t xml:space="preserve"> </t>
        </r>
        <r>
          <rPr>
            <b/>
            <sz val="10"/>
            <color indexed="81"/>
            <rFont val="돋움"/>
            <family val="3"/>
            <charset val="129"/>
          </rPr>
          <t>저가적용</t>
        </r>
      </text>
    </comment>
    <comment ref="Q12" authorId="0" shapeId="0" xr:uid="{00000000-0006-0000-0100-000002000000}">
      <text>
        <r>
          <rPr>
            <b/>
            <sz val="9"/>
            <color indexed="81"/>
            <rFont val="돋움"/>
            <family val="3"/>
            <charset val="129"/>
          </rPr>
          <t>예산금액</t>
        </r>
        <r>
          <rPr>
            <b/>
            <sz val="9"/>
            <color indexed="81"/>
            <rFont val="Tahoma"/>
            <family val="2"/>
          </rPr>
          <t xml:space="preserve"> X 70% X </t>
        </r>
        <r>
          <rPr>
            <b/>
            <sz val="9"/>
            <color indexed="81"/>
            <rFont val="돋움"/>
            <family val="3"/>
            <charset val="129"/>
          </rPr>
          <t>안전관리비</t>
        </r>
        <r>
          <rPr>
            <b/>
            <sz val="9"/>
            <color indexed="81"/>
            <rFont val="Tahoma"/>
            <family val="2"/>
          </rPr>
          <t xml:space="preserve"> </t>
        </r>
        <r>
          <rPr>
            <b/>
            <sz val="9"/>
            <color indexed="81"/>
            <rFont val="돋움"/>
            <family val="3"/>
            <charset val="129"/>
          </rPr>
          <t>요율</t>
        </r>
        <r>
          <rPr>
            <b/>
            <sz val="9"/>
            <color indexed="81"/>
            <rFont val="Tahoma"/>
            <family val="2"/>
          </rPr>
          <t xml:space="preserve"> + </t>
        </r>
        <r>
          <rPr>
            <b/>
            <sz val="9"/>
            <color indexed="81"/>
            <rFont val="돋움"/>
            <family val="3"/>
            <charset val="129"/>
          </rPr>
          <t xml:space="preserve">기초액
</t>
        </r>
        <r>
          <rPr>
            <b/>
            <sz val="9"/>
            <color indexed="81"/>
            <rFont val="Tahoma"/>
            <family val="2"/>
          </rPr>
          <t xml:space="preserve">   * </t>
        </r>
        <r>
          <rPr>
            <b/>
            <sz val="9"/>
            <color indexed="81"/>
            <rFont val="돋움"/>
            <family val="3"/>
            <charset val="129"/>
          </rPr>
          <t>대상액</t>
        </r>
        <r>
          <rPr>
            <b/>
            <sz val="9"/>
            <color indexed="81"/>
            <rFont val="Tahoma"/>
            <family val="2"/>
          </rPr>
          <t xml:space="preserve"> </t>
        </r>
        <r>
          <rPr>
            <b/>
            <sz val="9"/>
            <color indexed="81"/>
            <rFont val="돋움"/>
            <family val="3"/>
            <charset val="129"/>
          </rPr>
          <t>구분이</t>
        </r>
        <r>
          <rPr>
            <b/>
            <sz val="9"/>
            <color indexed="81"/>
            <rFont val="Tahoma"/>
            <family val="2"/>
          </rPr>
          <t xml:space="preserve"> </t>
        </r>
        <r>
          <rPr>
            <b/>
            <sz val="9"/>
            <color indexed="81"/>
            <rFont val="돋움"/>
            <family val="3"/>
            <charset val="129"/>
          </rPr>
          <t>되지</t>
        </r>
        <r>
          <rPr>
            <b/>
            <sz val="9"/>
            <color indexed="81"/>
            <rFont val="Tahoma"/>
            <family val="2"/>
          </rPr>
          <t xml:space="preserve"> </t>
        </r>
        <r>
          <rPr>
            <b/>
            <sz val="9"/>
            <color indexed="81"/>
            <rFont val="돋움"/>
            <family val="3"/>
            <charset val="129"/>
          </rPr>
          <t>않는</t>
        </r>
        <r>
          <rPr>
            <b/>
            <sz val="9"/>
            <color indexed="81"/>
            <rFont val="Tahoma"/>
            <family val="2"/>
          </rPr>
          <t xml:space="preserve"> </t>
        </r>
        <r>
          <rPr>
            <b/>
            <sz val="9"/>
            <color indexed="81"/>
            <rFont val="돋움"/>
            <family val="3"/>
            <charset val="129"/>
          </rPr>
          <t>현장제작설비</t>
        </r>
        <r>
          <rPr>
            <b/>
            <sz val="9"/>
            <color indexed="81"/>
            <rFont val="Tahoma"/>
            <family val="2"/>
          </rPr>
          <t xml:space="preserve"> </t>
        </r>
        <r>
          <rPr>
            <b/>
            <sz val="9"/>
            <color indexed="81"/>
            <rFont val="돋움"/>
            <family val="3"/>
            <charset val="129"/>
          </rPr>
          <t>포함</t>
        </r>
        <r>
          <rPr>
            <b/>
            <sz val="9"/>
            <color indexed="81"/>
            <rFont val="Tahoma"/>
            <family val="2"/>
          </rPr>
          <t xml:space="preserve"> </t>
        </r>
        <r>
          <rPr>
            <b/>
            <sz val="9"/>
            <color indexed="81"/>
            <rFont val="돋움"/>
            <family val="3"/>
            <charset val="129"/>
          </rPr>
          <t xml:space="preserve">계약
</t>
        </r>
        <r>
          <rPr>
            <b/>
            <sz val="9"/>
            <color indexed="81"/>
            <rFont val="Tahoma"/>
            <family val="2"/>
          </rPr>
          <t xml:space="preserve">     </t>
        </r>
        <r>
          <rPr>
            <b/>
            <sz val="9"/>
            <color indexed="81"/>
            <rFont val="돋움"/>
            <family val="3"/>
            <charset val="129"/>
          </rPr>
          <t>대상</t>
        </r>
        <r>
          <rPr>
            <b/>
            <sz val="9"/>
            <color indexed="81"/>
            <rFont val="Tahoma"/>
            <family val="2"/>
          </rPr>
          <t xml:space="preserve"> </t>
        </r>
        <r>
          <rPr>
            <b/>
            <sz val="9"/>
            <color indexed="81"/>
            <rFont val="돋움"/>
            <family val="3"/>
            <charset val="129"/>
          </rPr>
          <t>적용</t>
        </r>
        <r>
          <rPr>
            <b/>
            <sz val="9"/>
            <color indexed="81"/>
            <rFont val="Tahoma"/>
            <family val="2"/>
          </rPr>
          <t xml:space="preserve">    </t>
        </r>
      </text>
    </comment>
    <comment ref="P15" authorId="0" shapeId="0" xr:uid="{00000000-0006-0000-0100-000003000000}">
      <text>
        <r>
          <rPr>
            <b/>
            <sz val="10"/>
            <color indexed="81"/>
            <rFont val="돋움"/>
            <family val="3"/>
            <charset val="129"/>
          </rPr>
          <t>해당</t>
        </r>
        <r>
          <rPr>
            <b/>
            <sz val="10"/>
            <color indexed="81"/>
            <rFont val="Tahoma"/>
            <family val="2"/>
          </rPr>
          <t xml:space="preserve"> </t>
        </r>
        <r>
          <rPr>
            <b/>
            <sz val="10"/>
            <color indexed="81"/>
            <rFont val="돋움"/>
            <family val="3"/>
            <charset val="129"/>
          </rPr>
          <t>투자사업에</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18" authorId="0" shapeId="0" xr:uid="{00000000-0006-0000-0100-000004000000}">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복합공종인</t>
        </r>
        <r>
          <rPr>
            <b/>
            <sz val="10"/>
            <color indexed="81"/>
            <rFont val="Tahoma"/>
            <family val="2"/>
          </rPr>
          <t xml:space="preserve"> </t>
        </r>
        <r>
          <rPr>
            <b/>
            <sz val="10"/>
            <color indexed="81"/>
            <rFont val="돋움"/>
            <family val="3"/>
            <charset val="129"/>
          </rPr>
          <t>경우</t>
        </r>
        <r>
          <rPr>
            <b/>
            <sz val="10"/>
            <color indexed="81"/>
            <rFont val="Tahoma"/>
            <family val="2"/>
          </rPr>
          <t xml:space="preserve"> </t>
        </r>
        <r>
          <rPr>
            <b/>
            <sz val="10"/>
            <color indexed="81"/>
            <rFont val="돋움"/>
            <family val="3"/>
            <charset val="129"/>
          </rPr>
          <t>공사비가</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주</t>
        </r>
        <r>
          <rPr>
            <b/>
            <sz val="10"/>
            <color indexed="81"/>
            <rFont val="Tahoma"/>
            <family val="2"/>
          </rPr>
          <t xml:space="preserve"> </t>
        </r>
        <r>
          <rPr>
            <b/>
            <sz val="10"/>
            <color indexed="81"/>
            <rFont val="돋움"/>
            <family val="3"/>
            <charset val="129"/>
          </rPr>
          <t>공종</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21" authorId="0" shapeId="0" xr:uid="{00000000-0006-0000-0100-000005000000}">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공사비</t>
        </r>
        <r>
          <rPr>
            <b/>
            <sz val="10"/>
            <color indexed="81"/>
            <rFont val="Tahoma"/>
            <family val="2"/>
          </rPr>
          <t>+</t>
        </r>
        <r>
          <rPr>
            <b/>
            <sz val="10"/>
            <color indexed="81"/>
            <rFont val="돋움"/>
            <family val="3"/>
            <charset val="129"/>
          </rPr>
          <t>설비비</t>
        </r>
        <r>
          <rPr>
            <b/>
            <sz val="10"/>
            <color indexed="81"/>
            <rFont val="Tahoma"/>
            <family val="2"/>
          </rPr>
          <t xml:space="preserve"> </t>
        </r>
        <r>
          <rPr>
            <b/>
            <sz val="10"/>
            <color indexed="81"/>
            <rFont val="돋움"/>
            <family val="3"/>
            <charset val="129"/>
          </rPr>
          <t>합계</t>
        </r>
        <r>
          <rPr>
            <b/>
            <sz val="10"/>
            <color indexed="81"/>
            <rFont val="Tahoma"/>
            <family val="2"/>
          </rPr>
          <t xml:space="preserve"> </t>
        </r>
        <r>
          <rPr>
            <b/>
            <sz val="10"/>
            <color indexed="81"/>
            <rFont val="돋움"/>
            <family val="3"/>
            <charset val="129"/>
          </rPr>
          <t>금액이</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 xml:space="preserve">공종
</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
  * </t>
        </r>
        <r>
          <rPr>
            <b/>
            <sz val="10"/>
            <color indexed="81"/>
            <rFont val="돋움"/>
            <family val="3"/>
            <charset val="129"/>
          </rPr>
          <t>기계설비비는</t>
        </r>
        <r>
          <rPr>
            <b/>
            <sz val="10"/>
            <color indexed="81"/>
            <rFont val="Tahoma"/>
            <family val="2"/>
          </rPr>
          <t xml:space="preserve"> </t>
        </r>
        <r>
          <rPr>
            <b/>
            <sz val="10"/>
            <color indexed="81"/>
            <rFont val="돋움"/>
            <family val="3"/>
            <charset val="129"/>
          </rPr>
          <t>기계공사비에</t>
        </r>
        <r>
          <rPr>
            <b/>
            <sz val="10"/>
            <color indexed="81"/>
            <rFont val="Tahoma"/>
            <family val="2"/>
          </rPr>
          <t xml:space="preserve"> </t>
        </r>
        <r>
          <rPr>
            <b/>
            <sz val="10"/>
            <color indexed="81"/>
            <rFont val="돋움"/>
            <family val="3"/>
            <charset val="129"/>
          </rPr>
          <t>포함</t>
        </r>
        <r>
          <rPr>
            <b/>
            <sz val="10"/>
            <color indexed="81"/>
            <rFont val="Tahoma"/>
            <family val="2"/>
          </rPr>
          <t xml:space="preserve">
      </t>
        </r>
        <r>
          <rPr>
            <b/>
            <sz val="10"/>
            <color indexed="81"/>
            <rFont val="돋움"/>
            <family val="3"/>
            <charset val="129"/>
          </rPr>
          <t>전기설비비는</t>
        </r>
        <r>
          <rPr>
            <b/>
            <sz val="10"/>
            <color indexed="81"/>
            <rFont val="Tahoma"/>
            <family val="2"/>
          </rPr>
          <t xml:space="preserve"> </t>
        </r>
        <r>
          <rPr>
            <b/>
            <sz val="10"/>
            <color indexed="81"/>
            <rFont val="돋움"/>
            <family val="3"/>
            <charset val="129"/>
          </rPr>
          <t>전기공사비에</t>
        </r>
        <r>
          <rPr>
            <b/>
            <sz val="10"/>
            <color indexed="81"/>
            <rFont val="Tahoma"/>
            <family val="2"/>
          </rPr>
          <t xml:space="preserve"> </t>
        </r>
        <r>
          <rPr>
            <b/>
            <sz val="10"/>
            <color indexed="81"/>
            <rFont val="돋움"/>
            <family val="3"/>
            <charset val="129"/>
          </rPr>
          <t>포함</t>
        </r>
      </text>
    </comment>
    <comment ref="P24" authorId="1" shapeId="0" xr:uid="{3A32AF41-DE1E-42E3-8A08-F138536F5414}">
      <text>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토목공사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外</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건축공사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해당되는</t>
        </r>
        <r>
          <rPr>
            <b/>
            <sz val="10"/>
            <color indexed="81"/>
            <rFont val="Tahoma"/>
            <family val="2"/>
          </rPr>
          <t xml:space="preserve"> </t>
        </r>
        <r>
          <rPr>
            <b/>
            <sz val="10"/>
            <color indexed="81"/>
            <rFont val="돋움"/>
            <family val="3"/>
            <charset val="129"/>
          </rPr>
          <t>곳에</t>
        </r>
        <r>
          <rPr>
            <b/>
            <sz val="10"/>
            <color indexed="81"/>
            <rFont val="Tahoma"/>
            <family val="2"/>
          </rPr>
          <t xml:space="preserve"> </t>
        </r>
        <r>
          <rPr>
            <b/>
            <sz val="10"/>
            <color indexed="81"/>
            <rFont val="돋움"/>
            <family val="3"/>
            <charset val="129"/>
          </rPr>
          <t>숫자</t>
        </r>
        <r>
          <rPr>
            <b/>
            <sz val="10"/>
            <color indexed="81"/>
            <rFont val="Tahoma"/>
            <family val="2"/>
          </rPr>
          <t>'1'</t>
        </r>
        <r>
          <rPr>
            <b/>
            <sz val="10"/>
            <color indexed="81"/>
            <rFont val="돋움"/>
            <family val="3"/>
            <charset val="129"/>
          </rPr>
          <t>로</t>
        </r>
        <r>
          <rPr>
            <b/>
            <sz val="10"/>
            <color indexed="81"/>
            <rFont val="Tahoma"/>
            <family val="2"/>
          </rPr>
          <t xml:space="preserve"> </t>
        </r>
        <r>
          <rPr>
            <b/>
            <sz val="10"/>
            <color indexed="81"/>
            <rFont val="돋움"/>
            <family val="3"/>
            <charset val="129"/>
          </rPr>
          <t>표기</t>
        </r>
      </text>
    </comment>
    <comment ref="N32" authorId="0" shapeId="0" xr:uid="{00000000-0006-0000-0100-000006000000}">
      <text>
        <r>
          <rPr>
            <b/>
            <sz val="9"/>
            <color indexed="81"/>
            <rFont val="돋움"/>
            <family val="3"/>
            <charset val="129"/>
          </rPr>
          <t>○ 투자부서 : 구매의뢰시 안전관리비를 계상하여 기입히 필히 구매의뢰시 첨부
○ 구매부서 : 투자부서에서 산출한 안전관리비 금액을 값으로 덮어쓰기 한 후      
                작성한 순공사비 내역을 지운뒤 공급사 제공
○ 공급사 : 당사 투자부서에서 산출한 안전관리비를 최종 제경비내역서에 
             감액없이 동일 가액으로 제경비내역서 제출</t>
        </r>
      </text>
    </comment>
    <comment ref="Q43" authorId="2" shapeId="0" xr:uid="{00000000-0006-0000-0100-000007000000}">
      <text>
        <r>
          <rPr>
            <b/>
            <sz val="10"/>
            <color indexed="81"/>
            <rFont val="돋움"/>
            <family val="3"/>
            <charset val="129"/>
          </rPr>
          <t>1. 요율입력 : 건설하도급대금지급보증비 + 건설기계 대여금 지급보증비
2. 요율 : 요율표 참조</t>
        </r>
      </text>
    </comment>
    <comment ref="Q53" authorId="2" shapeId="0" xr:uid="{00000000-0006-0000-0100-000008000000}">
      <text>
        <r>
          <rPr>
            <b/>
            <sz val="11"/>
            <color indexed="81"/>
            <rFont val="돋움"/>
            <family val="3"/>
            <charset val="129"/>
          </rPr>
          <t>1. 대상액 구분이 되지 않는 현장
   제작설비 포함 계약 대상 만 입력
   할것
2. 예산금액=공사비+설비비
3. 컨소시엄계약으로 설비, 기계, 
   전기공사 분리시 설비비를 기계, 
   전기공사에 맞게 분리하여 
   기입해야 합니다.</t>
        </r>
      </text>
    </comment>
    <comment ref="Q58" authorId="2" shapeId="0" xr:uid="{00000000-0006-0000-0100-000009000000}">
      <text>
        <r>
          <rPr>
            <b/>
            <sz val="11"/>
            <color indexed="81"/>
            <rFont val="돋움"/>
            <family val="3"/>
            <charset val="129"/>
          </rPr>
          <t>1. 대상액 구분이 가능한 공사중 N54번 셀의
    공사비 합계금액이 800억 이상일때만 해당
    금액 입력할것
2. 800억 이상 공사는 전담안전관리비 요율이 변경
    되므로 필히 입력할것
3. 800억 미만 또는 대상액 구분이 되지 않는
    공사는 입력필요없음</t>
        </r>
      </text>
    </comment>
    <comment ref="Q64" authorId="0" shapeId="0" xr:uid="{00000000-0006-0000-0100-00000A000000}">
      <text>
        <r>
          <rPr>
            <b/>
            <sz val="11"/>
            <color indexed="81"/>
            <rFont val="돋음"/>
            <family val="3"/>
            <charset val="129"/>
          </rPr>
          <t>1. 전담안전관리자 : 엔지니어링 노임단가
                   (건설고급기술자)
2. 생명지킴이 : 정비자회사 생명지킴이 B급 노임단가</t>
        </r>
        <r>
          <rPr>
            <sz val="11"/>
            <color indexed="81"/>
            <rFont val="돋음"/>
            <family val="3"/>
            <charset val="129"/>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POSCOUSER</author>
    <author>Administrator</author>
    <author>poscouser</author>
  </authors>
  <commentList>
    <comment ref="P12" authorId="0" shapeId="0" xr:uid="{89A04F16-D583-4048-AD56-9C1E1B4302BD}">
      <text>
        <r>
          <rPr>
            <b/>
            <sz val="10"/>
            <color indexed="81"/>
            <rFont val="Tahoma"/>
            <family val="2"/>
          </rPr>
          <t xml:space="preserve">  </t>
        </r>
        <r>
          <rPr>
            <b/>
            <sz val="10"/>
            <color indexed="81"/>
            <rFont val="돋움"/>
            <family val="3"/>
            <charset val="129"/>
          </rPr>
          <t>①</t>
        </r>
        <r>
          <rPr>
            <b/>
            <sz val="10"/>
            <color indexed="81"/>
            <rFont val="Tahoma"/>
            <family val="2"/>
          </rPr>
          <t xml:space="preserve"> [(</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X 1.2
  </t>
        </r>
        <r>
          <rPr>
            <b/>
            <sz val="10"/>
            <color indexed="81"/>
            <rFont val="돋움"/>
            <family val="3"/>
            <charset val="129"/>
          </rPr>
          <t>②</t>
        </r>
        <r>
          <rPr>
            <b/>
            <sz val="10"/>
            <color indexed="81"/>
            <rFont val="Tahoma"/>
            <family val="2"/>
          </rPr>
          <t xml:space="preserve"> (</t>
        </r>
        <r>
          <rPr>
            <b/>
            <sz val="10"/>
            <color indexed="81"/>
            <rFont val="돋움"/>
            <family val="3"/>
            <charset val="129"/>
          </rPr>
          <t>설비비예산</t>
        </r>
        <r>
          <rPr>
            <b/>
            <sz val="10"/>
            <color indexed="81"/>
            <rFont val="Tahoma"/>
            <family val="2"/>
          </rPr>
          <t>+</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 </t>
        </r>
        <r>
          <rPr>
            <b/>
            <sz val="10"/>
            <color indexed="81"/>
            <rFont val="돋움"/>
            <family val="3"/>
            <charset val="129"/>
          </rPr>
          <t>①</t>
        </r>
        <r>
          <rPr>
            <b/>
            <sz val="10"/>
            <color indexed="81"/>
            <rFont val="Tahoma"/>
            <family val="2"/>
          </rPr>
          <t xml:space="preserve">, </t>
        </r>
        <r>
          <rPr>
            <b/>
            <sz val="10"/>
            <color indexed="81"/>
            <rFont val="돋움"/>
            <family val="3"/>
            <charset val="129"/>
          </rPr>
          <t>②</t>
        </r>
        <r>
          <rPr>
            <b/>
            <sz val="10"/>
            <color indexed="81"/>
            <rFont val="Tahoma"/>
            <family val="2"/>
          </rPr>
          <t xml:space="preserve"> </t>
        </r>
        <r>
          <rPr>
            <b/>
            <sz val="10"/>
            <color indexed="81"/>
            <rFont val="돋움"/>
            <family val="3"/>
            <charset val="129"/>
          </rPr>
          <t>산출금액</t>
        </r>
        <r>
          <rPr>
            <b/>
            <sz val="10"/>
            <color indexed="81"/>
            <rFont val="Tahoma"/>
            <family val="2"/>
          </rPr>
          <t xml:space="preserve"> </t>
        </r>
        <r>
          <rPr>
            <b/>
            <sz val="10"/>
            <color indexed="81"/>
            <rFont val="돋움"/>
            <family val="3"/>
            <charset val="129"/>
          </rPr>
          <t>中</t>
        </r>
        <r>
          <rPr>
            <b/>
            <sz val="10"/>
            <color indexed="81"/>
            <rFont val="Tahoma"/>
            <family val="2"/>
          </rPr>
          <t xml:space="preserve"> </t>
        </r>
        <r>
          <rPr>
            <b/>
            <sz val="10"/>
            <color indexed="81"/>
            <rFont val="돋움"/>
            <family val="3"/>
            <charset val="129"/>
          </rPr>
          <t>저가적용</t>
        </r>
      </text>
    </comment>
    <comment ref="Q12" authorId="0" shapeId="0" xr:uid="{BD21386A-4F8A-49C7-9569-E88DE3B59A62}">
      <text>
        <r>
          <rPr>
            <b/>
            <sz val="9"/>
            <color indexed="81"/>
            <rFont val="돋움"/>
            <family val="3"/>
            <charset val="129"/>
          </rPr>
          <t>예산금액</t>
        </r>
        <r>
          <rPr>
            <b/>
            <sz val="9"/>
            <color indexed="81"/>
            <rFont val="Tahoma"/>
            <family val="2"/>
          </rPr>
          <t xml:space="preserve"> X 70% X </t>
        </r>
        <r>
          <rPr>
            <b/>
            <sz val="9"/>
            <color indexed="81"/>
            <rFont val="돋움"/>
            <family val="3"/>
            <charset val="129"/>
          </rPr>
          <t>안전관리비</t>
        </r>
        <r>
          <rPr>
            <b/>
            <sz val="9"/>
            <color indexed="81"/>
            <rFont val="Tahoma"/>
            <family val="2"/>
          </rPr>
          <t xml:space="preserve"> </t>
        </r>
        <r>
          <rPr>
            <b/>
            <sz val="9"/>
            <color indexed="81"/>
            <rFont val="돋움"/>
            <family val="3"/>
            <charset val="129"/>
          </rPr>
          <t>요율</t>
        </r>
        <r>
          <rPr>
            <b/>
            <sz val="9"/>
            <color indexed="81"/>
            <rFont val="Tahoma"/>
            <family val="2"/>
          </rPr>
          <t xml:space="preserve"> + </t>
        </r>
        <r>
          <rPr>
            <b/>
            <sz val="9"/>
            <color indexed="81"/>
            <rFont val="돋움"/>
            <family val="3"/>
            <charset val="129"/>
          </rPr>
          <t xml:space="preserve">기초액
</t>
        </r>
        <r>
          <rPr>
            <b/>
            <sz val="9"/>
            <color indexed="81"/>
            <rFont val="Tahoma"/>
            <family val="2"/>
          </rPr>
          <t xml:space="preserve">   * </t>
        </r>
        <r>
          <rPr>
            <b/>
            <sz val="9"/>
            <color indexed="81"/>
            <rFont val="돋움"/>
            <family val="3"/>
            <charset val="129"/>
          </rPr>
          <t>대상액</t>
        </r>
        <r>
          <rPr>
            <b/>
            <sz val="9"/>
            <color indexed="81"/>
            <rFont val="Tahoma"/>
            <family val="2"/>
          </rPr>
          <t xml:space="preserve"> </t>
        </r>
        <r>
          <rPr>
            <b/>
            <sz val="9"/>
            <color indexed="81"/>
            <rFont val="돋움"/>
            <family val="3"/>
            <charset val="129"/>
          </rPr>
          <t>구분이</t>
        </r>
        <r>
          <rPr>
            <b/>
            <sz val="9"/>
            <color indexed="81"/>
            <rFont val="Tahoma"/>
            <family val="2"/>
          </rPr>
          <t xml:space="preserve"> </t>
        </r>
        <r>
          <rPr>
            <b/>
            <sz val="9"/>
            <color indexed="81"/>
            <rFont val="돋움"/>
            <family val="3"/>
            <charset val="129"/>
          </rPr>
          <t>되지</t>
        </r>
        <r>
          <rPr>
            <b/>
            <sz val="9"/>
            <color indexed="81"/>
            <rFont val="Tahoma"/>
            <family val="2"/>
          </rPr>
          <t xml:space="preserve"> </t>
        </r>
        <r>
          <rPr>
            <b/>
            <sz val="9"/>
            <color indexed="81"/>
            <rFont val="돋움"/>
            <family val="3"/>
            <charset val="129"/>
          </rPr>
          <t>않는</t>
        </r>
        <r>
          <rPr>
            <b/>
            <sz val="9"/>
            <color indexed="81"/>
            <rFont val="Tahoma"/>
            <family val="2"/>
          </rPr>
          <t xml:space="preserve"> </t>
        </r>
        <r>
          <rPr>
            <b/>
            <sz val="9"/>
            <color indexed="81"/>
            <rFont val="돋움"/>
            <family val="3"/>
            <charset val="129"/>
          </rPr>
          <t>현장제작설비</t>
        </r>
        <r>
          <rPr>
            <b/>
            <sz val="9"/>
            <color indexed="81"/>
            <rFont val="Tahoma"/>
            <family val="2"/>
          </rPr>
          <t xml:space="preserve"> </t>
        </r>
        <r>
          <rPr>
            <b/>
            <sz val="9"/>
            <color indexed="81"/>
            <rFont val="돋움"/>
            <family val="3"/>
            <charset val="129"/>
          </rPr>
          <t>포함</t>
        </r>
        <r>
          <rPr>
            <b/>
            <sz val="9"/>
            <color indexed="81"/>
            <rFont val="Tahoma"/>
            <family val="2"/>
          </rPr>
          <t xml:space="preserve"> </t>
        </r>
        <r>
          <rPr>
            <b/>
            <sz val="9"/>
            <color indexed="81"/>
            <rFont val="돋움"/>
            <family val="3"/>
            <charset val="129"/>
          </rPr>
          <t xml:space="preserve">계약
</t>
        </r>
        <r>
          <rPr>
            <b/>
            <sz val="9"/>
            <color indexed="81"/>
            <rFont val="Tahoma"/>
            <family val="2"/>
          </rPr>
          <t xml:space="preserve">     </t>
        </r>
        <r>
          <rPr>
            <b/>
            <sz val="9"/>
            <color indexed="81"/>
            <rFont val="돋움"/>
            <family val="3"/>
            <charset val="129"/>
          </rPr>
          <t>대상</t>
        </r>
        <r>
          <rPr>
            <b/>
            <sz val="9"/>
            <color indexed="81"/>
            <rFont val="Tahoma"/>
            <family val="2"/>
          </rPr>
          <t xml:space="preserve"> </t>
        </r>
        <r>
          <rPr>
            <b/>
            <sz val="9"/>
            <color indexed="81"/>
            <rFont val="돋움"/>
            <family val="3"/>
            <charset val="129"/>
          </rPr>
          <t>적용</t>
        </r>
        <r>
          <rPr>
            <b/>
            <sz val="9"/>
            <color indexed="81"/>
            <rFont val="Tahoma"/>
            <family val="2"/>
          </rPr>
          <t xml:space="preserve">    </t>
        </r>
      </text>
    </comment>
    <comment ref="P15" authorId="0" shapeId="0" xr:uid="{0F9B13FD-BDA9-4ECA-BDCB-262B5F72F4AB}">
      <text>
        <r>
          <rPr>
            <b/>
            <sz val="10"/>
            <color indexed="81"/>
            <rFont val="돋움"/>
            <family val="3"/>
            <charset val="129"/>
          </rPr>
          <t>해당</t>
        </r>
        <r>
          <rPr>
            <b/>
            <sz val="10"/>
            <color indexed="81"/>
            <rFont val="Tahoma"/>
            <family val="2"/>
          </rPr>
          <t xml:space="preserve"> </t>
        </r>
        <r>
          <rPr>
            <b/>
            <sz val="10"/>
            <color indexed="81"/>
            <rFont val="돋움"/>
            <family val="3"/>
            <charset val="129"/>
          </rPr>
          <t>투자사업에</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18" authorId="0" shapeId="0" xr:uid="{011ABFDB-F418-4D07-9B2C-8AA4C1FE4B47}">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복합공종인</t>
        </r>
        <r>
          <rPr>
            <b/>
            <sz val="10"/>
            <color indexed="81"/>
            <rFont val="Tahoma"/>
            <family val="2"/>
          </rPr>
          <t xml:space="preserve"> </t>
        </r>
        <r>
          <rPr>
            <b/>
            <sz val="10"/>
            <color indexed="81"/>
            <rFont val="돋움"/>
            <family val="3"/>
            <charset val="129"/>
          </rPr>
          <t>경우</t>
        </r>
        <r>
          <rPr>
            <b/>
            <sz val="10"/>
            <color indexed="81"/>
            <rFont val="Tahoma"/>
            <family val="2"/>
          </rPr>
          <t xml:space="preserve"> </t>
        </r>
        <r>
          <rPr>
            <b/>
            <sz val="10"/>
            <color indexed="81"/>
            <rFont val="돋움"/>
            <family val="3"/>
            <charset val="129"/>
          </rPr>
          <t>공사비가</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주</t>
        </r>
        <r>
          <rPr>
            <b/>
            <sz val="10"/>
            <color indexed="81"/>
            <rFont val="Tahoma"/>
            <family val="2"/>
          </rPr>
          <t xml:space="preserve"> </t>
        </r>
        <r>
          <rPr>
            <b/>
            <sz val="10"/>
            <color indexed="81"/>
            <rFont val="돋움"/>
            <family val="3"/>
            <charset val="129"/>
          </rPr>
          <t>공종</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21" authorId="0" shapeId="0" xr:uid="{A375551E-27E3-4591-9B4C-3014AE24A37E}">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공사비</t>
        </r>
        <r>
          <rPr>
            <b/>
            <sz val="10"/>
            <color indexed="81"/>
            <rFont val="Tahoma"/>
            <family val="2"/>
          </rPr>
          <t>+</t>
        </r>
        <r>
          <rPr>
            <b/>
            <sz val="10"/>
            <color indexed="81"/>
            <rFont val="돋움"/>
            <family val="3"/>
            <charset val="129"/>
          </rPr>
          <t>설비비</t>
        </r>
        <r>
          <rPr>
            <b/>
            <sz val="10"/>
            <color indexed="81"/>
            <rFont val="Tahoma"/>
            <family val="2"/>
          </rPr>
          <t xml:space="preserve"> </t>
        </r>
        <r>
          <rPr>
            <b/>
            <sz val="10"/>
            <color indexed="81"/>
            <rFont val="돋움"/>
            <family val="3"/>
            <charset val="129"/>
          </rPr>
          <t>합계</t>
        </r>
        <r>
          <rPr>
            <b/>
            <sz val="10"/>
            <color indexed="81"/>
            <rFont val="Tahoma"/>
            <family val="2"/>
          </rPr>
          <t xml:space="preserve"> </t>
        </r>
        <r>
          <rPr>
            <b/>
            <sz val="10"/>
            <color indexed="81"/>
            <rFont val="돋움"/>
            <family val="3"/>
            <charset val="129"/>
          </rPr>
          <t>금액이</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 xml:space="preserve">공종
</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
  * </t>
        </r>
        <r>
          <rPr>
            <b/>
            <sz val="10"/>
            <color indexed="81"/>
            <rFont val="돋움"/>
            <family val="3"/>
            <charset val="129"/>
          </rPr>
          <t>기계설비비는</t>
        </r>
        <r>
          <rPr>
            <b/>
            <sz val="10"/>
            <color indexed="81"/>
            <rFont val="Tahoma"/>
            <family val="2"/>
          </rPr>
          <t xml:space="preserve"> </t>
        </r>
        <r>
          <rPr>
            <b/>
            <sz val="10"/>
            <color indexed="81"/>
            <rFont val="돋움"/>
            <family val="3"/>
            <charset val="129"/>
          </rPr>
          <t>기계공사비에</t>
        </r>
        <r>
          <rPr>
            <b/>
            <sz val="10"/>
            <color indexed="81"/>
            <rFont val="Tahoma"/>
            <family val="2"/>
          </rPr>
          <t xml:space="preserve"> </t>
        </r>
        <r>
          <rPr>
            <b/>
            <sz val="10"/>
            <color indexed="81"/>
            <rFont val="돋움"/>
            <family val="3"/>
            <charset val="129"/>
          </rPr>
          <t>포함</t>
        </r>
        <r>
          <rPr>
            <b/>
            <sz val="10"/>
            <color indexed="81"/>
            <rFont val="Tahoma"/>
            <family val="2"/>
          </rPr>
          <t xml:space="preserve">
      </t>
        </r>
        <r>
          <rPr>
            <b/>
            <sz val="10"/>
            <color indexed="81"/>
            <rFont val="돋움"/>
            <family val="3"/>
            <charset val="129"/>
          </rPr>
          <t>전기설비비는</t>
        </r>
        <r>
          <rPr>
            <b/>
            <sz val="10"/>
            <color indexed="81"/>
            <rFont val="Tahoma"/>
            <family val="2"/>
          </rPr>
          <t xml:space="preserve"> </t>
        </r>
        <r>
          <rPr>
            <b/>
            <sz val="10"/>
            <color indexed="81"/>
            <rFont val="돋움"/>
            <family val="3"/>
            <charset val="129"/>
          </rPr>
          <t>전기공사비에</t>
        </r>
        <r>
          <rPr>
            <b/>
            <sz val="10"/>
            <color indexed="81"/>
            <rFont val="Tahoma"/>
            <family val="2"/>
          </rPr>
          <t xml:space="preserve"> </t>
        </r>
        <r>
          <rPr>
            <b/>
            <sz val="10"/>
            <color indexed="81"/>
            <rFont val="돋움"/>
            <family val="3"/>
            <charset val="129"/>
          </rPr>
          <t>포함</t>
        </r>
      </text>
    </comment>
    <comment ref="P24" authorId="1" shapeId="0" xr:uid="{02A26D3C-32CE-4A30-95BF-9EB48FF8D00D}">
      <text>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토목공사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外</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건축공사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해당되는</t>
        </r>
        <r>
          <rPr>
            <b/>
            <sz val="10"/>
            <color indexed="81"/>
            <rFont val="Tahoma"/>
            <family val="2"/>
          </rPr>
          <t xml:space="preserve"> </t>
        </r>
        <r>
          <rPr>
            <b/>
            <sz val="10"/>
            <color indexed="81"/>
            <rFont val="돋움"/>
            <family val="3"/>
            <charset val="129"/>
          </rPr>
          <t>곳에</t>
        </r>
        <r>
          <rPr>
            <b/>
            <sz val="10"/>
            <color indexed="81"/>
            <rFont val="Tahoma"/>
            <family val="2"/>
          </rPr>
          <t xml:space="preserve"> </t>
        </r>
        <r>
          <rPr>
            <b/>
            <sz val="10"/>
            <color indexed="81"/>
            <rFont val="돋움"/>
            <family val="3"/>
            <charset val="129"/>
          </rPr>
          <t>숫자</t>
        </r>
        <r>
          <rPr>
            <b/>
            <sz val="10"/>
            <color indexed="81"/>
            <rFont val="Tahoma"/>
            <family val="2"/>
          </rPr>
          <t>'1'</t>
        </r>
        <r>
          <rPr>
            <b/>
            <sz val="10"/>
            <color indexed="81"/>
            <rFont val="돋움"/>
            <family val="3"/>
            <charset val="129"/>
          </rPr>
          <t>로</t>
        </r>
        <r>
          <rPr>
            <b/>
            <sz val="10"/>
            <color indexed="81"/>
            <rFont val="Tahoma"/>
            <family val="2"/>
          </rPr>
          <t xml:space="preserve"> </t>
        </r>
        <r>
          <rPr>
            <b/>
            <sz val="10"/>
            <color indexed="81"/>
            <rFont val="돋움"/>
            <family val="3"/>
            <charset val="129"/>
          </rPr>
          <t>표기</t>
        </r>
      </text>
    </comment>
    <comment ref="N32" authorId="0" shapeId="0" xr:uid="{DE291726-2343-4C2A-8D62-B0E28902A162}">
      <text>
        <r>
          <rPr>
            <b/>
            <sz val="9"/>
            <color indexed="81"/>
            <rFont val="돋움"/>
            <family val="3"/>
            <charset val="129"/>
          </rPr>
          <t>○ 투자부서 : 구매의뢰시 안전관리비를 계상하여 기입히 필히 구매의뢰시 첨부
○ 구매부서 : 투자부서에서 산출한 안전관리비 금액을 값으로 덮어쓰기 한 후      
                작성한 순공사비 내역을 지운뒤 공급사 제공
○ 공급사 : 당사 투자부서에서 산출한 안전관리비를 최종 제경비내역서에 
             감액없이 동일 가액으로 제경비내역서 제출</t>
        </r>
      </text>
    </comment>
    <comment ref="Q43" authorId="2" shapeId="0" xr:uid="{8D2DCBD5-DDFC-4739-BEFF-EC3C38DACE12}">
      <text>
        <r>
          <rPr>
            <b/>
            <sz val="10"/>
            <color indexed="81"/>
            <rFont val="돋움"/>
            <family val="3"/>
            <charset val="129"/>
          </rPr>
          <t>1. 요율입력 : 건설하도급대금지급보증비 + 건설기계 대여금 지급보증비
2. 요율 : 요율표 참조</t>
        </r>
      </text>
    </comment>
    <comment ref="Q53" authorId="2" shapeId="0" xr:uid="{D49FBABF-21B0-4249-B1F0-CCBB9198B797}">
      <text>
        <r>
          <rPr>
            <b/>
            <sz val="11"/>
            <color indexed="81"/>
            <rFont val="돋움"/>
            <family val="3"/>
            <charset val="129"/>
          </rPr>
          <t>1. 대상액 구분이 되지 않는 현장
   제작설비 포함 계약 대상 만 입력
   할것
2. 예산금액=공사비+설비비
3. 컨소시엄계약으로 설비, 기계, 
   전기공사 분리시 설비비를 기계, 
   전기공사에 맞게 분리하여 
   기입해야 합니다.</t>
        </r>
      </text>
    </comment>
    <comment ref="Q58" authorId="2" shapeId="0" xr:uid="{CCE0798A-75D2-4E40-AD6C-50BB6337A460}">
      <text>
        <r>
          <rPr>
            <b/>
            <sz val="11"/>
            <color indexed="81"/>
            <rFont val="돋움"/>
            <family val="3"/>
            <charset val="129"/>
          </rPr>
          <t>1. 대상액 구분이 가능한 공사중 N54번 셀의
    공사비 합계금액이 800억 이상일때만 해당
    금액 입력할것
2. 800억 이상 공사는 전담안전관리비 요율이 변경
    되므로 필히 입력할것
3. 800억 미만 또는 대상액 구분이 되지 않는
    공사는 입력필요없음</t>
        </r>
      </text>
    </comment>
    <comment ref="Q64" authorId="0" shapeId="0" xr:uid="{590AF656-57FD-42AF-A904-E00B139970D8}">
      <text>
        <r>
          <rPr>
            <b/>
            <sz val="11"/>
            <color indexed="81"/>
            <rFont val="돋음"/>
            <family val="3"/>
            <charset val="129"/>
          </rPr>
          <t>1. 전담안전관리자 : 엔지니어링 노임단가
                   (건설고급기술자)
2. 생명지킴이 : 정비자회사 생명지킴이 B급 노임단가</t>
        </r>
        <r>
          <rPr>
            <sz val="11"/>
            <color indexed="81"/>
            <rFont val="돋음"/>
            <family val="3"/>
            <charset val="129"/>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POSCOUSER</author>
    <author>Administrator</author>
    <author>poscouser</author>
  </authors>
  <commentList>
    <comment ref="P12" authorId="0" shapeId="0" xr:uid="{3F9E299A-A12C-481B-A7A1-B20FB01894F7}">
      <text>
        <r>
          <rPr>
            <b/>
            <sz val="10"/>
            <color indexed="81"/>
            <rFont val="Tahoma"/>
            <family val="2"/>
          </rPr>
          <t xml:space="preserve">  </t>
        </r>
        <r>
          <rPr>
            <b/>
            <sz val="10"/>
            <color indexed="81"/>
            <rFont val="돋움"/>
            <family val="3"/>
            <charset val="129"/>
          </rPr>
          <t>①</t>
        </r>
        <r>
          <rPr>
            <b/>
            <sz val="10"/>
            <color indexed="81"/>
            <rFont val="Tahoma"/>
            <family val="2"/>
          </rPr>
          <t xml:space="preserve"> [(</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X 1.2
  </t>
        </r>
        <r>
          <rPr>
            <b/>
            <sz val="10"/>
            <color indexed="81"/>
            <rFont val="돋움"/>
            <family val="3"/>
            <charset val="129"/>
          </rPr>
          <t>②</t>
        </r>
        <r>
          <rPr>
            <b/>
            <sz val="10"/>
            <color indexed="81"/>
            <rFont val="Tahoma"/>
            <family val="2"/>
          </rPr>
          <t xml:space="preserve"> (</t>
        </r>
        <r>
          <rPr>
            <b/>
            <sz val="10"/>
            <color indexed="81"/>
            <rFont val="돋움"/>
            <family val="3"/>
            <charset val="129"/>
          </rPr>
          <t>설비비예산</t>
        </r>
        <r>
          <rPr>
            <b/>
            <sz val="10"/>
            <color indexed="81"/>
            <rFont val="Tahoma"/>
            <family val="2"/>
          </rPr>
          <t>+</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 </t>
        </r>
        <r>
          <rPr>
            <b/>
            <sz val="10"/>
            <color indexed="81"/>
            <rFont val="돋움"/>
            <family val="3"/>
            <charset val="129"/>
          </rPr>
          <t>①</t>
        </r>
        <r>
          <rPr>
            <b/>
            <sz val="10"/>
            <color indexed="81"/>
            <rFont val="Tahoma"/>
            <family val="2"/>
          </rPr>
          <t xml:space="preserve">, </t>
        </r>
        <r>
          <rPr>
            <b/>
            <sz val="10"/>
            <color indexed="81"/>
            <rFont val="돋움"/>
            <family val="3"/>
            <charset val="129"/>
          </rPr>
          <t>②</t>
        </r>
        <r>
          <rPr>
            <b/>
            <sz val="10"/>
            <color indexed="81"/>
            <rFont val="Tahoma"/>
            <family val="2"/>
          </rPr>
          <t xml:space="preserve"> </t>
        </r>
        <r>
          <rPr>
            <b/>
            <sz val="10"/>
            <color indexed="81"/>
            <rFont val="돋움"/>
            <family val="3"/>
            <charset val="129"/>
          </rPr>
          <t>산출금액</t>
        </r>
        <r>
          <rPr>
            <b/>
            <sz val="10"/>
            <color indexed="81"/>
            <rFont val="Tahoma"/>
            <family val="2"/>
          </rPr>
          <t xml:space="preserve"> </t>
        </r>
        <r>
          <rPr>
            <b/>
            <sz val="10"/>
            <color indexed="81"/>
            <rFont val="돋움"/>
            <family val="3"/>
            <charset val="129"/>
          </rPr>
          <t>中</t>
        </r>
        <r>
          <rPr>
            <b/>
            <sz val="10"/>
            <color indexed="81"/>
            <rFont val="Tahoma"/>
            <family val="2"/>
          </rPr>
          <t xml:space="preserve"> </t>
        </r>
        <r>
          <rPr>
            <b/>
            <sz val="10"/>
            <color indexed="81"/>
            <rFont val="돋움"/>
            <family val="3"/>
            <charset val="129"/>
          </rPr>
          <t>저가적용</t>
        </r>
      </text>
    </comment>
    <comment ref="Q12" authorId="0" shapeId="0" xr:uid="{5162F93B-1E78-4DAA-8710-4A8EEAE7E44B}">
      <text>
        <r>
          <rPr>
            <b/>
            <sz val="9"/>
            <color indexed="81"/>
            <rFont val="돋움"/>
            <family val="3"/>
            <charset val="129"/>
          </rPr>
          <t>예산금액</t>
        </r>
        <r>
          <rPr>
            <b/>
            <sz val="9"/>
            <color indexed="81"/>
            <rFont val="Tahoma"/>
            <family val="2"/>
          </rPr>
          <t xml:space="preserve"> X 70% X </t>
        </r>
        <r>
          <rPr>
            <b/>
            <sz val="9"/>
            <color indexed="81"/>
            <rFont val="돋움"/>
            <family val="3"/>
            <charset val="129"/>
          </rPr>
          <t>안전관리비</t>
        </r>
        <r>
          <rPr>
            <b/>
            <sz val="9"/>
            <color indexed="81"/>
            <rFont val="Tahoma"/>
            <family val="2"/>
          </rPr>
          <t xml:space="preserve"> </t>
        </r>
        <r>
          <rPr>
            <b/>
            <sz val="9"/>
            <color indexed="81"/>
            <rFont val="돋움"/>
            <family val="3"/>
            <charset val="129"/>
          </rPr>
          <t>요율</t>
        </r>
        <r>
          <rPr>
            <b/>
            <sz val="9"/>
            <color indexed="81"/>
            <rFont val="Tahoma"/>
            <family val="2"/>
          </rPr>
          <t xml:space="preserve"> + </t>
        </r>
        <r>
          <rPr>
            <b/>
            <sz val="9"/>
            <color indexed="81"/>
            <rFont val="돋움"/>
            <family val="3"/>
            <charset val="129"/>
          </rPr>
          <t xml:space="preserve">기초액
</t>
        </r>
        <r>
          <rPr>
            <b/>
            <sz val="9"/>
            <color indexed="81"/>
            <rFont val="Tahoma"/>
            <family val="2"/>
          </rPr>
          <t xml:space="preserve">   * </t>
        </r>
        <r>
          <rPr>
            <b/>
            <sz val="9"/>
            <color indexed="81"/>
            <rFont val="돋움"/>
            <family val="3"/>
            <charset val="129"/>
          </rPr>
          <t>대상액</t>
        </r>
        <r>
          <rPr>
            <b/>
            <sz val="9"/>
            <color indexed="81"/>
            <rFont val="Tahoma"/>
            <family val="2"/>
          </rPr>
          <t xml:space="preserve"> </t>
        </r>
        <r>
          <rPr>
            <b/>
            <sz val="9"/>
            <color indexed="81"/>
            <rFont val="돋움"/>
            <family val="3"/>
            <charset val="129"/>
          </rPr>
          <t>구분이</t>
        </r>
        <r>
          <rPr>
            <b/>
            <sz val="9"/>
            <color indexed="81"/>
            <rFont val="Tahoma"/>
            <family val="2"/>
          </rPr>
          <t xml:space="preserve"> </t>
        </r>
        <r>
          <rPr>
            <b/>
            <sz val="9"/>
            <color indexed="81"/>
            <rFont val="돋움"/>
            <family val="3"/>
            <charset val="129"/>
          </rPr>
          <t>되지</t>
        </r>
        <r>
          <rPr>
            <b/>
            <sz val="9"/>
            <color indexed="81"/>
            <rFont val="Tahoma"/>
            <family val="2"/>
          </rPr>
          <t xml:space="preserve"> </t>
        </r>
        <r>
          <rPr>
            <b/>
            <sz val="9"/>
            <color indexed="81"/>
            <rFont val="돋움"/>
            <family val="3"/>
            <charset val="129"/>
          </rPr>
          <t>않는</t>
        </r>
        <r>
          <rPr>
            <b/>
            <sz val="9"/>
            <color indexed="81"/>
            <rFont val="Tahoma"/>
            <family val="2"/>
          </rPr>
          <t xml:space="preserve"> </t>
        </r>
        <r>
          <rPr>
            <b/>
            <sz val="9"/>
            <color indexed="81"/>
            <rFont val="돋움"/>
            <family val="3"/>
            <charset val="129"/>
          </rPr>
          <t>현장제작설비</t>
        </r>
        <r>
          <rPr>
            <b/>
            <sz val="9"/>
            <color indexed="81"/>
            <rFont val="Tahoma"/>
            <family val="2"/>
          </rPr>
          <t xml:space="preserve"> </t>
        </r>
        <r>
          <rPr>
            <b/>
            <sz val="9"/>
            <color indexed="81"/>
            <rFont val="돋움"/>
            <family val="3"/>
            <charset val="129"/>
          </rPr>
          <t>포함</t>
        </r>
        <r>
          <rPr>
            <b/>
            <sz val="9"/>
            <color indexed="81"/>
            <rFont val="Tahoma"/>
            <family val="2"/>
          </rPr>
          <t xml:space="preserve"> </t>
        </r>
        <r>
          <rPr>
            <b/>
            <sz val="9"/>
            <color indexed="81"/>
            <rFont val="돋움"/>
            <family val="3"/>
            <charset val="129"/>
          </rPr>
          <t xml:space="preserve">계약
</t>
        </r>
        <r>
          <rPr>
            <b/>
            <sz val="9"/>
            <color indexed="81"/>
            <rFont val="Tahoma"/>
            <family val="2"/>
          </rPr>
          <t xml:space="preserve">     </t>
        </r>
        <r>
          <rPr>
            <b/>
            <sz val="9"/>
            <color indexed="81"/>
            <rFont val="돋움"/>
            <family val="3"/>
            <charset val="129"/>
          </rPr>
          <t>대상</t>
        </r>
        <r>
          <rPr>
            <b/>
            <sz val="9"/>
            <color indexed="81"/>
            <rFont val="Tahoma"/>
            <family val="2"/>
          </rPr>
          <t xml:space="preserve"> </t>
        </r>
        <r>
          <rPr>
            <b/>
            <sz val="9"/>
            <color indexed="81"/>
            <rFont val="돋움"/>
            <family val="3"/>
            <charset val="129"/>
          </rPr>
          <t>적용</t>
        </r>
        <r>
          <rPr>
            <b/>
            <sz val="9"/>
            <color indexed="81"/>
            <rFont val="Tahoma"/>
            <family val="2"/>
          </rPr>
          <t xml:space="preserve">    </t>
        </r>
      </text>
    </comment>
    <comment ref="P15" authorId="0" shapeId="0" xr:uid="{657DBFE2-E274-43B9-9FDF-24250A4DCB3F}">
      <text>
        <r>
          <rPr>
            <b/>
            <sz val="10"/>
            <color indexed="81"/>
            <rFont val="돋움"/>
            <family val="3"/>
            <charset val="129"/>
          </rPr>
          <t>해당</t>
        </r>
        <r>
          <rPr>
            <b/>
            <sz val="10"/>
            <color indexed="81"/>
            <rFont val="Tahoma"/>
            <family val="2"/>
          </rPr>
          <t xml:space="preserve"> </t>
        </r>
        <r>
          <rPr>
            <b/>
            <sz val="10"/>
            <color indexed="81"/>
            <rFont val="돋움"/>
            <family val="3"/>
            <charset val="129"/>
          </rPr>
          <t>투자사업에</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18" authorId="0" shapeId="0" xr:uid="{924FC70F-F55C-408E-B620-765639A0692E}">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복합공종인</t>
        </r>
        <r>
          <rPr>
            <b/>
            <sz val="10"/>
            <color indexed="81"/>
            <rFont val="Tahoma"/>
            <family val="2"/>
          </rPr>
          <t xml:space="preserve"> </t>
        </r>
        <r>
          <rPr>
            <b/>
            <sz val="10"/>
            <color indexed="81"/>
            <rFont val="돋움"/>
            <family val="3"/>
            <charset val="129"/>
          </rPr>
          <t>경우</t>
        </r>
        <r>
          <rPr>
            <b/>
            <sz val="10"/>
            <color indexed="81"/>
            <rFont val="Tahoma"/>
            <family val="2"/>
          </rPr>
          <t xml:space="preserve"> </t>
        </r>
        <r>
          <rPr>
            <b/>
            <sz val="10"/>
            <color indexed="81"/>
            <rFont val="돋움"/>
            <family val="3"/>
            <charset val="129"/>
          </rPr>
          <t>공사비가</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주</t>
        </r>
        <r>
          <rPr>
            <b/>
            <sz val="10"/>
            <color indexed="81"/>
            <rFont val="Tahoma"/>
            <family val="2"/>
          </rPr>
          <t xml:space="preserve"> </t>
        </r>
        <r>
          <rPr>
            <b/>
            <sz val="10"/>
            <color indexed="81"/>
            <rFont val="돋움"/>
            <family val="3"/>
            <charset val="129"/>
          </rPr>
          <t>공종</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21" authorId="0" shapeId="0" xr:uid="{423D06D7-38CB-4A31-9176-256960BC75EF}">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공사비</t>
        </r>
        <r>
          <rPr>
            <b/>
            <sz val="10"/>
            <color indexed="81"/>
            <rFont val="Tahoma"/>
            <family val="2"/>
          </rPr>
          <t>+</t>
        </r>
        <r>
          <rPr>
            <b/>
            <sz val="10"/>
            <color indexed="81"/>
            <rFont val="돋움"/>
            <family val="3"/>
            <charset val="129"/>
          </rPr>
          <t>설비비</t>
        </r>
        <r>
          <rPr>
            <b/>
            <sz val="10"/>
            <color indexed="81"/>
            <rFont val="Tahoma"/>
            <family val="2"/>
          </rPr>
          <t xml:space="preserve"> </t>
        </r>
        <r>
          <rPr>
            <b/>
            <sz val="10"/>
            <color indexed="81"/>
            <rFont val="돋움"/>
            <family val="3"/>
            <charset val="129"/>
          </rPr>
          <t>합계</t>
        </r>
        <r>
          <rPr>
            <b/>
            <sz val="10"/>
            <color indexed="81"/>
            <rFont val="Tahoma"/>
            <family val="2"/>
          </rPr>
          <t xml:space="preserve"> </t>
        </r>
        <r>
          <rPr>
            <b/>
            <sz val="10"/>
            <color indexed="81"/>
            <rFont val="돋움"/>
            <family val="3"/>
            <charset val="129"/>
          </rPr>
          <t>금액이</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 xml:space="preserve">공종
</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
  * </t>
        </r>
        <r>
          <rPr>
            <b/>
            <sz val="10"/>
            <color indexed="81"/>
            <rFont val="돋움"/>
            <family val="3"/>
            <charset val="129"/>
          </rPr>
          <t>기계설비비는</t>
        </r>
        <r>
          <rPr>
            <b/>
            <sz val="10"/>
            <color indexed="81"/>
            <rFont val="Tahoma"/>
            <family val="2"/>
          </rPr>
          <t xml:space="preserve"> </t>
        </r>
        <r>
          <rPr>
            <b/>
            <sz val="10"/>
            <color indexed="81"/>
            <rFont val="돋움"/>
            <family val="3"/>
            <charset val="129"/>
          </rPr>
          <t>기계공사비에</t>
        </r>
        <r>
          <rPr>
            <b/>
            <sz val="10"/>
            <color indexed="81"/>
            <rFont val="Tahoma"/>
            <family val="2"/>
          </rPr>
          <t xml:space="preserve"> </t>
        </r>
        <r>
          <rPr>
            <b/>
            <sz val="10"/>
            <color indexed="81"/>
            <rFont val="돋움"/>
            <family val="3"/>
            <charset val="129"/>
          </rPr>
          <t>포함</t>
        </r>
        <r>
          <rPr>
            <b/>
            <sz val="10"/>
            <color indexed="81"/>
            <rFont val="Tahoma"/>
            <family val="2"/>
          </rPr>
          <t xml:space="preserve">
      </t>
        </r>
        <r>
          <rPr>
            <b/>
            <sz val="10"/>
            <color indexed="81"/>
            <rFont val="돋움"/>
            <family val="3"/>
            <charset val="129"/>
          </rPr>
          <t>전기설비비는</t>
        </r>
        <r>
          <rPr>
            <b/>
            <sz val="10"/>
            <color indexed="81"/>
            <rFont val="Tahoma"/>
            <family val="2"/>
          </rPr>
          <t xml:space="preserve"> </t>
        </r>
        <r>
          <rPr>
            <b/>
            <sz val="10"/>
            <color indexed="81"/>
            <rFont val="돋움"/>
            <family val="3"/>
            <charset val="129"/>
          </rPr>
          <t>전기공사비에</t>
        </r>
        <r>
          <rPr>
            <b/>
            <sz val="10"/>
            <color indexed="81"/>
            <rFont val="Tahoma"/>
            <family val="2"/>
          </rPr>
          <t xml:space="preserve"> </t>
        </r>
        <r>
          <rPr>
            <b/>
            <sz val="10"/>
            <color indexed="81"/>
            <rFont val="돋움"/>
            <family val="3"/>
            <charset val="129"/>
          </rPr>
          <t>포함</t>
        </r>
      </text>
    </comment>
    <comment ref="P24" authorId="1" shapeId="0" xr:uid="{88F31341-0174-49B1-A40D-18DF86FD6677}">
      <text>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토목공사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外</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건축공사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해당되는</t>
        </r>
        <r>
          <rPr>
            <b/>
            <sz val="10"/>
            <color indexed="81"/>
            <rFont val="Tahoma"/>
            <family val="2"/>
          </rPr>
          <t xml:space="preserve"> </t>
        </r>
        <r>
          <rPr>
            <b/>
            <sz val="10"/>
            <color indexed="81"/>
            <rFont val="돋움"/>
            <family val="3"/>
            <charset val="129"/>
          </rPr>
          <t>곳에</t>
        </r>
        <r>
          <rPr>
            <b/>
            <sz val="10"/>
            <color indexed="81"/>
            <rFont val="Tahoma"/>
            <family val="2"/>
          </rPr>
          <t xml:space="preserve"> </t>
        </r>
        <r>
          <rPr>
            <b/>
            <sz val="10"/>
            <color indexed="81"/>
            <rFont val="돋움"/>
            <family val="3"/>
            <charset val="129"/>
          </rPr>
          <t>숫자</t>
        </r>
        <r>
          <rPr>
            <b/>
            <sz val="10"/>
            <color indexed="81"/>
            <rFont val="Tahoma"/>
            <family val="2"/>
          </rPr>
          <t>'1'</t>
        </r>
        <r>
          <rPr>
            <b/>
            <sz val="10"/>
            <color indexed="81"/>
            <rFont val="돋움"/>
            <family val="3"/>
            <charset val="129"/>
          </rPr>
          <t>로</t>
        </r>
        <r>
          <rPr>
            <b/>
            <sz val="10"/>
            <color indexed="81"/>
            <rFont val="Tahoma"/>
            <family val="2"/>
          </rPr>
          <t xml:space="preserve"> </t>
        </r>
        <r>
          <rPr>
            <b/>
            <sz val="10"/>
            <color indexed="81"/>
            <rFont val="돋움"/>
            <family val="3"/>
            <charset val="129"/>
          </rPr>
          <t>표기</t>
        </r>
      </text>
    </comment>
    <comment ref="N32" authorId="0" shapeId="0" xr:uid="{FE2C7D30-8015-4E08-B1D3-2E9B5E5F071E}">
      <text>
        <r>
          <rPr>
            <b/>
            <sz val="9"/>
            <color indexed="81"/>
            <rFont val="돋움"/>
            <family val="3"/>
            <charset val="129"/>
          </rPr>
          <t>○ 투자부서 : 구매의뢰시 안전관리비를 계상하여 기입히 필히 구매의뢰시 첨부
○ 구매부서 : 투자부서에서 산출한 안전관리비 금액을 값으로 덮어쓰기 한 후      
                작성한 순공사비 내역을 지운뒤 공급사 제공
○ 공급사 : 당사 투자부서에서 산출한 안전관리비를 최종 제경비내역서에 
             감액없이 동일 가액으로 제경비내역서 제출</t>
        </r>
      </text>
    </comment>
    <comment ref="Q43" authorId="2" shapeId="0" xr:uid="{21262DAB-E036-490B-BAF2-FEEB149A2D68}">
      <text>
        <r>
          <rPr>
            <b/>
            <sz val="10"/>
            <color indexed="81"/>
            <rFont val="돋움"/>
            <family val="3"/>
            <charset val="129"/>
          </rPr>
          <t>1. 요율입력 : 건설하도급대금지급보증비 + 건설기계 대여금 지급보증비
2. 요율 : 요율표 참조</t>
        </r>
      </text>
    </comment>
    <comment ref="Q53" authorId="2" shapeId="0" xr:uid="{AF570953-D177-460C-B382-36AF0A0ECB77}">
      <text>
        <r>
          <rPr>
            <b/>
            <sz val="11"/>
            <color indexed="81"/>
            <rFont val="돋움"/>
            <family val="3"/>
            <charset val="129"/>
          </rPr>
          <t>1. 대상액 구분이 되지 않는 현장
   제작설비 포함 계약 대상 만 입력
   할것
2. 예산금액=공사비+설비비
3. 컨소시엄계약으로 설비, 기계, 
   전기공사 분리시 설비비를 기계, 
   전기공사에 맞게 분리하여 
   기입해야 합니다.</t>
        </r>
      </text>
    </comment>
    <comment ref="Q58" authorId="2" shapeId="0" xr:uid="{C2C62AEF-2A44-4207-B79B-2E5BA11144F2}">
      <text>
        <r>
          <rPr>
            <b/>
            <sz val="11"/>
            <color indexed="81"/>
            <rFont val="돋움"/>
            <family val="3"/>
            <charset val="129"/>
          </rPr>
          <t>1. 대상액 구분이 가능한 공사중 N54번 셀의
    공사비 합계금액이 800억 이상일때만 해당
    금액 입력할것
2. 800억 이상 공사는 전담안전관리비 요율이 변경
    되므로 필히 입력할것
3. 800억 미만 또는 대상액 구분이 되지 않는
    공사는 입력필요없음</t>
        </r>
      </text>
    </comment>
    <comment ref="Q64" authorId="0" shapeId="0" xr:uid="{A0303A27-1392-47A4-B310-984D712C6D38}">
      <text>
        <r>
          <rPr>
            <b/>
            <sz val="11"/>
            <color indexed="81"/>
            <rFont val="돋음"/>
            <family val="3"/>
            <charset val="129"/>
          </rPr>
          <t>1. 전담안전관리자 : 엔지니어링 노임단가
                   (건설고급기술자)
2. 생명지킴이 : 정비자회사 생명지킴이 B급 노임단가</t>
        </r>
        <r>
          <rPr>
            <sz val="11"/>
            <color indexed="81"/>
            <rFont val="돋음"/>
            <family val="3"/>
            <charset val="129"/>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POSCOUSER</author>
    <author>Administrator</author>
    <author>poscouser</author>
  </authors>
  <commentList>
    <comment ref="P12" authorId="0" shapeId="0" xr:uid="{403CD1E1-E208-4340-8549-1E0221BEC534}">
      <text>
        <r>
          <rPr>
            <b/>
            <sz val="10"/>
            <color indexed="81"/>
            <rFont val="Tahoma"/>
            <family val="2"/>
          </rPr>
          <t xml:space="preserve">  </t>
        </r>
        <r>
          <rPr>
            <b/>
            <sz val="10"/>
            <color indexed="81"/>
            <rFont val="돋움"/>
            <family val="3"/>
            <charset val="129"/>
          </rPr>
          <t>①</t>
        </r>
        <r>
          <rPr>
            <b/>
            <sz val="10"/>
            <color indexed="81"/>
            <rFont val="Tahoma"/>
            <family val="2"/>
          </rPr>
          <t xml:space="preserve"> [(</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X 1.2
  </t>
        </r>
        <r>
          <rPr>
            <b/>
            <sz val="10"/>
            <color indexed="81"/>
            <rFont val="돋움"/>
            <family val="3"/>
            <charset val="129"/>
          </rPr>
          <t>②</t>
        </r>
        <r>
          <rPr>
            <b/>
            <sz val="10"/>
            <color indexed="81"/>
            <rFont val="Tahoma"/>
            <family val="2"/>
          </rPr>
          <t xml:space="preserve"> (</t>
        </r>
        <r>
          <rPr>
            <b/>
            <sz val="10"/>
            <color indexed="81"/>
            <rFont val="돋움"/>
            <family val="3"/>
            <charset val="129"/>
          </rPr>
          <t>설비비예산</t>
        </r>
        <r>
          <rPr>
            <b/>
            <sz val="10"/>
            <color indexed="81"/>
            <rFont val="Tahoma"/>
            <family val="2"/>
          </rPr>
          <t>+</t>
        </r>
        <r>
          <rPr>
            <b/>
            <sz val="10"/>
            <color indexed="81"/>
            <rFont val="돋움"/>
            <family val="3"/>
            <charset val="129"/>
          </rPr>
          <t>재료비예산</t>
        </r>
        <r>
          <rPr>
            <b/>
            <sz val="10"/>
            <color indexed="81"/>
            <rFont val="Tahoma"/>
            <family val="2"/>
          </rPr>
          <t>+</t>
        </r>
        <r>
          <rPr>
            <b/>
            <sz val="10"/>
            <color indexed="81"/>
            <rFont val="돋움"/>
            <family val="3"/>
            <charset val="129"/>
          </rPr>
          <t>직접노무비예산</t>
        </r>
        <r>
          <rPr>
            <b/>
            <sz val="10"/>
            <color indexed="81"/>
            <rFont val="Tahoma"/>
            <family val="2"/>
          </rPr>
          <t xml:space="preserve">) X </t>
        </r>
        <r>
          <rPr>
            <b/>
            <sz val="10"/>
            <color indexed="81"/>
            <rFont val="돋움"/>
            <family val="3"/>
            <charset val="129"/>
          </rPr>
          <t>안전관리비</t>
        </r>
        <r>
          <rPr>
            <b/>
            <sz val="10"/>
            <color indexed="81"/>
            <rFont val="Tahoma"/>
            <family val="2"/>
          </rPr>
          <t xml:space="preserve"> </t>
        </r>
        <r>
          <rPr>
            <b/>
            <sz val="10"/>
            <color indexed="81"/>
            <rFont val="돋움"/>
            <family val="3"/>
            <charset val="129"/>
          </rPr>
          <t>요율</t>
        </r>
        <r>
          <rPr>
            <b/>
            <sz val="10"/>
            <color indexed="81"/>
            <rFont val="Tahoma"/>
            <family val="2"/>
          </rPr>
          <t xml:space="preserve"> + </t>
        </r>
        <r>
          <rPr>
            <b/>
            <sz val="10"/>
            <color indexed="81"/>
            <rFont val="돋움"/>
            <family val="3"/>
            <charset val="129"/>
          </rPr>
          <t>기초액</t>
        </r>
        <r>
          <rPr>
            <b/>
            <sz val="10"/>
            <color indexed="81"/>
            <rFont val="Tahoma"/>
            <family val="2"/>
          </rPr>
          <t xml:space="preserve">     
   * </t>
        </r>
        <r>
          <rPr>
            <b/>
            <sz val="10"/>
            <color indexed="81"/>
            <rFont val="돋움"/>
            <family val="3"/>
            <charset val="129"/>
          </rPr>
          <t>①</t>
        </r>
        <r>
          <rPr>
            <b/>
            <sz val="10"/>
            <color indexed="81"/>
            <rFont val="Tahoma"/>
            <family val="2"/>
          </rPr>
          <t xml:space="preserve">, </t>
        </r>
        <r>
          <rPr>
            <b/>
            <sz val="10"/>
            <color indexed="81"/>
            <rFont val="돋움"/>
            <family val="3"/>
            <charset val="129"/>
          </rPr>
          <t>②</t>
        </r>
        <r>
          <rPr>
            <b/>
            <sz val="10"/>
            <color indexed="81"/>
            <rFont val="Tahoma"/>
            <family val="2"/>
          </rPr>
          <t xml:space="preserve"> </t>
        </r>
        <r>
          <rPr>
            <b/>
            <sz val="10"/>
            <color indexed="81"/>
            <rFont val="돋움"/>
            <family val="3"/>
            <charset val="129"/>
          </rPr>
          <t>산출금액</t>
        </r>
        <r>
          <rPr>
            <b/>
            <sz val="10"/>
            <color indexed="81"/>
            <rFont val="Tahoma"/>
            <family val="2"/>
          </rPr>
          <t xml:space="preserve"> </t>
        </r>
        <r>
          <rPr>
            <b/>
            <sz val="10"/>
            <color indexed="81"/>
            <rFont val="돋움"/>
            <family val="3"/>
            <charset val="129"/>
          </rPr>
          <t>中</t>
        </r>
        <r>
          <rPr>
            <b/>
            <sz val="10"/>
            <color indexed="81"/>
            <rFont val="Tahoma"/>
            <family val="2"/>
          </rPr>
          <t xml:space="preserve"> </t>
        </r>
        <r>
          <rPr>
            <b/>
            <sz val="10"/>
            <color indexed="81"/>
            <rFont val="돋움"/>
            <family val="3"/>
            <charset val="129"/>
          </rPr>
          <t>저가적용</t>
        </r>
      </text>
    </comment>
    <comment ref="Q12" authorId="0" shapeId="0" xr:uid="{F6A93923-C0AB-4786-B6FB-698A58435D42}">
      <text>
        <r>
          <rPr>
            <b/>
            <sz val="9"/>
            <color indexed="81"/>
            <rFont val="돋움"/>
            <family val="3"/>
            <charset val="129"/>
          </rPr>
          <t>예산금액</t>
        </r>
        <r>
          <rPr>
            <b/>
            <sz val="9"/>
            <color indexed="81"/>
            <rFont val="Tahoma"/>
            <family val="2"/>
          </rPr>
          <t xml:space="preserve"> X 70% X </t>
        </r>
        <r>
          <rPr>
            <b/>
            <sz val="9"/>
            <color indexed="81"/>
            <rFont val="돋움"/>
            <family val="3"/>
            <charset val="129"/>
          </rPr>
          <t>안전관리비</t>
        </r>
        <r>
          <rPr>
            <b/>
            <sz val="9"/>
            <color indexed="81"/>
            <rFont val="Tahoma"/>
            <family val="2"/>
          </rPr>
          <t xml:space="preserve"> </t>
        </r>
        <r>
          <rPr>
            <b/>
            <sz val="9"/>
            <color indexed="81"/>
            <rFont val="돋움"/>
            <family val="3"/>
            <charset val="129"/>
          </rPr>
          <t>요율</t>
        </r>
        <r>
          <rPr>
            <b/>
            <sz val="9"/>
            <color indexed="81"/>
            <rFont val="Tahoma"/>
            <family val="2"/>
          </rPr>
          <t xml:space="preserve"> + </t>
        </r>
        <r>
          <rPr>
            <b/>
            <sz val="9"/>
            <color indexed="81"/>
            <rFont val="돋움"/>
            <family val="3"/>
            <charset val="129"/>
          </rPr>
          <t xml:space="preserve">기초액
</t>
        </r>
        <r>
          <rPr>
            <b/>
            <sz val="9"/>
            <color indexed="81"/>
            <rFont val="Tahoma"/>
            <family val="2"/>
          </rPr>
          <t xml:space="preserve">   * </t>
        </r>
        <r>
          <rPr>
            <b/>
            <sz val="9"/>
            <color indexed="81"/>
            <rFont val="돋움"/>
            <family val="3"/>
            <charset val="129"/>
          </rPr>
          <t>대상액</t>
        </r>
        <r>
          <rPr>
            <b/>
            <sz val="9"/>
            <color indexed="81"/>
            <rFont val="Tahoma"/>
            <family val="2"/>
          </rPr>
          <t xml:space="preserve"> </t>
        </r>
        <r>
          <rPr>
            <b/>
            <sz val="9"/>
            <color indexed="81"/>
            <rFont val="돋움"/>
            <family val="3"/>
            <charset val="129"/>
          </rPr>
          <t>구분이</t>
        </r>
        <r>
          <rPr>
            <b/>
            <sz val="9"/>
            <color indexed="81"/>
            <rFont val="Tahoma"/>
            <family val="2"/>
          </rPr>
          <t xml:space="preserve"> </t>
        </r>
        <r>
          <rPr>
            <b/>
            <sz val="9"/>
            <color indexed="81"/>
            <rFont val="돋움"/>
            <family val="3"/>
            <charset val="129"/>
          </rPr>
          <t>되지</t>
        </r>
        <r>
          <rPr>
            <b/>
            <sz val="9"/>
            <color indexed="81"/>
            <rFont val="Tahoma"/>
            <family val="2"/>
          </rPr>
          <t xml:space="preserve"> </t>
        </r>
        <r>
          <rPr>
            <b/>
            <sz val="9"/>
            <color indexed="81"/>
            <rFont val="돋움"/>
            <family val="3"/>
            <charset val="129"/>
          </rPr>
          <t>않는</t>
        </r>
        <r>
          <rPr>
            <b/>
            <sz val="9"/>
            <color indexed="81"/>
            <rFont val="Tahoma"/>
            <family val="2"/>
          </rPr>
          <t xml:space="preserve"> </t>
        </r>
        <r>
          <rPr>
            <b/>
            <sz val="9"/>
            <color indexed="81"/>
            <rFont val="돋움"/>
            <family val="3"/>
            <charset val="129"/>
          </rPr>
          <t>현장제작설비</t>
        </r>
        <r>
          <rPr>
            <b/>
            <sz val="9"/>
            <color indexed="81"/>
            <rFont val="Tahoma"/>
            <family val="2"/>
          </rPr>
          <t xml:space="preserve"> </t>
        </r>
        <r>
          <rPr>
            <b/>
            <sz val="9"/>
            <color indexed="81"/>
            <rFont val="돋움"/>
            <family val="3"/>
            <charset val="129"/>
          </rPr>
          <t>포함</t>
        </r>
        <r>
          <rPr>
            <b/>
            <sz val="9"/>
            <color indexed="81"/>
            <rFont val="Tahoma"/>
            <family val="2"/>
          </rPr>
          <t xml:space="preserve"> </t>
        </r>
        <r>
          <rPr>
            <b/>
            <sz val="9"/>
            <color indexed="81"/>
            <rFont val="돋움"/>
            <family val="3"/>
            <charset val="129"/>
          </rPr>
          <t xml:space="preserve">계약
</t>
        </r>
        <r>
          <rPr>
            <b/>
            <sz val="9"/>
            <color indexed="81"/>
            <rFont val="Tahoma"/>
            <family val="2"/>
          </rPr>
          <t xml:space="preserve">     </t>
        </r>
        <r>
          <rPr>
            <b/>
            <sz val="9"/>
            <color indexed="81"/>
            <rFont val="돋움"/>
            <family val="3"/>
            <charset val="129"/>
          </rPr>
          <t>대상</t>
        </r>
        <r>
          <rPr>
            <b/>
            <sz val="9"/>
            <color indexed="81"/>
            <rFont val="Tahoma"/>
            <family val="2"/>
          </rPr>
          <t xml:space="preserve"> </t>
        </r>
        <r>
          <rPr>
            <b/>
            <sz val="9"/>
            <color indexed="81"/>
            <rFont val="돋움"/>
            <family val="3"/>
            <charset val="129"/>
          </rPr>
          <t>적용</t>
        </r>
        <r>
          <rPr>
            <b/>
            <sz val="9"/>
            <color indexed="81"/>
            <rFont val="Tahoma"/>
            <family val="2"/>
          </rPr>
          <t xml:space="preserve">    </t>
        </r>
      </text>
    </comment>
    <comment ref="P15" authorId="0" shapeId="0" xr:uid="{47F793F4-611E-49CC-BF7E-07B3BE44EBBD}">
      <text>
        <r>
          <rPr>
            <b/>
            <sz val="10"/>
            <color indexed="81"/>
            <rFont val="돋움"/>
            <family val="3"/>
            <charset val="129"/>
          </rPr>
          <t>해당</t>
        </r>
        <r>
          <rPr>
            <b/>
            <sz val="10"/>
            <color indexed="81"/>
            <rFont val="Tahoma"/>
            <family val="2"/>
          </rPr>
          <t xml:space="preserve"> </t>
        </r>
        <r>
          <rPr>
            <b/>
            <sz val="10"/>
            <color indexed="81"/>
            <rFont val="돋움"/>
            <family val="3"/>
            <charset val="129"/>
          </rPr>
          <t>투자사업에</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18" authorId="0" shapeId="0" xr:uid="{B693B3E4-9638-4C66-ABFF-34E257395A3D}">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복합공종인</t>
        </r>
        <r>
          <rPr>
            <b/>
            <sz val="10"/>
            <color indexed="81"/>
            <rFont val="Tahoma"/>
            <family val="2"/>
          </rPr>
          <t xml:space="preserve"> </t>
        </r>
        <r>
          <rPr>
            <b/>
            <sz val="10"/>
            <color indexed="81"/>
            <rFont val="돋움"/>
            <family val="3"/>
            <charset val="129"/>
          </rPr>
          <t>경우</t>
        </r>
        <r>
          <rPr>
            <b/>
            <sz val="10"/>
            <color indexed="81"/>
            <rFont val="Tahoma"/>
            <family val="2"/>
          </rPr>
          <t xml:space="preserve"> </t>
        </r>
        <r>
          <rPr>
            <b/>
            <sz val="10"/>
            <color indexed="81"/>
            <rFont val="돋움"/>
            <family val="3"/>
            <charset val="129"/>
          </rPr>
          <t>공사비가</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주</t>
        </r>
        <r>
          <rPr>
            <b/>
            <sz val="10"/>
            <color indexed="81"/>
            <rFont val="Tahoma"/>
            <family val="2"/>
          </rPr>
          <t xml:space="preserve"> </t>
        </r>
        <r>
          <rPr>
            <b/>
            <sz val="10"/>
            <color indexed="81"/>
            <rFont val="돋움"/>
            <family val="3"/>
            <charset val="129"/>
          </rPr>
          <t>공종</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t>
        </r>
      </text>
    </comment>
    <comment ref="P21" authorId="0" shapeId="0" xr:uid="{E10159EA-1BB6-4D61-B9CE-E7D2E4EC7DB5}">
      <text>
        <r>
          <rPr>
            <b/>
            <sz val="10"/>
            <color indexed="81"/>
            <rFont val="Tahoma"/>
            <family val="2"/>
          </rPr>
          <t xml:space="preserve">- </t>
        </r>
        <r>
          <rPr>
            <b/>
            <sz val="10"/>
            <color indexed="81"/>
            <rFont val="돋움"/>
            <family val="3"/>
            <charset val="129"/>
          </rPr>
          <t xml:space="preserve">입력방법
</t>
        </r>
        <r>
          <rPr>
            <b/>
            <sz val="10"/>
            <color indexed="81"/>
            <rFont val="Tahoma"/>
            <family val="2"/>
          </rPr>
          <t xml:space="preserve">  * </t>
        </r>
        <r>
          <rPr>
            <b/>
            <sz val="10"/>
            <color indexed="81"/>
            <rFont val="돋움"/>
            <family val="3"/>
            <charset val="129"/>
          </rPr>
          <t>공사비</t>
        </r>
        <r>
          <rPr>
            <b/>
            <sz val="10"/>
            <color indexed="81"/>
            <rFont val="Tahoma"/>
            <family val="2"/>
          </rPr>
          <t>+</t>
        </r>
        <r>
          <rPr>
            <b/>
            <sz val="10"/>
            <color indexed="81"/>
            <rFont val="돋움"/>
            <family val="3"/>
            <charset val="129"/>
          </rPr>
          <t>설비비</t>
        </r>
        <r>
          <rPr>
            <b/>
            <sz val="10"/>
            <color indexed="81"/>
            <rFont val="Tahoma"/>
            <family val="2"/>
          </rPr>
          <t xml:space="preserve"> </t>
        </r>
        <r>
          <rPr>
            <b/>
            <sz val="10"/>
            <color indexed="81"/>
            <rFont val="돋움"/>
            <family val="3"/>
            <charset val="129"/>
          </rPr>
          <t>합계</t>
        </r>
        <r>
          <rPr>
            <b/>
            <sz val="10"/>
            <color indexed="81"/>
            <rFont val="Tahoma"/>
            <family val="2"/>
          </rPr>
          <t xml:space="preserve"> </t>
        </r>
        <r>
          <rPr>
            <b/>
            <sz val="10"/>
            <color indexed="81"/>
            <rFont val="돋움"/>
            <family val="3"/>
            <charset val="129"/>
          </rPr>
          <t>금액이</t>
        </r>
        <r>
          <rPr>
            <b/>
            <sz val="10"/>
            <color indexed="81"/>
            <rFont val="Tahoma"/>
            <family val="2"/>
          </rPr>
          <t xml:space="preserve"> </t>
        </r>
        <r>
          <rPr>
            <b/>
            <sz val="10"/>
            <color indexed="81"/>
            <rFont val="돋움"/>
            <family val="3"/>
            <charset val="129"/>
          </rPr>
          <t>많은</t>
        </r>
        <r>
          <rPr>
            <b/>
            <sz val="10"/>
            <color indexed="81"/>
            <rFont val="Tahoma"/>
            <family val="2"/>
          </rPr>
          <t xml:space="preserve"> </t>
        </r>
        <r>
          <rPr>
            <b/>
            <sz val="10"/>
            <color indexed="81"/>
            <rFont val="돋움"/>
            <family val="3"/>
            <charset val="129"/>
          </rPr>
          <t xml:space="preserve">공종
</t>
        </r>
        <r>
          <rPr>
            <b/>
            <sz val="10"/>
            <color indexed="81"/>
            <rFont val="Tahoma"/>
            <family val="2"/>
          </rPr>
          <t xml:space="preserve">      1</t>
        </r>
        <r>
          <rPr>
            <b/>
            <sz val="10"/>
            <color indexed="81"/>
            <rFont val="돋움"/>
            <family val="3"/>
            <charset val="129"/>
          </rPr>
          <t>개만</t>
        </r>
        <r>
          <rPr>
            <b/>
            <sz val="10"/>
            <color indexed="81"/>
            <rFont val="Tahoma"/>
            <family val="2"/>
          </rPr>
          <t xml:space="preserve"> </t>
        </r>
        <r>
          <rPr>
            <b/>
            <sz val="10"/>
            <color indexed="81"/>
            <rFont val="돋움"/>
            <family val="3"/>
            <charset val="129"/>
          </rPr>
          <t>선택하여</t>
        </r>
        <r>
          <rPr>
            <b/>
            <sz val="10"/>
            <color indexed="81"/>
            <rFont val="Tahoma"/>
            <family val="2"/>
          </rPr>
          <t xml:space="preserve"> </t>
        </r>
        <r>
          <rPr>
            <b/>
            <sz val="10"/>
            <color indexed="81"/>
            <rFont val="돋움"/>
            <family val="3"/>
            <charset val="129"/>
          </rPr>
          <t>숫자</t>
        </r>
        <r>
          <rPr>
            <b/>
            <sz val="10"/>
            <color indexed="81"/>
            <rFont val="Tahoma"/>
            <family val="2"/>
          </rPr>
          <t xml:space="preserve">  '1'</t>
        </r>
        <r>
          <rPr>
            <b/>
            <sz val="10"/>
            <color indexed="81"/>
            <rFont val="돋움"/>
            <family val="3"/>
            <charset val="129"/>
          </rPr>
          <t>로</t>
        </r>
        <r>
          <rPr>
            <b/>
            <sz val="10"/>
            <color indexed="81"/>
            <rFont val="Tahoma"/>
            <family val="2"/>
          </rPr>
          <t xml:space="preserve"> </t>
        </r>
        <r>
          <rPr>
            <b/>
            <sz val="10"/>
            <color indexed="81"/>
            <rFont val="돋움"/>
            <family val="3"/>
            <charset val="129"/>
          </rPr>
          <t>표기</t>
        </r>
        <r>
          <rPr>
            <b/>
            <sz val="10"/>
            <color indexed="81"/>
            <rFont val="Tahoma"/>
            <family val="2"/>
          </rPr>
          <t xml:space="preserve"> (</t>
        </r>
        <r>
          <rPr>
            <b/>
            <sz val="10"/>
            <color indexed="81"/>
            <rFont val="돋움"/>
            <family val="3"/>
            <charset val="129"/>
          </rPr>
          <t>중복적용</t>
        </r>
        <r>
          <rPr>
            <b/>
            <sz val="10"/>
            <color indexed="81"/>
            <rFont val="Tahoma"/>
            <family val="2"/>
          </rPr>
          <t xml:space="preserve"> X)
  * </t>
        </r>
        <r>
          <rPr>
            <b/>
            <sz val="10"/>
            <color indexed="81"/>
            <rFont val="돋움"/>
            <family val="3"/>
            <charset val="129"/>
          </rPr>
          <t>기계설비비는</t>
        </r>
        <r>
          <rPr>
            <b/>
            <sz val="10"/>
            <color indexed="81"/>
            <rFont val="Tahoma"/>
            <family val="2"/>
          </rPr>
          <t xml:space="preserve"> </t>
        </r>
        <r>
          <rPr>
            <b/>
            <sz val="10"/>
            <color indexed="81"/>
            <rFont val="돋움"/>
            <family val="3"/>
            <charset val="129"/>
          </rPr>
          <t>기계공사비에</t>
        </r>
        <r>
          <rPr>
            <b/>
            <sz val="10"/>
            <color indexed="81"/>
            <rFont val="Tahoma"/>
            <family val="2"/>
          </rPr>
          <t xml:space="preserve"> </t>
        </r>
        <r>
          <rPr>
            <b/>
            <sz val="10"/>
            <color indexed="81"/>
            <rFont val="돋움"/>
            <family val="3"/>
            <charset val="129"/>
          </rPr>
          <t>포함</t>
        </r>
        <r>
          <rPr>
            <b/>
            <sz val="10"/>
            <color indexed="81"/>
            <rFont val="Tahoma"/>
            <family val="2"/>
          </rPr>
          <t xml:space="preserve">
      </t>
        </r>
        <r>
          <rPr>
            <b/>
            <sz val="10"/>
            <color indexed="81"/>
            <rFont val="돋움"/>
            <family val="3"/>
            <charset val="129"/>
          </rPr>
          <t>전기설비비는</t>
        </r>
        <r>
          <rPr>
            <b/>
            <sz val="10"/>
            <color indexed="81"/>
            <rFont val="Tahoma"/>
            <family val="2"/>
          </rPr>
          <t xml:space="preserve"> </t>
        </r>
        <r>
          <rPr>
            <b/>
            <sz val="10"/>
            <color indexed="81"/>
            <rFont val="돋움"/>
            <family val="3"/>
            <charset val="129"/>
          </rPr>
          <t>전기공사비에</t>
        </r>
        <r>
          <rPr>
            <b/>
            <sz val="10"/>
            <color indexed="81"/>
            <rFont val="Tahoma"/>
            <family val="2"/>
          </rPr>
          <t xml:space="preserve"> </t>
        </r>
        <r>
          <rPr>
            <b/>
            <sz val="10"/>
            <color indexed="81"/>
            <rFont val="돋움"/>
            <family val="3"/>
            <charset val="129"/>
          </rPr>
          <t>포함</t>
        </r>
      </text>
    </comment>
    <comment ref="P24" authorId="1" shapeId="0" xr:uid="{9E4DD364-7CF7-4883-9C81-3D76A490ECD1}">
      <text>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토목공사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플랜트</t>
        </r>
        <r>
          <rPr>
            <b/>
            <sz val="10"/>
            <color indexed="81"/>
            <rFont val="Tahoma"/>
            <family val="2"/>
          </rPr>
          <t xml:space="preserve"> </t>
        </r>
        <r>
          <rPr>
            <b/>
            <sz val="10"/>
            <color indexed="81"/>
            <rFont val="돋움"/>
            <family val="3"/>
            <charset val="129"/>
          </rPr>
          <t>外</t>
        </r>
        <r>
          <rPr>
            <b/>
            <sz val="10"/>
            <color indexed="81"/>
            <rFont val="Tahoma"/>
            <family val="2"/>
          </rPr>
          <t xml:space="preserve"> </t>
        </r>
        <r>
          <rPr>
            <b/>
            <sz val="10"/>
            <color indexed="81"/>
            <rFont val="돋움"/>
            <family val="3"/>
            <charset val="129"/>
          </rPr>
          <t>공사</t>
        </r>
        <r>
          <rPr>
            <b/>
            <sz val="10"/>
            <color indexed="81"/>
            <rFont val="Tahoma"/>
            <family val="2"/>
          </rPr>
          <t xml:space="preserve"> : </t>
        </r>
        <r>
          <rPr>
            <b/>
            <sz val="10"/>
            <color indexed="81"/>
            <rFont val="돋움"/>
            <family val="3"/>
            <charset val="129"/>
          </rPr>
          <t>건축공사</t>
        </r>
        <r>
          <rPr>
            <b/>
            <sz val="10"/>
            <color indexed="81"/>
            <rFont val="Tahoma"/>
            <family val="2"/>
          </rPr>
          <t xml:space="preserve"> </t>
        </r>
        <r>
          <rPr>
            <b/>
            <sz val="10"/>
            <color indexed="81"/>
            <rFont val="돋움"/>
            <family val="3"/>
            <charset val="129"/>
          </rPr>
          <t>요율</t>
        </r>
        <r>
          <rPr>
            <b/>
            <sz val="10"/>
            <color indexed="81"/>
            <rFont val="Tahoma"/>
            <family val="2"/>
          </rPr>
          <t xml:space="preserve"> </t>
        </r>
        <r>
          <rPr>
            <b/>
            <sz val="10"/>
            <color indexed="81"/>
            <rFont val="돋움"/>
            <family val="3"/>
            <charset val="129"/>
          </rPr>
          <t xml:space="preserve">적용
</t>
        </r>
        <r>
          <rPr>
            <b/>
            <sz val="10"/>
            <color indexed="81"/>
            <rFont val="Tahoma"/>
            <family val="2"/>
          </rPr>
          <t xml:space="preserve">- </t>
        </r>
        <r>
          <rPr>
            <b/>
            <sz val="10"/>
            <color indexed="81"/>
            <rFont val="돋움"/>
            <family val="3"/>
            <charset val="129"/>
          </rPr>
          <t>해당되는</t>
        </r>
        <r>
          <rPr>
            <b/>
            <sz val="10"/>
            <color indexed="81"/>
            <rFont val="Tahoma"/>
            <family val="2"/>
          </rPr>
          <t xml:space="preserve"> </t>
        </r>
        <r>
          <rPr>
            <b/>
            <sz val="10"/>
            <color indexed="81"/>
            <rFont val="돋움"/>
            <family val="3"/>
            <charset val="129"/>
          </rPr>
          <t>곳에</t>
        </r>
        <r>
          <rPr>
            <b/>
            <sz val="10"/>
            <color indexed="81"/>
            <rFont val="Tahoma"/>
            <family val="2"/>
          </rPr>
          <t xml:space="preserve"> </t>
        </r>
        <r>
          <rPr>
            <b/>
            <sz val="10"/>
            <color indexed="81"/>
            <rFont val="돋움"/>
            <family val="3"/>
            <charset val="129"/>
          </rPr>
          <t>숫자</t>
        </r>
        <r>
          <rPr>
            <b/>
            <sz val="10"/>
            <color indexed="81"/>
            <rFont val="Tahoma"/>
            <family val="2"/>
          </rPr>
          <t>'1'</t>
        </r>
        <r>
          <rPr>
            <b/>
            <sz val="10"/>
            <color indexed="81"/>
            <rFont val="돋움"/>
            <family val="3"/>
            <charset val="129"/>
          </rPr>
          <t>로</t>
        </r>
        <r>
          <rPr>
            <b/>
            <sz val="10"/>
            <color indexed="81"/>
            <rFont val="Tahoma"/>
            <family val="2"/>
          </rPr>
          <t xml:space="preserve"> </t>
        </r>
        <r>
          <rPr>
            <b/>
            <sz val="10"/>
            <color indexed="81"/>
            <rFont val="돋움"/>
            <family val="3"/>
            <charset val="129"/>
          </rPr>
          <t>표기</t>
        </r>
      </text>
    </comment>
    <comment ref="N32" authorId="0" shapeId="0" xr:uid="{A91A3C38-4B13-48F4-BC3F-0EA17853376B}">
      <text>
        <r>
          <rPr>
            <b/>
            <sz val="9"/>
            <color indexed="81"/>
            <rFont val="돋움"/>
            <family val="3"/>
            <charset val="129"/>
          </rPr>
          <t>○ 투자부서 : 구매의뢰시 안전관리비를 계상하여 기입히 필히 구매의뢰시 첨부
○ 구매부서 : 투자부서에서 산출한 안전관리비 금액을 값으로 덮어쓰기 한 후      
                작성한 순공사비 내역을 지운뒤 공급사 제공
○ 공급사 : 당사 투자부서에서 산출한 안전관리비를 최종 제경비내역서에 
             감액없이 동일 가액으로 제경비내역서 제출</t>
        </r>
      </text>
    </comment>
    <comment ref="Q43" authorId="2" shapeId="0" xr:uid="{A3AE60D8-8AED-4CCD-AC6B-34D801EBFEC6}">
      <text>
        <r>
          <rPr>
            <b/>
            <sz val="10"/>
            <color indexed="81"/>
            <rFont val="돋움"/>
            <family val="3"/>
            <charset val="129"/>
          </rPr>
          <t>1. 요율입력 : 건설하도급대금지급보증비 + 건설기계 대여금 지급보증비
2. 요율 : 요율표 참조</t>
        </r>
      </text>
    </comment>
    <comment ref="Q53" authorId="2" shapeId="0" xr:uid="{69222DAF-BB05-4963-B3A6-04FE5D04F78E}">
      <text>
        <r>
          <rPr>
            <b/>
            <sz val="11"/>
            <color indexed="81"/>
            <rFont val="돋움"/>
            <family val="3"/>
            <charset val="129"/>
          </rPr>
          <t>1. 대상액 구분이 되지 않는 현장
   제작설비 포함 계약 대상 만 입력
   할것
2. 예산금액=공사비+설비비
3. 컨소시엄계약으로 설비, 기계, 
   전기공사 분리시 설비비를 기계, 
   전기공사에 맞게 분리하여 
   기입해야 합니다.</t>
        </r>
      </text>
    </comment>
    <comment ref="Q58" authorId="2" shapeId="0" xr:uid="{AB2EB1FF-3FEE-4D94-B068-7690C5DDC47C}">
      <text>
        <r>
          <rPr>
            <b/>
            <sz val="11"/>
            <color indexed="81"/>
            <rFont val="돋움"/>
            <family val="3"/>
            <charset val="129"/>
          </rPr>
          <t>1. 대상액 구분이 가능한 공사중 N54번 셀의
    공사비 합계금액이 800억 이상일때만 해당
    금액 입력할것
2. 800억 이상 공사는 전담안전관리비 요율이 변경
    되므로 필히 입력할것
3. 800억 미만 또는 대상액 구분이 되지 않는
    공사는 입력필요없음</t>
        </r>
      </text>
    </comment>
    <comment ref="Q64" authorId="0" shapeId="0" xr:uid="{2D12258F-BE0D-460E-B39E-76BA24873397}">
      <text>
        <r>
          <rPr>
            <b/>
            <sz val="11"/>
            <color indexed="81"/>
            <rFont val="돋음"/>
            <family val="3"/>
            <charset val="129"/>
          </rPr>
          <t>1. 전담안전관리자 : 엔지니어링 노임단가
                   (건설고급기술자)
2. 생명지킴이 : 정비자회사 생명지킴이 B급 노임단가</t>
        </r>
        <r>
          <rPr>
            <sz val="11"/>
            <color indexed="81"/>
            <rFont val="돋음"/>
            <family val="3"/>
            <charset val="129"/>
          </rPr>
          <t xml:space="preserve">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<sst xmlns="http://schemas.openxmlformats.org/spreadsheetml/2006/main" count="5581" uniqueCount="2216">
  <si>
    <t>구              분</t>
  </si>
  <si>
    <t>단 위</t>
  </si>
  <si>
    <t>수 량</t>
  </si>
  <si>
    <t>단 가</t>
  </si>
  <si>
    <t>금  액</t>
  </si>
  <si>
    <t>비   고</t>
  </si>
  <si>
    <t xml:space="preserve"> </t>
  </si>
  <si>
    <t>(</t>
  </si>
  <si>
    <t>-</t>
  </si>
  <si>
    <t>나) 간접노무비</t>
  </si>
  <si>
    <t>＋</t>
  </si>
  <si>
    <t>직접노무비(C할증 제외)-(토건노무비+도장노무비)의 3%</t>
    <phoneticPr fontId="6" type="noConversion"/>
  </si>
  <si>
    <t>1. 도급 재료비</t>
    <phoneticPr fontId="6" type="noConversion"/>
  </si>
  <si>
    <t>(고용보험)</t>
    <phoneticPr fontId="6" type="noConversion"/>
  </si>
  <si>
    <t>(국민연금)</t>
    <phoneticPr fontId="6" type="noConversion"/>
  </si>
  <si>
    <t>일반경장비,공구 손료</t>
    <phoneticPr fontId="6" type="noConversion"/>
  </si>
  <si>
    <t>금액/구분</t>
    <phoneticPr fontId="21" type="noConversion"/>
  </si>
  <si>
    <t>토목,건축</t>
    <phoneticPr fontId="21" type="noConversion"/>
  </si>
  <si>
    <t>기계,전기</t>
    <phoneticPr fontId="21" type="noConversion"/>
  </si>
  <si>
    <t>금액</t>
    <phoneticPr fontId="21" type="noConversion"/>
  </si>
  <si>
    <t>기간</t>
    <phoneticPr fontId="21" type="noConversion"/>
  </si>
  <si>
    <t>2000년도</t>
  </si>
  <si>
    <t>2001년도</t>
  </si>
  <si>
    <t>2002년도</t>
  </si>
  <si>
    <t>4 등급 :</t>
  </si>
  <si>
    <t>5 등급 :</t>
  </si>
  <si>
    <t>6 등급 :</t>
  </si>
  <si>
    <t>발주자 및 자기공사자는 설계변경등으로 대상액의 변동이 있는 경우에는 지체없이 산업안전보건관리비를 조정 계상하여야 한다.</t>
    <phoneticPr fontId="21" type="noConversion"/>
  </si>
  <si>
    <t xml:space="preserve">준설공사, 토공사, </t>
  </si>
  <si>
    <t>석공사, 철근·콘크리트공사</t>
  </si>
  <si>
    <t>A그룹～D그룹 이외의 공사</t>
  </si>
  <si>
    <t xml:space="preserve"> 3. 경비</t>
    <phoneticPr fontId="6" type="noConversion"/>
  </si>
  <si>
    <t>순  공  사  비  내  역  서</t>
    <phoneticPr fontId="6" type="noConversion"/>
  </si>
  <si>
    <t>설비비 계</t>
    <phoneticPr fontId="6" type="noConversion"/>
  </si>
  <si>
    <t>1. 도급 재료비</t>
    <phoneticPr fontId="6" type="noConversion"/>
  </si>
  <si>
    <t>재료비 계</t>
    <phoneticPr fontId="6" type="noConversion"/>
  </si>
  <si>
    <t xml:space="preserve"> </t>
    <phoneticPr fontId="6" type="noConversion"/>
  </si>
  <si>
    <t>(직접노무비) × 국민연금율</t>
    <phoneticPr fontId="6" type="noConversion"/>
  </si>
  <si>
    <t>(직접노무비) × 건강보험율</t>
    <phoneticPr fontId="6" type="noConversion"/>
  </si>
  <si>
    <t>(건강보험)</t>
    <phoneticPr fontId="6" type="noConversion"/>
  </si>
  <si>
    <t>(요양보험)</t>
    <phoneticPr fontId="6" type="noConversion"/>
  </si>
  <si>
    <t>공사비</t>
    <phoneticPr fontId="6" type="noConversion"/>
  </si>
  <si>
    <t>요율</t>
    <phoneticPr fontId="6" type="noConversion"/>
  </si>
  <si>
    <t>%</t>
    <phoneticPr fontId="6" type="noConversion"/>
  </si>
  <si>
    <t>[고용보험료 요율표]</t>
    <phoneticPr fontId="6" type="noConversion"/>
  </si>
  <si>
    <t>(국민건강보험료) × 노인장기요양보험율</t>
    <phoneticPr fontId="6" type="noConversion"/>
  </si>
  <si>
    <t>(직접노무비) × 간접노무비율</t>
    <phoneticPr fontId="6" type="noConversion"/>
  </si>
  <si>
    <t>5억원미만 / 6개월미만</t>
    <phoneticPr fontId="21" type="noConversion"/>
  </si>
  <si>
    <t>5억원~20억원미만 / 6~18개월</t>
    <phoneticPr fontId="21" type="noConversion"/>
  </si>
  <si>
    <t>20억원이상 / 18개월이상</t>
    <phoneticPr fontId="21" type="noConversion"/>
  </si>
  <si>
    <t xml:space="preserve">사 업 명  : </t>
    <phoneticPr fontId="6" type="noConversion"/>
  </si>
  <si>
    <t>2. 노무비</t>
    <phoneticPr fontId="6" type="noConversion"/>
  </si>
  <si>
    <t>3. 경비</t>
    <phoneticPr fontId="6" type="noConversion"/>
  </si>
  <si>
    <t>구분</t>
    <phoneticPr fontId="6" type="noConversion"/>
  </si>
  <si>
    <t>◈. 계상요령</t>
    <phoneticPr fontId="6" type="noConversion"/>
  </si>
  <si>
    <t>금액/개월</t>
    <phoneticPr fontId="21" type="noConversion"/>
  </si>
  <si>
    <t>[간접노무비 요율표]</t>
    <phoneticPr fontId="6" type="noConversion"/>
  </si>
  <si>
    <t>[요율]</t>
    <phoneticPr fontId="6" type="noConversion"/>
  </si>
  <si>
    <t>간접노무비</t>
    <phoneticPr fontId="6" type="noConversion"/>
  </si>
  <si>
    <t>토건</t>
    <phoneticPr fontId="21" type="noConversion"/>
  </si>
  <si>
    <t>기전</t>
    <phoneticPr fontId="21" type="noConversion"/>
  </si>
  <si>
    <t>×</t>
    <phoneticPr fontId="21" type="noConversion"/>
  </si>
  <si>
    <t>다) 법정경비(퇴직공제비)</t>
    <phoneticPr fontId="6" type="noConversion"/>
  </si>
  <si>
    <t>4. 관리비</t>
    <phoneticPr fontId="6" type="noConversion"/>
  </si>
  <si>
    <t>경비 계</t>
    <phoneticPr fontId="21" type="noConversion"/>
  </si>
  <si>
    <t>노무비 계</t>
    <phoneticPr fontId="21" type="noConversion"/>
  </si>
  <si>
    <t>가) 보험료   (산재보험)</t>
    <phoneticPr fontId="6" type="noConversion"/>
  </si>
  <si>
    <t>(직접노무비) × 퇴직공제비율</t>
    <phoneticPr fontId="6" type="noConversion"/>
  </si>
  <si>
    <t>(도급재료비 ＋ 직접노무비 ＋ 산출경비 ) × 지급보증비율</t>
    <phoneticPr fontId="21" type="noConversion"/>
  </si>
  <si>
    <t>(직접노무비 ＋ 간접노무비) × 산재보험율</t>
    <phoneticPr fontId="6" type="noConversion"/>
  </si>
  <si>
    <t>(직접노무비 ＋ 간접노무비) × 고용보험율</t>
    <phoneticPr fontId="6" type="noConversion"/>
  </si>
  <si>
    <t>(도급재료비 ＋ 노무비 ＋ 대상경비 ) × 기타경비율</t>
    <phoneticPr fontId="21" type="noConversion"/>
  </si>
  <si>
    <t>기타경비</t>
    <phoneticPr fontId="6" type="noConversion"/>
  </si>
  <si>
    <t>(도급재료비 ＋ 노무비 ＋ 경비 ) × 일반관리비율</t>
    <phoneticPr fontId="21" type="noConversion"/>
  </si>
  <si>
    <t>일반관리비</t>
    <phoneticPr fontId="6" type="noConversion"/>
  </si>
  <si>
    <t>=</t>
    <phoneticPr fontId="21" type="noConversion"/>
  </si>
  <si>
    <t>(노무비 ＋ 경비 ＋ 일반관리비 ) × 이윤율</t>
    <phoneticPr fontId="21" type="noConversion"/>
  </si>
  <si>
    <t>이윤</t>
    <phoneticPr fontId="6" type="noConversion"/>
  </si>
  <si>
    <t>5. 도급 공사비(설치비)</t>
    <phoneticPr fontId="6" type="noConversion"/>
  </si>
  <si>
    <t>공사비 합계</t>
    <phoneticPr fontId="21" type="noConversion"/>
  </si>
  <si>
    <t>도급재료비 ＋ 노무비 ＋ 경비 ＋ 일반관리비 ＋ 이윤 =</t>
    <phoneticPr fontId="21" type="noConversion"/>
  </si>
  <si>
    <t>나) 이윤</t>
    <phoneticPr fontId="6" type="noConversion"/>
  </si>
  <si>
    <t>경비</t>
    <phoneticPr fontId="6" type="noConversion"/>
  </si>
  <si>
    <t>5억원미만</t>
    <phoneticPr fontId="21" type="noConversion"/>
  </si>
  <si>
    <t>5억원~30억원미만</t>
    <phoneticPr fontId="21" type="noConversion"/>
  </si>
  <si>
    <t>30억원이상</t>
    <phoneticPr fontId="21" type="noConversion"/>
  </si>
  <si>
    <t>금액/구분</t>
    <phoneticPr fontId="21" type="noConversion"/>
  </si>
  <si>
    <t>요율</t>
    <phoneticPr fontId="21" type="noConversion"/>
  </si>
  <si>
    <t>라) 건설기계대여지급보증비</t>
    <phoneticPr fontId="6" type="noConversion"/>
  </si>
  <si>
    <t>[건설기계대여지급보증비 요율표]</t>
    <phoneticPr fontId="6" type="noConversion"/>
  </si>
  <si>
    <t>가) 일반관리비</t>
    <phoneticPr fontId="6" type="noConversion"/>
  </si>
  <si>
    <t>[일반관리비 요율표]</t>
    <phoneticPr fontId="6" type="noConversion"/>
  </si>
  <si>
    <t>10억원미만</t>
    <phoneticPr fontId="21" type="noConversion"/>
  </si>
  <si>
    <t>10억원~30억원미만</t>
    <phoneticPr fontId="21" type="noConversion"/>
  </si>
  <si>
    <t>[이윤 요율표]</t>
    <phoneticPr fontId="6" type="noConversion"/>
  </si>
  <si>
    <t xml:space="preserve"> 4. 설비비</t>
    <phoneticPr fontId="6" type="noConversion"/>
  </si>
  <si>
    <t>순공사비 계</t>
    <phoneticPr fontId="6" type="noConversion"/>
  </si>
  <si>
    <t>직접노무비 계</t>
    <phoneticPr fontId="6" type="noConversion"/>
  </si>
  <si>
    <t>경비 계</t>
    <phoneticPr fontId="6" type="noConversion"/>
  </si>
  <si>
    <t>재료비 계</t>
    <phoneticPr fontId="6" type="noConversion"/>
  </si>
  <si>
    <t>개월</t>
    <phoneticPr fontId="21" type="noConversion"/>
  </si>
  <si>
    <t>[공사기간]</t>
    <phoneticPr fontId="21" type="noConversion"/>
  </si>
  <si>
    <t>바) 기타경비</t>
    <phoneticPr fontId="6" type="noConversion"/>
  </si>
  <si>
    <t>산재보험</t>
    <phoneticPr fontId="6" type="noConversion"/>
  </si>
  <si>
    <t>%</t>
    <phoneticPr fontId="6" type="noConversion"/>
  </si>
  <si>
    <t>고용보험</t>
    <phoneticPr fontId="6" type="noConversion"/>
  </si>
  <si>
    <t>국민연금</t>
    <phoneticPr fontId="6" type="noConversion"/>
  </si>
  <si>
    <t>건강보험</t>
    <phoneticPr fontId="6" type="noConversion"/>
  </si>
  <si>
    <t>요양보험</t>
    <phoneticPr fontId="6" type="noConversion"/>
  </si>
  <si>
    <t>퇴직공제비</t>
    <phoneticPr fontId="6" type="noConversion"/>
  </si>
  <si>
    <t>지급보증비</t>
    <phoneticPr fontId="6" type="noConversion"/>
  </si>
  <si>
    <t>법정요율</t>
    <phoneticPr fontId="21" type="noConversion"/>
  </si>
  <si>
    <t>비고</t>
    <phoneticPr fontId="21" type="noConversion"/>
  </si>
  <si>
    <t>금액</t>
    <phoneticPr fontId="21" type="noConversion"/>
  </si>
  <si>
    <t>요율</t>
    <phoneticPr fontId="21" type="noConversion"/>
  </si>
  <si>
    <t>기간</t>
    <phoneticPr fontId="21" type="noConversion"/>
  </si>
  <si>
    <t>토목,건축</t>
    <phoneticPr fontId="21" type="noConversion"/>
  </si>
  <si>
    <t>기계,전기</t>
    <phoneticPr fontId="21" type="noConversion"/>
  </si>
  <si>
    <t>토건</t>
    <phoneticPr fontId="21" type="noConversion"/>
  </si>
  <si>
    <t>기전</t>
    <phoneticPr fontId="21" type="noConversion"/>
  </si>
  <si>
    <t>등급</t>
    <phoneticPr fontId="21" type="noConversion"/>
  </si>
  <si>
    <t xml:space="preserve">사 업 명  : </t>
    <phoneticPr fontId="6" type="noConversion"/>
  </si>
  <si>
    <t>가) 직접노무비</t>
    <phoneticPr fontId="21" type="noConversion"/>
  </si>
  <si>
    <t xml:space="preserve"> 2. 직접노무비</t>
    <phoneticPr fontId="6" type="noConversion"/>
  </si>
  <si>
    <t>1. 첨부의 &lt;순공사비 내역서 sheet&gt;에 공사내역을 입력</t>
  </si>
  <si>
    <t>2. 첨부의 &lt;제경비내역서 sheet&gt;에 공사기간, 공사구분, 이윤 입력</t>
  </si>
  <si>
    <t xml:space="preserve">  - 도급재료비(노란색 부분)에 공사용 자재 내역을 정확히 입력</t>
    <phoneticPr fontId="21" type="noConversion"/>
  </si>
  <si>
    <t xml:space="preserve">  - 공사기간(노란색부분)은 숫자로 입력</t>
    <phoneticPr fontId="21" type="noConversion"/>
  </si>
  <si>
    <t xml:space="preserve">  - 공사구분(노란색부분)은 토목, 건축, 기계, 전기 중 택일하여 숫자 "1" 입력</t>
    <phoneticPr fontId="21" type="noConversion"/>
  </si>
  <si>
    <t xml:space="preserve">  - 이윤(노란색부분) 입력</t>
    <phoneticPr fontId="21" type="noConversion"/>
  </si>
  <si>
    <t>) × 0.03  =</t>
    <phoneticPr fontId="6" type="noConversion"/>
  </si>
  <si>
    <t xml:space="preserve">  - 설비비(노란색부분)에 설비 내역을 입력</t>
    <phoneticPr fontId="21" type="noConversion"/>
  </si>
  <si>
    <t xml:space="preserve">  - 직접노무비(노란색 부분)를 입력 ☞ 내역을 맞추기가 어려운 경우 1식으로 입력</t>
    <phoneticPr fontId="21" type="noConversion"/>
  </si>
  <si>
    <t xml:space="preserve">  - 경비(노란색부분)에 토건노무비 + 도장노무비의 합계금액을 입력</t>
    <phoneticPr fontId="21" type="noConversion"/>
  </si>
  <si>
    <t xml:space="preserve">   * 지급보증비는 종합건설업자인 경우 0.13%, 전문건설업자인 경우 0.11% 입력</t>
    <phoneticPr fontId="21" type="noConversion"/>
  </si>
  <si>
    <t xml:space="preserve">   ☞ 금액이 다르다면 기입력한 노란색 부분을 수정하여 금액을 맞춰야 함)</t>
    <phoneticPr fontId="21" type="noConversion"/>
  </si>
  <si>
    <t>제 경 비(설치비)  내 역 서</t>
    <phoneticPr fontId="6" type="noConversion"/>
  </si>
  <si>
    <t>＋</t>
    <phoneticPr fontId="21" type="noConversion"/>
  </si>
  <si>
    <t xml:space="preserve">   * 기계, 전기가 둘다 포함된 공사인 경우 기계에 숫자 "1" 입력</t>
    <phoneticPr fontId="21" type="noConversion"/>
  </si>
  <si>
    <t>제경비 사용실적</t>
    <phoneticPr fontId="6" type="noConversion"/>
  </si>
  <si>
    <t>(단위:원)</t>
    <phoneticPr fontId="6" type="noConversion"/>
  </si>
  <si>
    <t>계</t>
    <phoneticPr fontId="6" type="noConversion"/>
  </si>
  <si>
    <t>계상금액</t>
    <phoneticPr fontId="6" type="noConversion"/>
  </si>
  <si>
    <t>가입(사용)금액</t>
    <phoneticPr fontId="6" type="noConversion"/>
  </si>
  <si>
    <t>정산요구금액</t>
    <phoneticPr fontId="6" type="noConversion"/>
  </si>
  <si>
    <t>*근거서류는 '을'지로 첨부해서 제출 !</t>
    <phoneticPr fontId="6" type="noConversion"/>
  </si>
  <si>
    <t>*대표이사 사용인감 필수 !</t>
    <phoneticPr fontId="6" type="noConversion"/>
  </si>
  <si>
    <t>제 출 처 : 주식회사 포스코</t>
    <phoneticPr fontId="6" type="noConversion"/>
  </si>
  <si>
    <t>[입력방법]</t>
    <phoneticPr fontId="6" type="noConversion"/>
  </si>
  <si>
    <t xml:space="preserve"> *계상금액 : 2Page "제경비내역서"에서 산출된 금액 기록</t>
    <phoneticPr fontId="6" type="noConversion"/>
  </si>
  <si>
    <t xml:space="preserve"> *가입(사용)금액 : 실제로 가입한 금액 기록</t>
    <phoneticPr fontId="6" type="noConversion"/>
  </si>
  <si>
    <t xml:space="preserve"> *감액 : 계상금액보다 많이 사용해도(즉 가액 일때에도) "Zero" 기록</t>
    <phoneticPr fontId="6" type="noConversion"/>
  </si>
  <si>
    <r>
      <t>2.</t>
    </r>
    <r>
      <rPr>
        <u/>
        <sz val="11"/>
        <rFont val="굴림체"/>
        <family val="3"/>
        <charset val="129"/>
      </rPr>
      <t>퇴직공제비</t>
    </r>
    <r>
      <rPr>
        <sz val="11"/>
        <rFont val="굴림체"/>
        <family val="3"/>
        <charset val="129"/>
      </rPr>
      <t xml:space="preserve">는 가입근거 기준 </t>
    </r>
    <r>
      <rPr>
        <b/>
        <sz val="11"/>
        <color indexed="10"/>
        <rFont val="굴림체"/>
        <family val="3"/>
        <charset val="129"/>
      </rPr>
      <t>미사용분 감액</t>
    </r>
    <phoneticPr fontId="6" type="noConversion"/>
  </si>
  <si>
    <r>
      <t>3.</t>
    </r>
    <r>
      <rPr>
        <u/>
        <sz val="11"/>
        <rFont val="굴림체"/>
        <family val="3"/>
        <charset val="129"/>
      </rPr>
      <t>산재보험 및 고용보험</t>
    </r>
    <r>
      <rPr>
        <sz val="11"/>
        <rFont val="굴림체"/>
        <family val="3"/>
        <charset val="129"/>
      </rPr>
      <t xml:space="preserve">은 </t>
    </r>
    <r>
      <rPr>
        <b/>
        <sz val="11"/>
        <rFont val="굴림체"/>
        <family val="3"/>
        <charset val="129"/>
      </rPr>
      <t>"공사건"</t>
    </r>
    <r>
      <rPr>
        <sz val="11"/>
        <rFont val="굴림체"/>
        <family val="3"/>
        <charset val="129"/>
      </rPr>
      <t xml:space="preserve">으로 </t>
    </r>
    <r>
      <rPr>
        <b/>
        <u/>
        <sz val="11"/>
        <rFont val="굴림체"/>
        <family val="3"/>
        <charset val="129"/>
      </rPr>
      <t>원도급사가 필히 가입하고</t>
    </r>
    <r>
      <rPr>
        <sz val="11"/>
        <rFont val="굴림체"/>
        <family val="3"/>
        <charset val="129"/>
      </rPr>
      <t xml:space="preserve"> 근거를 제출하여야 한다[</t>
    </r>
    <r>
      <rPr>
        <b/>
        <sz val="11"/>
        <color indexed="10"/>
        <rFont val="굴림체"/>
        <family val="3"/>
        <charset val="129"/>
      </rPr>
      <t>가입시만 전액 인정</t>
    </r>
    <r>
      <rPr>
        <sz val="11"/>
        <rFont val="굴림체"/>
        <family val="3"/>
        <charset val="129"/>
      </rPr>
      <t>]</t>
    </r>
    <phoneticPr fontId="6" type="noConversion"/>
  </si>
  <si>
    <r>
      <rPr>
        <b/>
        <sz val="11"/>
        <rFont val="굴림체"/>
        <family val="3"/>
        <charset val="129"/>
      </rPr>
      <t>※</t>
    </r>
    <r>
      <rPr>
        <sz val="11"/>
        <rFont val="굴림체"/>
        <family val="3"/>
        <charset val="129"/>
      </rPr>
      <t xml:space="preserve">상기 금액중 제경비내역서의 "기준(계상된)금액"보다 </t>
    </r>
    <r>
      <rPr>
        <u/>
        <sz val="11"/>
        <rFont val="굴림체"/>
        <family val="3"/>
        <charset val="129"/>
      </rPr>
      <t>많이 사용(가입)해도 정산불가 함.</t>
    </r>
    <phoneticPr fontId="6" type="noConversion"/>
  </si>
  <si>
    <t xml:space="preserve">제 출 일 :       .      .     </t>
    <phoneticPr fontId="6" type="noConversion"/>
  </si>
  <si>
    <t xml:space="preserve">원도급사 :  </t>
    <phoneticPr fontId="6" type="noConversion"/>
  </si>
  <si>
    <t>공사명 : (포항)~~ (계약명으로 수정)</t>
    <phoneticPr fontId="6" type="noConversion"/>
  </si>
  <si>
    <t>건설기계
지급보증비</t>
    <phoneticPr fontId="6" type="noConversion"/>
  </si>
  <si>
    <t>대표이사 :               (인)</t>
    <phoneticPr fontId="6" type="noConversion"/>
  </si>
  <si>
    <t>계약건명으로 가입증명 제출</t>
    <phoneticPr fontId="6" type="noConversion"/>
  </si>
  <si>
    <t>건강보험</t>
    <phoneticPr fontId="6" type="noConversion"/>
  </si>
  <si>
    <t>3. &lt;제경비내역서 sheet&gt;의 도급공사비(설치비) 계와 계약서上 Installation 금액이 동일한지 확인</t>
    <phoneticPr fontId="21" type="noConversion"/>
  </si>
  <si>
    <t>기계경비</t>
    <phoneticPr fontId="6" type="noConversion"/>
  </si>
  <si>
    <t>2018년도</t>
    <phoneticPr fontId="21" type="noConversion"/>
  </si>
  <si>
    <t xml:space="preserve"> - 토목및산업설비</t>
    <phoneticPr fontId="21" type="noConversion"/>
  </si>
  <si>
    <t xml:space="preserve"> - 건축</t>
    <phoneticPr fontId="21" type="noConversion"/>
  </si>
  <si>
    <t>설비비포함</t>
    <phoneticPr fontId="21" type="noConversion"/>
  </si>
  <si>
    <t>1.2배</t>
    <phoneticPr fontId="21" type="noConversion"/>
  </si>
  <si>
    <t xml:space="preserve"> 300억원 이상 (최저가낙찰 대상공사)</t>
    <phoneticPr fontId="21" type="noConversion"/>
  </si>
  <si>
    <t>[건설 하도급대금지급보증비 요율표]</t>
    <phoneticPr fontId="6" type="noConversion"/>
  </si>
  <si>
    <t xml:space="preserve"> 공사규모 (추정가격)</t>
    <phoneticPr fontId="21" type="noConversion"/>
  </si>
  <si>
    <t xml:space="preserve">  50억 미만</t>
    <phoneticPr fontId="21" type="noConversion"/>
  </si>
  <si>
    <t xml:space="preserve">  50억원～100억원 미만</t>
    <phoneticPr fontId="21" type="noConversion"/>
  </si>
  <si>
    <t xml:space="preserve"> 100억원～300억원 미만</t>
    <phoneticPr fontId="21" type="noConversion"/>
  </si>
  <si>
    <t>턴키(대안)공사</t>
    <phoneticPr fontId="21" type="noConversion"/>
  </si>
  <si>
    <t xml:space="preserve">○ 계약건명 : </t>
    <phoneticPr fontId="6" type="noConversion"/>
  </si>
  <si>
    <t xml:space="preserve">○ 시공사 : </t>
    <phoneticPr fontId="6" type="noConversion"/>
  </si>
  <si>
    <t>4. 당사와 협의없이 시트 임의 수정시 제재의뢰가 가능하며 공급사의 임의수정으로 인한 과태료 등 직간접 피해에 대해 청구되니 임의수정을 금함.</t>
    <phoneticPr fontId="21" type="noConversion"/>
  </si>
  <si>
    <t>공급사에서 노란색셀에 Data를 제경비요율표 및 가이드라인 확인 후 입력</t>
    <phoneticPr fontId="21" type="noConversion"/>
  </si>
  <si>
    <t>[필수면허]</t>
    <phoneticPr fontId="21" type="noConversion"/>
  </si>
  <si>
    <t>5천만원~3억원미만</t>
    <phoneticPr fontId="21" type="noConversion"/>
  </si>
  <si>
    <t>5. 고용보험료</t>
    <phoneticPr fontId="21" type="noConversion"/>
  </si>
  <si>
    <t>4 등급이하 :</t>
    <phoneticPr fontId="21" type="noConversion"/>
  </si>
  <si>
    <t xml:space="preserve"> - 기타공사 : 4등급이하 요율(PLANT 공사)                             </t>
    <phoneticPr fontId="21" type="noConversion"/>
  </si>
  <si>
    <t>2013년도</t>
    <phoneticPr fontId="21" type="noConversion"/>
  </si>
  <si>
    <t>2014년도</t>
    <phoneticPr fontId="21" type="noConversion"/>
  </si>
  <si>
    <t>2015년도</t>
    <phoneticPr fontId="21" type="noConversion"/>
  </si>
  <si>
    <t>계산근거</t>
    <phoneticPr fontId="6" type="noConversion"/>
  </si>
  <si>
    <t>2. 공사기간 : 해당 공사기간입력</t>
    <phoneticPr fontId="21" type="noConversion"/>
  </si>
  <si>
    <t>3. 공사구분 : 해당 공사구분에만 숫자 1 입력 (ex) 기계,전기, 토목, 건축 등 복합공종인 경우 주공종 1개에만 숫자 1입력)</t>
    <phoneticPr fontId="21" type="noConversion"/>
  </si>
  <si>
    <t>4. 요율 : 제경비 요율표를 참조하여 해당 건설하도급대금지급보증비 요율과 건설기계대여금 지급보증비 요율 합해 %를 제외한 숫자 셋째짜리까지 기입</t>
    <phoneticPr fontId="21" type="noConversion"/>
  </si>
  <si>
    <t>대상액 구분가능
or 완제품설비</t>
    <phoneticPr fontId="21" type="noConversion"/>
  </si>
  <si>
    <t>대상액 구분불가
or 현장제작설비</t>
    <phoneticPr fontId="21" type="noConversion"/>
  </si>
  <si>
    <t>(설비비 포함)</t>
    <phoneticPr fontId="21" type="noConversion"/>
  </si>
  <si>
    <t>(설비비 제외)</t>
    <phoneticPr fontId="21" type="noConversion"/>
  </si>
  <si>
    <t>-</t>
    <phoneticPr fontId="21" type="noConversion"/>
  </si>
  <si>
    <t>[투자구분]</t>
    <phoneticPr fontId="6" type="noConversion"/>
  </si>
  <si>
    <t>프로젝트성</t>
    <phoneticPr fontId="21" type="noConversion"/>
  </si>
  <si>
    <t>정비성</t>
    <phoneticPr fontId="21" type="noConversion"/>
  </si>
  <si>
    <t>금액</t>
    <phoneticPr fontId="21" type="noConversion"/>
  </si>
  <si>
    <t>[공종별 추정비율 : 공급사에서 필히 현장조사 후 입찰 준비하시길 바랍니다]</t>
    <phoneticPr fontId="21" type="noConversion"/>
  </si>
  <si>
    <t>예산금액</t>
    <phoneticPr fontId="21" type="noConversion"/>
  </si>
  <si>
    <t>프로젝트성 투자</t>
    <phoneticPr fontId="6" type="noConversion"/>
  </si>
  <si>
    <t>정비성 투자</t>
    <phoneticPr fontId="6" type="noConversion"/>
  </si>
  <si>
    <t>5천만원미만</t>
    <phoneticPr fontId="21" type="noConversion"/>
  </si>
  <si>
    <t>3억원이상</t>
    <phoneticPr fontId="21" type="noConversion"/>
  </si>
  <si>
    <t>○ 대상액 구분이 되지 않거나 현장제작설비 선택시</t>
    <phoneticPr fontId="21" type="noConversion"/>
  </si>
  <si>
    <r>
      <t xml:space="preserve">투자부서에서는 </t>
    </r>
    <r>
      <rPr>
        <b/>
        <u/>
        <sz val="11"/>
        <color rgb="FF0000FF"/>
        <rFont val="굴림체"/>
        <family val="3"/>
        <charset val="129"/>
      </rPr>
      <t>파란색 점선영역과 순공사비내역서 노란색 영역을 기입</t>
    </r>
    <r>
      <rPr>
        <b/>
        <sz val="11"/>
        <color rgb="FF0000FF"/>
        <rFont val="굴림체"/>
        <family val="3"/>
        <charset val="129"/>
      </rPr>
      <t>하여 구매부서로 구매의뢰시 첨부 (File Naming Rule : YYMMDD_부서명_제경비내역서 초안_투자명)</t>
    </r>
    <phoneticPr fontId="21" type="noConversion"/>
  </si>
  <si>
    <t>대상금액 예산
(800억이상시)</t>
    <phoneticPr fontId="21" type="noConversion"/>
  </si>
  <si>
    <t xml:space="preserve">  - 대상액 구분가능 or 완제품설비 : 공사비 예산입력</t>
    <phoneticPr fontId="21" type="noConversion"/>
  </si>
  <si>
    <t xml:space="preserve">  - 대상액 구분불가 or 현장제작설비 : 설비비, 공사비 예산입력</t>
    <phoneticPr fontId="21" type="noConversion"/>
  </si>
  <si>
    <t>품명</t>
    <phoneticPr fontId="6" type="noConversion"/>
  </si>
  <si>
    <t>세부규격</t>
    <phoneticPr fontId="6" type="noConversion"/>
  </si>
  <si>
    <t>개정날짜</t>
    <phoneticPr fontId="6" type="noConversion"/>
  </si>
  <si>
    <t>개정내용</t>
    <phoneticPr fontId="6" type="noConversion"/>
  </si>
  <si>
    <t>비고</t>
    <phoneticPr fontId="6" type="noConversion"/>
  </si>
  <si>
    <t>19.6.19</t>
    <phoneticPr fontId="6" type="noConversion"/>
  </si>
  <si>
    <t>○ 건설기계대여 지급보증비 요율변경 및 
    요율적용 공사구분 변경 
○ 순공사비내역서 세분화 반영
  (변경전)품명&amp;사양 → (변경후)품명,사양 구분</t>
    <phoneticPr fontId="6" type="noConversion"/>
  </si>
  <si>
    <t>[공사구분 : 공사비]</t>
    <phoneticPr fontId="6" type="noConversion"/>
  </si>
  <si>
    <t>토목</t>
    <phoneticPr fontId="21" type="noConversion"/>
  </si>
  <si>
    <t>건축</t>
    <phoneticPr fontId="21" type="noConversion"/>
  </si>
  <si>
    <t>기계</t>
    <phoneticPr fontId="21" type="noConversion"/>
  </si>
  <si>
    <t>전기</t>
    <phoneticPr fontId="21" type="noConversion"/>
  </si>
  <si>
    <t>[공사구분 : 공사비+설비비]</t>
    <phoneticPr fontId="6" type="noConversion"/>
  </si>
  <si>
    <t>전기</t>
    <phoneticPr fontId="21" type="noConversion"/>
  </si>
  <si>
    <t>적용 요율</t>
    <phoneticPr fontId="21" type="noConversion"/>
  </si>
  <si>
    <t>간접노무비</t>
    <phoneticPr fontId="21" type="noConversion"/>
  </si>
  <si>
    <t>기타
경비</t>
    <phoneticPr fontId="21" type="noConversion"/>
  </si>
  <si>
    <t>일반관리비</t>
    <phoneticPr fontId="21" type="noConversion"/>
  </si>
  <si>
    <t>이윤</t>
    <phoneticPr fontId="21" type="noConversion"/>
  </si>
  <si>
    <t>산재
보험료</t>
    <phoneticPr fontId="21" type="noConversion"/>
  </si>
  <si>
    <t>고용
보험료</t>
    <phoneticPr fontId="21" type="noConversion"/>
  </si>
  <si>
    <t>산업안전보건관리비</t>
    <phoneticPr fontId="21" type="noConversion"/>
  </si>
  <si>
    <t>퇴직
공제비</t>
    <phoneticPr fontId="21" type="noConversion"/>
  </si>
  <si>
    <t>건강
보험료</t>
    <phoneticPr fontId="21" type="noConversion"/>
  </si>
  <si>
    <t>노인
장기
요양
보험료</t>
    <phoneticPr fontId="21" type="noConversion"/>
  </si>
  <si>
    <t>연금
보험료</t>
    <phoneticPr fontId="21" type="noConversion"/>
  </si>
  <si>
    <t>환경
보전비</t>
    <phoneticPr fontId="21" type="noConversion"/>
  </si>
  <si>
    <t xml:space="preserve">건설기계
대여금
지급보증비
</t>
    <phoneticPr fontId="21" type="noConversion"/>
  </si>
  <si>
    <r>
      <rPr>
        <sz val="10"/>
        <rFont val="돋움"/>
        <family val="3"/>
        <charset val="129"/>
      </rPr>
      <t>건설
하도급대금
지급보증비</t>
    </r>
    <r>
      <rPr>
        <sz val="12"/>
        <rFont val="바탕체"/>
        <family val="1"/>
        <charset val="129"/>
      </rPr>
      <t xml:space="preserve">
</t>
    </r>
    <phoneticPr fontId="21" type="noConversion"/>
  </si>
  <si>
    <t>적산</t>
    <phoneticPr fontId="21" type="noConversion"/>
  </si>
  <si>
    <t>경상
투자</t>
    <phoneticPr fontId="21" type="noConversion"/>
  </si>
  <si>
    <t>토목
건축</t>
    <phoneticPr fontId="21" type="noConversion"/>
  </si>
  <si>
    <t>기계
전기</t>
    <phoneticPr fontId="21" type="noConversion"/>
  </si>
  <si>
    <t>(직노)x율</t>
    <phoneticPr fontId="21" type="noConversion"/>
  </si>
  <si>
    <t>(재+노+대상경비)x율</t>
    <phoneticPr fontId="21" type="noConversion"/>
  </si>
  <si>
    <t>(재+노+경)x율</t>
    <phoneticPr fontId="21" type="noConversion"/>
  </si>
  <si>
    <t>(노+경+일)x율</t>
    <phoneticPr fontId="21" type="noConversion"/>
  </si>
  <si>
    <t>(노)x율</t>
    <phoneticPr fontId="21" type="noConversion"/>
  </si>
  <si>
    <t>(재+직노+사급자재)x율</t>
    <phoneticPr fontId="21" type="noConversion"/>
  </si>
  <si>
    <t>(직노)
x율</t>
    <phoneticPr fontId="21" type="noConversion"/>
  </si>
  <si>
    <t>(건강
보험료)
x율</t>
    <phoneticPr fontId="21" type="noConversion"/>
  </si>
  <si>
    <t>(재+직노+산경)x율</t>
    <phoneticPr fontId="21" type="noConversion"/>
  </si>
  <si>
    <t>2천만원미만</t>
    <phoneticPr fontId="21" type="noConversion"/>
  </si>
  <si>
    <t>13.0%
6개월
미만</t>
    <phoneticPr fontId="21" type="noConversion"/>
  </si>
  <si>
    <t>10%
6개월
미만</t>
    <phoneticPr fontId="21" type="noConversion"/>
  </si>
  <si>
    <t xml:space="preserve">
준설:0%
토건기전공통
:2.3%
</t>
    <phoneticPr fontId="21" type="noConversion"/>
  </si>
  <si>
    <t>도로:0.9%
플랜트:0.4%
지하철:0.5%
철도:1.5%
상하수도:0.5%
항만:0.8%(오탁방지막 또는 준설토방지막을 설치하는 경우:1.8%)
댐:1.1%
택지개발:0.6%
그 밖의 토목공사:0.8%
주택(재개발 및 재건축):0.7%
주택(신축):0.3%
그 밖의 건축공사:0.5%</t>
    <phoneticPr fontId="21" type="noConversion"/>
  </si>
  <si>
    <r>
      <t>주1) 종합건설업자 계약시
토목공사:</t>
    </r>
    <r>
      <rPr>
        <b/>
        <sz val="9"/>
        <rFont val="돋움"/>
        <family val="3"/>
        <charset val="129"/>
      </rPr>
      <t>0.4%</t>
    </r>
    <r>
      <rPr>
        <sz val="9"/>
        <rFont val="돋움"/>
        <family val="3"/>
        <charset val="129"/>
      </rPr>
      <t>건축공사:0.07%
산업.환경설비공 사:</t>
    </r>
    <r>
      <rPr>
        <b/>
        <sz val="9"/>
        <rFont val="돋움"/>
        <family val="3"/>
        <charset val="129"/>
      </rPr>
      <t>0.16%</t>
    </r>
    <r>
      <rPr>
        <sz val="9"/>
        <rFont val="돋움"/>
        <family val="3"/>
        <charset val="129"/>
      </rPr>
      <t xml:space="preserve">
조경공사:</t>
    </r>
    <r>
      <rPr>
        <b/>
        <sz val="9"/>
        <rFont val="돋움"/>
        <family val="3"/>
        <charset val="129"/>
      </rPr>
      <t>0.18%</t>
    </r>
    <r>
      <rPr>
        <sz val="9"/>
        <rFont val="돋움"/>
        <family val="3"/>
        <charset val="129"/>
      </rPr>
      <t xml:space="preserve">
주2) 전문건설업자계약시
A그룹 : </t>
    </r>
    <r>
      <rPr>
        <b/>
        <sz val="9"/>
        <rFont val="돋움"/>
        <family val="3"/>
        <charset val="129"/>
      </rPr>
      <t>0.68%</t>
    </r>
    <r>
      <rPr>
        <sz val="9"/>
        <rFont val="돋움"/>
        <family val="3"/>
        <charset val="129"/>
      </rPr>
      <t xml:space="preserve">
B그룹 : </t>
    </r>
    <r>
      <rPr>
        <b/>
        <sz val="9"/>
        <rFont val="돋움"/>
        <family val="3"/>
        <charset val="129"/>
      </rPr>
      <t>0.51%</t>
    </r>
    <r>
      <rPr>
        <sz val="9"/>
        <rFont val="돋움"/>
        <family val="3"/>
        <charset val="129"/>
      </rPr>
      <t xml:space="preserve">
C그룹 :</t>
    </r>
    <r>
      <rPr>
        <b/>
        <sz val="9"/>
        <rFont val="돋움"/>
        <family val="3"/>
        <charset val="129"/>
      </rPr>
      <t xml:space="preserve"> 0.32%</t>
    </r>
    <r>
      <rPr>
        <sz val="9"/>
        <rFont val="돋움"/>
        <family val="3"/>
        <charset val="129"/>
      </rPr>
      <t xml:space="preserve">
D그룹 : </t>
    </r>
    <r>
      <rPr>
        <b/>
        <sz val="9"/>
        <rFont val="돋움"/>
        <family val="3"/>
        <charset val="129"/>
      </rPr>
      <t>0.16%</t>
    </r>
    <r>
      <rPr>
        <sz val="9"/>
        <rFont val="돋움"/>
        <family val="3"/>
        <charset val="129"/>
      </rPr>
      <t xml:space="preserve">
E그룹 : </t>
    </r>
    <r>
      <rPr>
        <b/>
        <sz val="9"/>
        <rFont val="돋움"/>
        <family val="3"/>
        <charset val="129"/>
      </rPr>
      <t>0.10%</t>
    </r>
    <r>
      <rPr>
        <sz val="9"/>
        <rFont val="돋움"/>
        <family val="3"/>
        <charset val="129"/>
      </rPr>
      <t xml:space="preserve">
</t>
    </r>
    <phoneticPr fontId="21" type="noConversion"/>
  </si>
  <si>
    <t xml:space="preserve">
50억 미만 : 0.081%</t>
    <phoneticPr fontId="21" type="noConversion"/>
  </si>
  <si>
    <t>2천만원~4천만원미만</t>
    <phoneticPr fontId="21" type="noConversion"/>
  </si>
  <si>
    <t>4천만원~5천만원미만</t>
    <phoneticPr fontId="21" type="noConversion"/>
  </si>
  <si>
    <t>3억원~3.4억원미만</t>
    <phoneticPr fontId="21" type="noConversion"/>
  </si>
  <si>
    <t>3.4억원~5억원미만</t>
    <phoneticPr fontId="21" type="noConversion"/>
  </si>
  <si>
    <t>5억원~10억원미만</t>
    <phoneticPr fontId="21" type="noConversion"/>
  </si>
  <si>
    <t>14.0%
6~18
개월</t>
    <phoneticPr fontId="21" type="noConversion"/>
  </si>
  <si>
    <t>11%
6~18
개월</t>
    <phoneticPr fontId="21" type="noConversion"/>
  </si>
  <si>
    <t>10억원~20억원미만</t>
    <phoneticPr fontId="21" type="noConversion"/>
  </si>
  <si>
    <t>20억원~30억원미만</t>
    <phoneticPr fontId="21" type="noConversion"/>
  </si>
  <si>
    <t>15.0%
18개월
이상</t>
    <phoneticPr fontId="21" type="noConversion"/>
  </si>
  <si>
    <t>12%
18개월
이상</t>
    <phoneticPr fontId="21" type="noConversion"/>
  </si>
  <si>
    <t>30억원~50억원미만</t>
    <phoneticPr fontId="21" type="noConversion"/>
  </si>
  <si>
    <t>50억원~100억원미만</t>
    <phoneticPr fontId="21" type="noConversion"/>
  </si>
  <si>
    <t xml:space="preserve"> 50～100억 : 0.08%</t>
    <phoneticPr fontId="21" type="noConversion"/>
  </si>
  <si>
    <t>100억원~300억 미만</t>
    <phoneticPr fontId="21" type="noConversion"/>
  </si>
  <si>
    <t>100～300억 : 0.075%</t>
    <phoneticPr fontId="21" type="noConversion"/>
  </si>
  <si>
    <t>300억원~800억 미만</t>
    <phoneticPr fontId="21" type="noConversion"/>
  </si>
  <si>
    <t xml:space="preserve">300억 이상
토목,산업설비 :0.071%
건축 : 0.068%
턴키,대안공사 :0.084% </t>
    <phoneticPr fontId="21" type="noConversion"/>
  </si>
  <si>
    <t>800억원이상</t>
    <phoneticPr fontId="21" type="noConversion"/>
  </si>
  <si>
    <t>규모와 기간요율을 합산하여 평균요율 적용(공사기간:단위차수 공사기간)</t>
    <phoneticPr fontId="21" type="noConversion"/>
  </si>
  <si>
    <t>2. 일반관리비</t>
    <phoneticPr fontId="21" type="noConversion"/>
  </si>
  <si>
    <t>4. 산재보험료</t>
    <phoneticPr fontId="21" type="noConversion"/>
  </si>
  <si>
    <t>적용제외(고시2003-46호) : 2천만원 미만 (주택사업자, 건설업자가 아닌 자는 연면적 330제곱미터 이하)</t>
    <phoneticPr fontId="21" type="noConversion"/>
  </si>
  <si>
    <t xml:space="preserve">조달청 적용기준(2007년도) </t>
    <phoneticPr fontId="21" type="noConversion"/>
  </si>
  <si>
    <t>등   급   별 (추정금액)</t>
    <phoneticPr fontId="21" type="noConversion"/>
  </si>
  <si>
    <t>1999년도</t>
    <phoneticPr fontId="21" type="noConversion"/>
  </si>
  <si>
    <t>토목 700억이상(건축400억 이상)</t>
    <phoneticPr fontId="21" type="noConversion"/>
  </si>
  <si>
    <t>2 등급 :</t>
    <phoneticPr fontId="21" type="noConversion"/>
  </si>
  <si>
    <t>토목 700억미만~320억 이상(건축400억~230억)</t>
    <phoneticPr fontId="21" type="noConversion"/>
  </si>
  <si>
    <t>3 등급 :</t>
    <phoneticPr fontId="21" type="noConversion"/>
  </si>
  <si>
    <t>토목 320억미만~120억 이상(건축230억~110억)</t>
    <phoneticPr fontId="21" type="noConversion"/>
  </si>
  <si>
    <t xml:space="preserve">   등  급  별 (추정금액)   (단위 : 미만 ~ 이상)</t>
    <phoneticPr fontId="21" type="noConversion"/>
  </si>
  <si>
    <t>05~09년도</t>
    <phoneticPr fontId="21" type="noConversion"/>
  </si>
  <si>
    <t>2010년도</t>
    <phoneticPr fontId="21" type="noConversion"/>
  </si>
  <si>
    <t>2012년도</t>
    <phoneticPr fontId="21" type="noConversion"/>
  </si>
  <si>
    <t>1 등급 :</t>
    <phoneticPr fontId="21" type="noConversion"/>
  </si>
  <si>
    <t>토목 1300억~700억 (건축600억~500억)</t>
    <phoneticPr fontId="21" type="noConversion"/>
  </si>
  <si>
    <t>토목 700억~400억 (건축500억~400억)</t>
    <phoneticPr fontId="21" type="noConversion"/>
  </si>
  <si>
    <t>토목 400억~270억 (건축400억~270억)</t>
    <phoneticPr fontId="21" type="noConversion"/>
  </si>
  <si>
    <t>토목 270억~190억 (건축270억~ 190억)</t>
    <phoneticPr fontId="21" type="noConversion"/>
  </si>
  <si>
    <t>토목 190억~130억  (건축190억~130억)</t>
    <phoneticPr fontId="21" type="noConversion"/>
  </si>
  <si>
    <t>7 등급 :</t>
    <phoneticPr fontId="21" type="noConversion"/>
  </si>
  <si>
    <t>토목 130억~82억  (건축130억~87억)</t>
    <phoneticPr fontId="21" type="noConversion"/>
  </si>
  <si>
    <t>2016년도</t>
    <phoneticPr fontId="21" type="noConversion"/>
  </si>
  <si>
    <t>2019년도</t>
    <phoneticPr fontId="21" type="noConversion"/>
  </si>
  <si>
    <t>2020년도</t>
    <phoneticPr fontId="21" type="noConversion"/>
  </si>
  <si>
    <t xml:space="preserve"> - 수의대상 : 해당업체 고용보험요율</t>
    <phoneticPr fontId="21" type="noConversion"/>
  </si>
  <si>
    <t>일반건설공사(갑) : 중건설공사 또는 철도 또는 궤도신설공사, 기계장치공사 이외의 건축건설 및 기계장치, 도로신설 등의 공사와 이에 부대하여</t>
    <phoneticPr fontId="21" type="noConversion"/>
  </si>
  <si>
    <t>철도 또는 궤도신설공사 : 1. 철도 또는 궤도 신설공사 2. 고가 및 지하철도 신설공사</t>
    <phoneticPr fontId="21" type="noConversion"/>
  </si>
  <si>
    <t xml:space="preserve">                                 중에서 다음과 같은 사업을 말하며, 타공사와 분리발주되어 시간·장소적으로 독립하여 행하는 공사에 한함</t>
    <phoneticPr fontId="21" type="noConversion"/>
  </si>
  <si>
    <t>12. 건설 하도급대금
     지급보증비</t>
    <phoneticPr fontId="21" type="noConversion"/>
  </si>
  <si>
    <t xml:space="preserve"> 300억원 이상 (최저가낙찰 대상공사포함)</t>
    <phoneticPr fontId="21" type="noConversion"/>
  </si>
  <si>
    <t xml:space="preserve">  *  턴키(대안)공사 (* 기술제안일 경우)</t>
    <phoneticPr fontId="21" type="noConversion"/>
  </si>
  <si>
    <r>
      <rPr>
        <sz val="9"/>
        <rFont val="맑은 고딕"/>
        <family val="3"/>
        <charset val="129"/>
      </rPr>
      <t>※</t>
    </r>
    <r>
      <rPr>
        <sz val="9"/>
        <rFont val="돋움"/>
        <family val="3"/>
        <charset val="129"/>
      </rPr>
      <t xml:space="preserve"> 개정 이력 및 적용 일자</t>
    </r>
    <phoneticPr fontId="21" type="noConversion"/>
  </si>
  <si>
    <t xml:space="preserve"> 1. 고용보험료</t>
    <phoneticPr fontId="21" type="noConversion"/>
  </si>
  <si>
    <t xml:space="preserve"> 2. 산업안전보건관리비</t>
    <phoneticPr fontId="21" type="noConversion"/>
  </si>
  <si>
    <t xml:space="preserve"> 3. 산재 보험료</t>
    <phoneticPr fontId="21" type="noConversion"/>
  </si>
  <si>
    <t xml:space="preserve"> 4. 고용 보험료 등급</t>
    <phoneticPr fontId="21" type="noConversion"/>
  </si>
  <si>
    <t xml:space="preserve"> 7. 건설기계대여
     지급보증비</t>
    <phoneticPr fontId="21" type="noConversion"/>
  </si>
  <si>
    <t xml:space="preserve"> 8. 건설 하도급대금
     지급보증비</t>
    <phoneticPr fontId="21" type="noConversion"/>
  </si>
  <si>
    <r>
      <rPr>
        <sz val="9"/>
        <rFont val="맑은 고딕"/>
        <family val="3"/>
        <charset val="129"/>
      </rPr>
      <t>※</t>
    </r>
    <r>
      <rPr>
        <sz val="9"/>
        <rFont val="돋움"/>
        <family val="3"/>
        <charset val="129"/>
      </rPr>
      <t xml:space="preserve"> 적용 및 계산 방법</t>
    </r>
    <phoneticPr fontId="21" type="noConversion"/>
  </si>
  <si>
    <t xml:space="preserve"> 1. 간접노무비 (각 구분공사별 별도 요율 적용)</t>
    <phoneticPr fontId="21" type="noConversion"/>
  </si>
  <si>
    <t xml:space="preserve">    - 산출 방법</t>
    <phoneticPr fontId="21" type="noConversion"/>
  </si>
  <si>
    <t xml:space="preserve">     ① 토목, 건축, 기계, 전기 구분 공사 별 순공사비(재료비+직접노무비+산출경비)의 합으로 금액 구분 범위를 정하여 요율을 결정한다.</t>
    <phoneticPr fontId="21" type="noConversion"/>
  </si>
  <si>
    <t xml:space="preserve">     ② 공사기간에 따른 요율을 결정한다.</t>
    <phoneticPr fontId="21" type="noConversion"/>
  </si>
  <si>
    <t xml:space="preserve">     ③ '①'과 '②'의 평균 요율을 구한다</t>
    <phoneticPr fontId="21" type="noConversion"/>
  </si>
  <si>
    <t xml:space="preserve">    - 계산 방법 : 직접노무비 x 간접노무비율</t>
    <phoneticPr fontId="21" type="noConversion"/>
  </si>
  <si>
    <t xml:space="preserve"> 2. 산재보험료</t>
    <phoneticPr fontId="21" type="noConversion"/>
  </si>
  <si>
    <t xml:space="preserve">    - 계산 방법 : 노무비 x (산재보험료율)</t>
    <phoneticPr fontId="21" type="noConversion"/>
  </si>
  <si>
    <t xml:space="preserve"> 3. 고용보험료율</t>
    <phoneticPr fontId="21" type="noConversion"/>
  </si>
  <si>
    <t xml:space="preserve">     ① 토목, 건축 중 총공사비가 큰 공종의 공사배정규모를 선택한다.</t>
    <phoneticPr fontId="21" type="noConversion"/>
  </si>
  <si>
    <t xml:space="preserve">     ② 등급을 선택하는 공사비는 총공사비(추정공사비)로 선택한다.</t>
    <phoneticPr fontId="21" type="noConversion"/>
  </si>
  <si>
    <t xml:space="preserve"> 4. 연금보험료</t>
    <phoneticPr fontId="21" type="noConversion"/>
  </si>
  <si>
    <t xml:space="preserve">    - 계산 방법 : 직접노무비 x (국민연금요율 + 건강보험료율)</t>
    <phoneticPr fontId="21" type="noConversion"/>
  </si>
  <si>
    <t xml:space="preserve"> 5. 요양보험료</t>
    <phoneticPr fontId="21" type="noConversion"/>
  </si>
  <si>
    <t xml:space="preserve">    - 산출 방법 : </t>
    <phoneticPr fontId="21" type="noConversion"/>
  </si>
  <si>
    <t xml:space="preserve">    - 계산 방법 : </t>
    <phoneticPr fontId="21" type="noConversion"/>
  </si>
  <si>
    <t xml:space="preserve"> 5. 퇴직공제비</t>
    <phoneticPr fontId="21" type="noConversion"/>
  </si>
  <si>
    <t xml:space="preserve"> 6. 지급보증비</t>
    <phoneticPr fontId="21" type="noConversion"/>
  </si>
  <si>
    <t xml:space="preserve"> 7. 기타경비</t>
    <phoneticPr fontId="21" type="noConversion"/>
  </si>
  <si>
    <t xml:space="preserve"> 8. 일반관리비</t>
    <phoneticPr fontId="21" type="noConversion"/>
  </si>
  <si>
    <t xml:space="preserve"> 9. 이윤</t>
    <phoneticPr fontId="21" type="noConversion"/>
  </si>
  <si>
    <t xml:space="preserve"> 10. 안전관리비</t>
    <phoneticPr fontId="21" type="noConversion"/>
  </si>
  <si>
    <t>20.1.1</t>
    <phoneticPr fontId="6" type="noConversion"/>
  </si>
  <si>
    <t>노임단가(원)</t>
    <phoneticPr fontId="21" type="noConversion"/>
  </si>
  <si>
    <t>○ 산재보험료 : 3.75 -&gt; 3.73%
○ 건강보험료 : 3.23 -&gt; 3.335%
○ 노인장기요양보험료 : 8.51 -&gt; 10.25%</t>
    <phoneticPr fontId="6" type="noConversion"/>
  </si>
  <si>
    <t>21.1.7</t>
    <phoneticPr fontId="6" type="noConversion"/>
  </si>
  <si>
    <t>○ 산재보험료 : 3.73 -&gt; 3.70%
○ 건강보험료 : 3.335 -&gt; 3.43%
○ 노인장기요양보험료 : 10.25 -&gt; 11.52%</t>
    <phoneticPr fontId="6" type="noConversion"/>
  </si>
  <si>
    <t>○ 안전관리자 선임비용 별도 계상 적용</t>
    <phoneticPr fontId="6" type="noConversion"/>
  </si>
  <si>
    <t>21.4.15</t>
    <phoneticPr fontId="6" type="noConversion"/>
  </si>
  <si>
    <t>○ 안전관리자 선임비용 계상을 위한 '순공사비 내역서' 시트 내 안전관리지 Man-Day 기입 항목 추가</t>
    <phoneticPr fontId="6" type="noConversion"/>
  </si>
  <si>
    <t xml:space="preserve">   등  급  별 (추정금액)   (단위 : 미만 ~ 이상)</t>
    <phoneticPr fontId="21" type="noConversion"/>
  </si>
  <si>
    <t>1 등급 :</t>
    <phoneticPr fontId="21" type="noConversion"/>
  </si>
  <si>
    <t>건축 1200억 이상</t>
    <phoneticPr fontId="21" type="noConversion"/>
  </si>
  <si>
    <t>2 등급 :</t>
    <phoneticPr fontId="21" type="noConversion"/>
  </si>
  <si>
    <t>3 등급 :</t>
    <phoneticPr fontId="21" type="noConversion"/>
  </si>
  <si>
    <t>토목 220억~140억</t>
    <phoneticPr fontId="21" type="noConversion"/>
  </si>
  <si>
    <t>7 등급 :</t>
    <phoneticPr fontId="21" type="noConversion"/>
  </si>
  <si>
    <t>2천만원~5억원 미만</t>
    <phoneticPr fontId="21" type="noConversion"/>
  </si>
  <si>
    <t>G3(1.97%)</t>
    <phoneticPr fontId="21" type="noConversion"/>
  </si>
  <si>
    <t>G2(1.86%+5,349
천원)</t>
    <phoneticPr fontId="21" type="noConversion"/>
  </si>
  <si>
    <t>50억원 이상</t>
    <phoneticPr fontId="21" type="noConversion"/>
  </si>
  <si>
    <t>2천만원 미만</t>
    <phoneticPr fontId="21" type="noConversion"/>
  </si>
  <si>
    <t>5억원~50억원 미만</t>
    <phoneticPr fontId="21" type="noConversion"/>
  </si>
  <si>
    <t>800억원 이상</t>
    <phoneticPr fontId="21" type="noConversion"/>
  </si>
  <si>
    <t>토목공사(토목·건축공사 포함)</t>
    <phoneticPr fontId="21" type="noConversion"/>
  </si>
  <si>
    <t>산업·환경설비공사</t>
    <phoneticPr fontId="21" type="noConversion"/>
  </si>
  <si>
    <t>A 그룹 :</t>
    <phoneticPr fontId="21" type="noConversion"/>
  </si>
  <si>
    <t>상·하수도설비공사, 수중공사, 보링·그라우팅공사</t>
    <phoneticPr fontId="21" type="noConversion"/>
  </si>
  <si>
    <t>C 그룹 :</t>
    <phoneticPr fontId="21" type="noConversion"/>
  </si>
  <si>
    <t>석공사, 시설물유지관리, 철근·콘크리트공사, 가스시설공사(1종)</t>
    <phoneticPr fontId="21" type="noConversion"/>
  </si>
  <si>
    <t>D 그룹 :</t>
    <phoneticPr fontId="21" type="noConversion"/>
  </si>
  <si>
    <t>조경시설물설치, 조경식재, 도장공사, 철도궤도, 철강재설치공사</t>
    <phoneticPr fontId="21" type="noConversion"/>
  </si>
  <si>
    <t>E 그룹 :</t>
    <phoneticPr fontId="21" type="noConversion"/>
  </si>
  <si>
    <t>1. 발주자와 종합건설업자가 계약시 적용요율</t>
    <phoneticPr fontId="21" type="noConversion"/>
  </si>
  <si>
    <t>건축공사</t>
    <phoneticPr fontId="21" type="noConversion"/>
  </si>
  <si>
    <t>조경공사</t>
    <phoneticPr fontId="21" type="noConversion"/>
  </si>
  <si>
    <t>2. 발주자와 전문건설업자가 계약시 적용요율</t>
    <phoneticPr fontId="21" type="noConversion"/>
  </si>
  <si>
    <t>준설공사, 포장공사, 토공사, 비계·구조물해체공사</t>
    <phoneticPr fontId="21" type="noConversion"/>
  </si>
  <si>
    <t>B 그룹 :</t>
    <phoneticPr fontId="21" type="noConversion"/>
  </si>
  <si>
    <t>21.7.1</t>
    <phoneticPr fontId="6" type="noConversion"/>
  </si>
  <si>
    <t xml:space="preserve">
○ 보험료 요율변경에 따른 양식수정
</t>
    <phoneticPr fontId="6" type="noConversion"/>
  </si>
  <si>
    <t>○ 고용보험료 적용요율 변경에 따른 양식수정</t>
    <phoneticPr fontId="6" type="noConversion"/>
  </si>
  <si>
    <t>2021년도</t>
    <phoneticPr fontId="21" type="noConversion"/>
  </si>
  <si>
    <t>정산 기준</t>
    <phoneticPr fontId="6" type="noConversion"/>
  </si>
  <si>
    <t xml:space="preserve"> *정산요구금액 : 업체가 정산 기준에 의거 계산금액 기록</t>
    <phoneticPr fontId="6" type="noConversion"/>
  </si>
  <si>
    <t>[안전관리자/지킴이 선임비용]</t>
    <phoneticPr fontId="21" type="noConversion"/>
  </si>
  <si>
    <t>구분</t>
    <phoneticPr fontId="21" type="noConversion"/>
  </si>
  <si>
    <t>설계 M/D</t>
    <phoneticPr fontId="21" type="noConversion"/>
  </si>
  <si>
    <t>선임비용(원)</t>
    <phoneticPr fontId="21" type="noConversion"/>
  </si>
  <si>
    <t>사) 안전인력 선임 비용</t>
    <phoneticPr fontId="6" type="noConversion"/>
  </si>
  <si>
    <t>전담안전관리자</t>
    <phoneticPr fontId="21" type="noConversion"/>
  </si>
  <si>
    <t>+</t>
    <phoneticPr fontId="21" type="noConversion"/>
  </si>
  <si>
    <t>1등급:
1.57%
2등급:
1.30%
3등급:
1.13%
4등급:
1.06%
5등급:
1.03%
6등급:
1.02%
7등급이하:
1.01%</t>
    <phoneticPr fontId="21" type="noConversion"/>
  </si>
  <si>
    <t>적용기준</t>
    <phoneticPr fontId="21" type="noConversion"/>
  </si>
  <si>
    <t>1. 간접노무비</t>
    <phoneticPr fontId="21" type="noConversion"/>
  </si>
  <si>
    <t>(직노)x율; 적용=&gt; 재료비 + 직접노무비 + 산출경비 (각 구분공사별 적용)</t>
    <phoneticPr fontId="21" type="noConversion"/>
  </si>
  <si>
    <t>(재+노+경)x율; 적용=&gt; 도급공사비(재료비 + 노무비 + 경비)의 합산금액</t>
    <phoneticPr fontId="21" type="noConversion"/>
  </si>
  <si>
    <t>3. 이윤</t>
    <phoneticPr fontId="21" type="noConversion"/>
  </si>
  <si>
    <t>(노+경+일)x율; 적용=&gt;재료비 + 노무비 + 경비 + 일반관리비 (각 구분공사별 적용) (ex.이윤제외금액)</t>
    <phoneticPr fontId="21" type="noConversion"/>
  </si>
  <si>
    <t>건축:설비포함, 기계:축로포함, 전기:통신포함</t>
    <phoneticPr fontId="21" type="noConversion"/>
  </si>
  <si>
    <r>
      <t xml:space="preserve"> - </t>
    </r>
    <r>
      <rPr>
        <sz val="9"/>
        <color indexed="12"/>
        <rFont val="돋움"/>
        <family val="3"/>
        <charset val="129"/>
      </rPr>
      <t>적용대상 : 모든 건설공사에 적용</t>
    </r>
    <r>
      <rPr>
        <strike/>
        <sz val="9"/>
        <color indexed="10"/>
        <rFont val="돋움"/>
        <family val="3"/>
        <charset val="129"/>
      </rPr>
      <t>&lt;다만, 총공사금액((도급금액+관급재료)에서 부가세제외) 2천만원 미만의 건설공사를 건설업자가 아닌자가 시공시 적용에서 제외&gt;</t>
    </r>
    <phoneticPr fontId="21" type="noConversion"/>
  </si>
  <si>
    <t>(노)x율; 적용=&gt; 적용대상 : 1998. 10. 1이후 1인이상(실업급여,고용안정및 직업능력개발사업) :국토교통부 고시 제2021 - 905호</t>
    <phoneticPr fontId="21" type="noConversion"/>
  </si>
  <si>
    <t>건설공사 적용기준(노동부,고시2003-46호) : 2004. 1. 1 이후 총공사금액 2천만원이상 (개인공사는 연면적 330㎡ 이상)</t>
    <phoneticPr fontId="21" type="noConversion"/>
  </si>
  <si>
    <t xml:space="preserve"> - 적용대상 : 모든 건설공사에 적용&lt;다만, 총공사금액((도급금액+관급재료)에서 부가세제외) 2천만원 미만의 건설공사를 건설업자가 아닌자가 시공시 적용에서 제외&gt;</t>
    <phoneticPr fontId="21" type="noConversion"/>
  </si>
  <si>
    <t xml:space="preserve"> - 계상기준 : (직접+간접) 노무비 × 적용요율</t>
    <phoneticPr fontId="21" type="noConversion"/>
  </si>
  <si>
    <t>2003년도</t>
    <phoneticPr fontId="21" type="noConversion"/>
  </si>
  <si>
    <t>2004년도</t>
    <phoneticPr fontId="21" type="noConversion"/>
  </si>
  <si>
    <t>토목 120억미만(건축110억미만)</t>
    <phoneticPr fontId="21" type="noConversion"/>
  </si>
  <si>
    <t>2011년도</t>
    <phoneticPr fontId="21" type="noConversion"/>
  </si>
  <si>
    <t>토목1300억이상  (건축600억 이상)</t>
    <phoneticPr fontId="21" type="noConversion"/>
  </si>
  <si>
    <t xml:space="preserve"> - PQ, 실적대상 : 공사금액에 따라 해당등급</t>
    <phoneticPr fontId="21" type="noConversion"/>
  </si>
  <si>
    <t xml:space="preserve"> - 기타공사 : 공사금액에 따라 해당등급 적용:6등급이하는 6등급 적용</t>
    <phoneticPr fontId="21" type="noConversion"/>
  </si>
  <si>
    <t>6. 산업안전보건관리비</t>
    <phoneticPr fontId="21" type="noConversion"/>
  </si>
  <si>
    <t>(재+직노+사급자재)x율; 적용=&gt;  도급공사비(재료비[관급재료비 포함] + 직접노무비)의 합산금액 :노동부고시 제2017-8호(2017.2.7.) 참조</t>
    <phoneticPr fontId="21" type="noConversion"/>
  </si>
  <si>
    <t xml:space="preserve"> - 대상액1 : 재료비[관급재료비 포함] + 직접노무비)의 합산금액</t>
    <phoneticPr fontId="21" type="noConversion"/>
  </si>
  <si>
    <t xml:space="preserve"> - 대상액2 : 추정금액</t>
    <phoneticPr fontId="21" type="noConversion"/>
  </si>
  <si>
    <t xml:space="preserve">                            5억미만(대상액1기준) : G1,H1,D1,E1,F1</t>
    <phoneticPr fontId="21" type="noConversion"/>
  </si>
  <si>
    <t xml:space="preserve">                            5억이상 50억미만(대상액1기준) : G2,H2,D2,E2,F2</t>
    <phoneticPr fontId="21" type="noConversion"/>
  </si>
  <si>
    <t xml:space="preserve">                            50억이상(대상액1기준)에서 800억미만(대상액2기준) : G3,H3,D3,E3,F3</t>
    <phoneticPr fontId="21" type="noConversion"/>
  </si>
  <si>
    <t xml:space="preserve">                            800억이상(대상액2기준) : G4,H4,D4,E4,F4</t>
    <phoneticPr fontId="21" type="noConversion"/>
  </si>
  <si>
    <t>총공사금액(부가가치세 및 관급재료액을 포함) 2천만원이상: 노동부 고시 제2020-63호(2020.1.23.)</t>
    <phoneticPr fontId="21" type="noConversion"/>
  </si>
  <si>
    <t>발주자가 재료를 제공할 경우에 당해 금액을 대상액에 포함시킬 때의 산업안전보건관리비는 당해 금액을 포함시키지 않은 대상액을</t>
    <phoneticPr fontId="21" type="noConversion"/>
  </si>
  <si>
    <t>기준으로 게상한 산업안전보건관리비의 1.2배를 초과할 수 없다. 즉(관급포함산업안전보건관리비)≤(관급제외 산업안전보건관리비 × 1.2)</t>
    <phoneticPr fontId="21" type="noConversion"/>
  </si>
  <si>
    <t>대상액이 구분되어 있지 아니한 공사는 도급계약 또는 자체사업게획상의 총 공사금액의 70%를 대상액으로 하여 안전관리비를 계상</t>
    <phoneticPr fontId="21" type="noConversion"/>
  </si>
  <si>
    <t>하나의 사업장내에 건설공사 종류가 2이상인 경우(분리발주한 경우를 제외한다)에는 공사금액이 가장 큰 공사종류를 적용한다.</t>
    <phoneticPr fontId="21" type="noConversion"/>
  </si>
  <si>
    <t>축로공사는 일반건설공사(갑)을 기준한다.</t>
    <phoneticPr fontId="21" type="noConversion"/>
  </si>
  <si>
    <t xml:space="preserve">                          현장내에서 행하는 사업</t>
    <phoneticPr fontId="21" type="noConversion"/>
  </si>
  <si>
    <t xml:space="preserve">                          1.건축건설 공사 2. 도로신설 공사 4. 기타 건설공사</t>
    <phoneticPr fontId="21" type="noConversion"/>
  </si>
  <si>
    <t>일반건설공사(을) : 1. 기계장치 공사</t>
    <phoneticPr fontId="21" type="noConversion"/>
  </si>
  <si>
    <t>중건설공사         : 1. 고제방(댐)등 신설공사 2. 수력발전시설 신설공사 3. 터널 신설공사</t>
    <phoneticPr fontId="21" type="noConversion"/>
  </si>
  <si>
    <t>특수 및 기타건설공사 : "건설공사 표준안전관리비 계상 및 사용기준"의 특수 및 기타건설공사는 산업재해보상보험요율표상의 일반건설공사(갑)</t>
    <phoneticPr fontId="21" type="noConversion"/>
  </si>
  <si>
    <t xml:space="preserve">                               [타공사와 병행하여 행하는 경우에는 일반건설(갑)으로 분류]</t>
    <phoneticPr fontId="21" type="noConversion"/>
  </si>
  <si>
    <t xml:space="preserve">                               1. 건설산업기본법에 의한 준설공사, 조경공사, 택지조성공사(경지정리공사 포함), 포장공사</t>
    <phoneticPr fontId="21" type="noConversion"/>
  </si>
  <si>
    <t xml:space="preserve">                               2. 전기공사업법에 의한 전기공사</t>
    <phoneticPr fontId="21" type="noConversion"/>
  </si>
  <si>
    <t xml:space="preserve">                               3. 정보통신공사업법에 의한 정보통신공사</t>
    <phoneticPr fontId="21" type="noConversion"/>
  </si>
  <si>
    <t>7. 퇴직공제비</t>
    <phoneticPr fontId="21" type="noConversion"/>
  </si>
  <si>
    <t>(직노)x율; 적용=&gt; 공사예정금액 5억이상의 건설공사에 적용(포스코는 전체 적용) :(국토부 고시 제2015-610호)</t>
    <phoneticPr fontId="21" type="noConversion"/>
  </si>
  <si>
    <t>8. 건강, 연금 보험료</t>
    <phoneticPr fontId="21" type="noConversion"/>
  </si>
  <si>
    <t xml:space="preserve">(직노)x율; 적용=&gt; 직접노무비 x 요율 : 건설산업기본법 제22조(건설공사에 관햔 도급계약의 원칙) 제5항에 사회보험료의 도급금액 산출내역서 반영을 의무화 :(사회보험의 보험료적용기준 국토교통부 고시 제2021 - 905호) </t>
    <phoneticPr fontId="21" type="noConversion"/>
  </si>
  <si>
    <t>9. 노인장기요양 보험료</t>
    <phoneticPr fontId="21" type="noConversion"/>
  </si>
  <si>
    <t xml:space="preserve">(건강보험료)x율; 적용=&gt; 직접노무비 x 요율 : 건설산업기본법 제22조(건설공사에 관햔 도급계약의 원칙) 제5항에 사회보험료의 도급금액 산출내역서 반영을 의무화 :(사회보험의 보험료적용기준 국토교통부 고시 제2021 - 905호) </t>
    <phoneticPr fontId="21" type="noConversion"/>
  </si>
  <si>
    <t>10. 환경보전비</t>
    <phoneticPr fontId="21" type="noConversion"/>
  </si>
  <si>
    <t xml:space="preserve">건설공사현장에 설치하는 환경오염방지시설의 설치 및 운영에 소요되 는 비용(환경보전비) 은 내역서에는 표준품셈 등 원각계산에 따라 반영된비용을 포함하여 건설진흥법 시행규칙 [별표8] 환경관리비 세부 산출기준 </t>
    <phoneticPr fontId="21" type="noConversion"/>
  </si>
  <si>
    <t>제1호 가목에 해당하는요율을 적용하여 계상한다</t>
    <phoneticPr fontId="21" type="noConversion"/>
  </si>
  <si>
    <t>11. 건설기계대여
     지급보증비</t>
    <phoneticPr fontId="21" type="noConversion"/>
  </si>
  <si>
    <t>직접공사비 (재료비+직접노무비+직접공사경비)x적용요율; 적용=&gt;(각 구분공사별 적용) :국토부 고시 제2019-286호(2019.6.17.) 적용 □ 건설기계대여대금지급보증서발급수수료</t>
    <phoneticPr fontId="21" type="noConversion"/>
  </si>
  <si>
    <t xml:space="preserve"> * 주1) 발주자 와 종합건설업자가 계약하는 원도급 산출내역서 반영기준</t>
    <phoneticPr fontId="21" type="noConversion"/>
  </si>
  <si>
    <t>- 토목공사(토목·건축공사 포함)</t>
    <phoneticPr fontId="21" type="noConversion"/>
  </si>
  <si>
    <t>- 건축공사</t>
    <phoneticPr fontId="21" type="noConversion"/>
  </si>
  <si>
    <t>- 산업·환경설비공사</t>
    <phoneticPr fontId="21" type="noConversion"/>
  </si>
  <si>
    <t>- 조경공사</t>
    <phoneticPr fontId="21" type="noConversion"/>
  </si>
  <si>
    <t xml:space="preserve"> * 주2) 발주자 와 전문건설업자가 계약하는 원도급 산출내역서 반영기준</t>
    <phoneticPr fontId="21" type="noConversion"/>
  </si>
  <si>
    <t>시설물유지관리, 도장공사, 포장공사, 상·하수도설비공사</t>
    <phoneticPr fontId="21" type="noConversion"/>
  </si>
  <si>
    <t>비계·구조물해체공사,보링·그라우팅공사,수중공사,가스시설시공1종</t>
    <phoneticPr fontId="21" type="noConversion"/>
  </si>
  <si>
    <t>(재+직접노무비+산출경비)x율; 적용=&gt;(각 구분공사별 적용) :국토부 고시 제2016-921호 □ 건설하도급대금지급보증서발급수수료</t>
    <phoneticPr fontId="21" type="noConversion"/>
  </si>
  <si>
    <t xml:space="preserve"> : 2020년 01월 23일 개정, 2020년 1월 23일부터 시행</t>
    <phoneticPr fontId="21" type="noConversion"/>
  </si>
  <si>
    <t xml:space="preserve"> 5. 건강보험료</t>
    <phoneticPr fontId="21" type="noConversion"/>
  </si>
  <si>
    <t xml:space="preserve"> 6. 노인장기요양보험료</t>
    <phoneticPr fontId="21" type="noConversion"/>
  </si>
  <si>
    <t xml:space="preserve"> : 2019년 06월 19일 개정, 2019년 6월 19일부터 시행</t>
    <phoneticPr fontId="21" type="noConversion"/>
  </si>
  <si>
    <t xml:space="preserve"> : 2018년 04월 20일 개정, 2018년  4월 20일부터 시행 : 계약일 기준으로 8.1일부 적용 </t>
    <phoneticPr fontId="21" type="noConversion"/>
  </si>
  <si>
    <t>22.4.8.</t>
    <phoneticPr fontId="6" type="noConversion"/>
  </si>
  <si>
    <t>○ 안전지킴이 반영 및 전담안전관리자 단가 변경</t>
    <phoneticPr fontId="6" type="noConversion"/>
  </si>
  <si>
    <t xml:space="preserve">
○ 보험료 요율변경에 따른 양식수정
</t>
    <phoneticPr fontId="6" type="noConversion"/>
  </si>
  <si>
    <t>○ 안전지킴이 신설 (플랜트노조-전문건설협회 협약단가 기능공A 167,000원)
○ 전담안전관리자 단가 변경 ('20년 엔지니어링 건설 초급기술자 172,529원 → '21년 건설 고급기술자 253,985원)</t>
    <phoneticPr fontId="6" type="noConversion"/>
  </si>
  <si>
    <t>○ 건강보험료 : 3.43% → 3.495%
○ 노인장기요양보험료 : 11.52% → 12.27%</t>
    <phoneticPr fontId="6" type="noConversion"/>
  </si>
  <si>
    <t>생명지킴이</t>
    <phoneticPr fontId="6" type="noConversion"/>
  </si>
  <si>
    <r>
      <t>4.</t>
    </r>
    <r>
      <rPr>
        <u/>
        <sz val="11"/>
        <rFont val="굴림체"/>
        <family val="3"/>
        <charset val="129"/>
      </rPr>
      <t>건강보험,국민연금,요양보험</t>
    </r>
    <r>
      <rPr>
        <sz val="11"/>
        <rFont val="굴림체"/>
        <family val="3"/>
        <charset val="129"/>
      </rPr>
      <t xml:space="preserve">은 </t>
    </r>
    <r>
      <rPr>
        <b/>
        <sz val="11"/>
        <rFont val="굴림체"/>
        <family val="3"/>
        <charset val="129"/>
      </rPr>
      <t xml:space="preserve">"공사건" </t>
    </r>
    <r>
      <rPr>
        <sz val="11"/>
        <rFont val="굴림체"/>
        <family val="3"/>
        <charset val="129"/>
      </rPr>
      <t xml:space="preserve">가입근거중 </t>
    </r>
    <r>
      <rPr>
        <b/>
        <sz val="11"/>
        <rFont val="굴림체"/>
        <family val="3"/>
        <charset val="129"/>
      </rPr>
      <t>1/2(사업자분)</t>
    </r>
    <r>
      <rPr>
        <sz val="11"/>
        <rFont val="굴림체"/>
        <family val="3"/>
        <charset val="129"/>
      </rPr>
      <t xml:space="preserve">만 인정하고 </t>
    </r>
    <r>
      <rPr>
        <b/>
        <sz val="11"/>
        <color indexed="10"/>
        <rFont val="굴림체"/>
        <family val="3"/>
        <charset val="129"/>
      </rPr>
      <t>미사용분에 대해선 감액</t>
    </r>
    <r>
      <rPr>
        <sz val="11"/>
        <rFont val="굴림체"/>
        <family val="3"/>
        <charset val="129"/>
      </rPr>
      <t>[건설기본법 제22조 5항]</t>
    </r>
    <phoneticPr fontId="6" type="noConversion"/>
  </si>
  <si>
    <t>생명지킴이</t>
    <phoneticPr fontId="21" type="noConversion"/>
  </si>
  <si>
    <t>정산금액</t>
    <phoneticPr fontId="6" type="noConversion"/>
  </si>
  <si>
    <t>2024년도</t>
    <phoneticPr fontId="21" type="noConversion"/>
  </si>
  <si>
    <t xml:space="preserve">토목 1400억이상 </t>
    <phoneticPr fontId="21" type="noConversion"/>
  </si>
  <si>
    <t>토목 1400억~900억</t>
    <phoneticPr fontId="21" type="noConversion"/>
  </si>
  <si>
    <t>토목 900억~570억</t>
    <phoneticPr fontId="21" type="noConversion"/>
  </si>
  <si>
    <t>토목 570억~370억</t>
    <phoneticPr fontId="21" type="noConversion"/>
  </si>
  <si>
    <t>토목 370억~220억</t>
    <phoneticPr fontId="21" type="noConversion"/>
  </si>
  <si>
    <t>토목 140억~
7등급 미만</t>
    <phoneticPr fontId="21" type="noConversion"/>
  </si>
  <si>
    <t>건축 1200억~900억</t>
    <phoneticPr fontId="21" type="noConversion"/>
  </si>
  <si>
    <t>건축 800억~520억</t>
    <phoneticPr fontId="21" type="noConversion"/>
  </si>
  <si>
    <t>건축 520억~340억</t>
    <phoneticPr fontId="21" type="noConversion"/>
  </si>
  <si>
    <t>건축 340억~210억</t>
    <phoneticPr fontId="21" type="noConversion"/>
  </si>
  <si>
    <t>건축 130억~ 
7등급 미만</t>
    <phoneticPr fontId="21" type="noConversion"/>
  </si>
  <si>
    <t>토건</t>
    <phoneticPr fontId="21" type="noConversion"/>
  </si>
  <si>
    <t>건축</t>
    <phoneticPr fontId="21" type="noConversion"/>
  </si>
  <si>
    <t>건축 210억~130억</t>
    <phoneticPr fontId="21" type="noConversion"/>
  </si>
  <si>
    <t>24.4.1.</t>
    <phoneticPr fontId="6" type="noConversion"/>
  </si>
  <si>
    <t>○ 산재보험료 : 3.7% → 3.56%
○ 노인장기요양보험료 : 12.81% → 12.95%</t>
    <phoneticPr fontId="6" type="noConversion"/>
  </si>
  <si>
    <t>○ 생명지킴이 반영 및 전담안전관리자 단가 변경</t>
    <phoneticPr fontId="6" type="noConversion"/>
  </si>
  <si>
    <t>○ 생명지킴이 단가 조정 : 167,000원 → 183,567원  ※ 안전지킴이가 생명 지킴이로 명칭 변경
○ 전담안전관리자 단가 조정 : 253,985원 → 293,799원</t>
    <phoneticPr fontId="6" type="noConversion"/>
  </si>
  <si>
    <t>마) 환경보전비</t>
    <phoneticPr fontId="6" type="noConversion"/>
  </si>
  <si>
    <t>환경보전비</t>
    <phoneticPr fontId="6" type="noConversion"/>
  </si>
  <si>
    <r>
      <t>(노+경+일)x율; 적용=&gt; (직 + 간접 노무비) × 적용요율 (산업재해보상보험법 제 63조, 동법 시행령 제60조) :(</t>
    </r>
    <r>
      <rPr>
        <sz val="9"/>
        <color indexed="10"/>
        <rFont val="돋움"/>
        <family val="3"/>
        <charset val="129"/>
      </rPr>
      <t>고용노동부고시(안)2024- 호</t>
    </r>
    <r>
      <rPr>
        <sz val="9"/>
        <rFont val="돋움"/>
        <family val="3"/>
        <charset val="129"/>
      </rPr>
      <t>, 국토교통부 고시 제2021 - 905호)</t>
    </r>
    <phoneticPr fontId="21" type="noConversion"/>
  </si>
  <si>
    <r>
      <t xml:space="preserve">산업재해보상보험요율표(2000년도 이후 노동부 고시에 의해 건설업 사업종류를 4종에서 1종으로 통합적용) </t>
    </r>
    <r>
      <rPr>
        <sz val="9"/>
        <color indexed="10"/>
        <rFont val="돋움"/>
        <family val="3"/>
        <charset val="129"/>
      </rPr>
      <t>출퇴근 산재보험률 0.6%포함</t>
    </r>
    <phoneticPr fontId="21" type="noConversion"/>
  </si>
  <si>
    <t xml:space="preserve">   등  급  별 (추정금액)   (단위 : 이상 ~ 미만)</t>
    <phoneticPr fontId="21" type="noConversion"/>
  </si>
  <si>
    <t>토목공사</t>
    <phoneticPr fontId="21" type="noConversion"/>
  </si>
  <si>
    <t>2023년도</t>
    <phoneticPr fontId="21" type="noConversion"/>
  </si>
  <si>
    <r>
      <t>1400</t>
    </r>
    <r>
      <rPr>
        <b/>
        <sz val="10"/>
        <color indexed="8"/>
        <rFont val="한양신명조"/>
        <family val="3"/>
        <charset val="129"/>
      </rPr>
      <t>억원 이상</t>
    </r>
    <phoneticPr fontId="21" type="noConversion"/>
  </si>
  <si>
    <r>
      <t>1200</t>
    </r>
    <r>
      <rPr>
        <b/>
        <sz val="10"/>
        <color indexed="8"/>
        <rFont val="한양신명조"/>
        <family val="3"/>
        <charset val="129"/>
      </rPr>
      <t>억원 이상</t>
    </r>
    <phoneticPr fontId="21" type="noConversion"/>
  </si>
  <si>
    <r>
      <t>900</t>
    </r>
    <r>
      <rPr>
        <b/>
        <sz val="10"/>
        <color indexed="8"/>
        <rFont val="한양신명조"/>
        <family val="3"/>
        <charset val="129"/>
      </rPr>
      <t>억원</t>
    </r>
    <r>
      <rPr>
        <b/>
        <sz val="10"/>
        <color indexed="8"/>
        <rFont val="돋움"/>
        <family val="3"/>
        <charset val="129"/>
      </rPr>
      <t>~1400</t>
    </r>
    <r>
      <rPr>
        <b/>
        <sz val="10"/>
        <color indexed="8"/>
        <rFont val="한양신명조"/>
        <family val="3"/>
        <charset val="129"/>
      </rPr>
      <t>억원</t>
    </r>
    <phoneticPr fontId="21" type="noConversion"/>
  </si>
  <si>
    <r>
      <t>800</t>
    </r>
    <r>
      <rPr>
        <b/>
        <sz val="10"/>
        <color indexed="8"/>
        <rFont val="한양신명조"/>
        <family val="3"/>
        <charset val="129"/>
      </rPr>
      <t>억원</t>
    </r>
    <r>
      <rPr>
        <b/>
        <sz val="10"/>
        <color indexed="8"/>
        <rFont val="돋움"/>
        <family val="3"/>
        <charset val="129"/>
      </rPr>
      <t>~1200</t>
    </r>
    <r>
      <rPr>
        <b/>
        <sz val="10"/>
        <color indexed="8"/>
        <rFont val="한양신명조"/>
        <family val="3"/>
        <charset val="129"/>
      </rPr>
      <t>억원</t>
    </r>
    <phoneticPr fontId="21" type="noConversion"/>
  </si>
  <si>
    <r>
      <t>570</t>
    </r>
    <r>
      <rPr>
        <b/>
        <sz val="10"/>
        <color indexed="8"/>
        <rFont val="한양신명조"/>
        <family val="3"/>
        <charset val="129"/>
      </rPr>
      <t>억원</t>
    </r>
    <r>
      <rPr>
        <b/>
        <sz val="10"/>
        <color indexed="8"/>
        <rFont val="돋움"/>
        <family val="3"/>
        <charset val="129"/>
      </rPr>
      <t>~900</t>
    </r>
    <r>
      <rPr>
        <b/>
        <sz val="10"/>
        <color indexed="8"/>
        <rFont val="한양신명조"/>
        <family val="3"/>
        <charset val="129"/>
      </rPr>
      <t>억원</t>
    </r>
    <phoneticPr fontId="21" type="noConversion"/>
  </si>
  <si>
    <r>
      <t>520</t>
    </r>
    <r>
      <rPr>
        <b/>
        <sz val="10"/>
        <color indexed="8"/>
        <rFont val="한양신명조"/>
        <family val="3"/>
        <charset val="129"/>
      </rPr>
      <t>억원</t>
    </r>
    <r>
      <rPr>
        <b/>
        <sz val="10"/>
        <color indexed="8"/>
        <rFont val="돋움"/>
        <family val="3"/>
        <charset val="129"/>
      </rPr>
      <t>~800</t>
    </r>
    <r>
      <rPr>
        <b/>
        <sz val="10"/>
        <color indexed="8"/>
        <rFont val="한양신명조"/>
        <family val="3"/>
        <charset val="129"/>
      </rPr>
      <t>억원</t>
    </r>
    <phoneticPr fontId="21" type="noConversion"/>
  </si>
  <si>
    <r>
      <t>370</t>
    </r>
    <r>
      <rPr>
        <b/>
        <sz val="10"/>
        <color indexed="8"/>
        <rFont val="한양신명조"/>
        <family val="3"/>
        <charset val="129"/>
      </rPr>
      <t>억원</t>
    </r>
    <r>
      <rPr>
        <b/>
        <sz val="10"/>
        <color indexed="8"/>
        <rFont val="돋움"/>
        <family val="3"/>
        <charset val="129"/>
      </rPr>
      <t>~570</t>
    </r>
    <r>
      <rPr>
        <b/>
        <sz val="10"/>
        <color indexed="8"/>
        <rFont val="한양신명조"/>
        <family val="3"/>
        <charset val="129"/>
      </rPr>
      <t>억원</t>
    </r>
    <phoneticPr fontId="21" type="noConversion"/>
  </si>
  <si>
    <r>
      <t>340</t>
    </r>
    <r>
      <rPr>
        <b/>
        <sz val="10"/>
        <color indexed="8"/>
        <rFont val="한양신명조"/>
        <family val="3"/>
        <charset val="129"/>
      </rPr>
      <t>억원</t>
    </r>
    <r>
      <rPr>
        <b/>
        <sz val="10"/>
        <color indexed="8"/>
        <rFont val="돋움"/>
        <family val="3"/>
        <charset val="129"/>
      </rPr>
      <t>~520</t>
    </r>
    <r>
      <rPr>
        <b/>
        <sz val="10"/>
        <color indexed="8"/>
        <rFont val="한양신명조"/>
        <family val="3"/>
        <charset val="129"/>
      </rPr>
      <t>억원</t>
    </r>
    <phoneticPr fontId="21" type="noConversion"/>
  </si>
  <si>
    <r>
      <t>220</t>
    </r>
    <r>
      <rPr>
        <b/>
        <sz val="10"/>
        <color indexed="8"/>
        <rFont val="한양신명조"/>
        <family val="3"/>
        <charset val="129"/>
      </rPr>
      <t>억원</t>
    </r>
    <r>
      <rPr>
        <b/>
        <sz val="10"/>
        <color indexed="8"/>
        <rFont val="돋움"/>
        <family val="3"/>
        <charset val="129"/>
      </rPr>
      <t>~370</t>
    </r>
    <r>
      <rPr>
        <b/>
        <sz val="10"/>
        <color indexed="8"/>
        <rFont val="한양신명조"/>
        <family val="3"/>
        <charset val="129"/>
      </rPr>
      <t>억원</t>
    </r>
    <phoneticPr fontId="21" type="noConversion"/>
  </si>
  <si>
    <r>
      <t>210</t>
    </r>
    <r>
      <rPr>
        <b/>
        <sz val="10"/>
        <color indexed="8"/>
        <rFont val="한양신명조"/>
        <family val="3"/>
        <charset val="129"/>
      </rPr>
      <t>억원</t>
    </r>
    <r>
      <rPr>
        <b/>
        <sz val="10"/>
        <color indexed="8"/>
        <rFont val="돋움"/>
        <family val="3"/>
        <charset val="129"/>
      </rPr>
      <t>~340</t>
    </r>
    <r>
      <rPr>
        <b/>
        <sz val="10"/>
        <color indexed="8"/>
        <rFont val="한양신명조"/>
        <family val="3"/>
        <charset val="129"/>
      </rPr>
      <t>억원</t>
    </r>
    <phoneticPr fontId="21" type="noConversion"/>
  </si>
  <si>
    <r>
      <t>140</t>
    </r>
    <r>
      <rPr>
        <b/>
        <sz val="10"/>
        <color indexed="8"/>
        <rFont val="한양신명조"/>
        <family val="3"/>
        <charset val="129"/>
      </rPr>
      <t>억원</t>
    </r>
    <r>
      <rPr>
        <b/>
        <sz val="10"/>
        <color indexed="8"/>
        <rFont val="돋움"/>
        <family val="3"/>
        <charset val="129"/>
      </rPr>
      <t>~220</t>
    </r>
    <r>
      <rPr>
        <b/>
        <sz val="10"/>
        <color indexed="8"/>
        <rFont val="한양신명조"/>
        <family val="3"/>
        <charset val="129"/>
      </rPr>
      <t>억원</t>
    </r>
    <phoneticPr fontId="21" type="noConversion"/>
  </si>
  <si>
    <r>
      <t>130</t>
    </r>
    <r>
      <rPr>
        <b/>
        <sz val="10"/>
        <color indexed="8"/>
        <rFont val="한양신명조"/>
        <family val="3"/>
        <charset val="129"/>
      </rPr>
      <t>억원</t>
    </r>
    <r>
      <rPr>
        <b/>
        <sz val="10"/>
        <color indexed="8"/>
        <rFont val="돋움"/>
        <family val="3"/>
        <charset val="129"/>
      </rPr>
      <t>~210</t>
    </r>
    <r>
      <rPr>
        <b/>
        <sz val="10"/>
        <color indexed="8"/>
        <rFont val="한양신명조"/>
        <family val="3"/>
        <charset val="129"/>
      </rPr>
      <t>억원</t>
    </r>
    <phoneticPr fontId="21" type="noConversion"/>
  </si>
  <si>
    <r>
      <t>고시금액</t>
    </r>
    <r>
      <rPr>
        <b/>
        <sz val="10"/>
        <color indexed="8"/>
        <rFont val="돋움"/>
        <family val="3"/>
        <charset val="129"/>
      </rPr>
      <t>~140</t>
    </r>
    <r>
      <rPr>
        <b/>
        <sz val="10"/>
        <color indexed="8"/>
        <rFont val="한양신명조"/>
        <family val="3"/>
        <charset val="129"/>
      </rPr>
      <t>억원</t>
    </r>
    <phoneticPr fontId="21" type="noConversion"/>
  </si>
  <si>
    <r>
      <t>고시금액</t>
    </r>
    <r>
      <rPr>
        <b/>
        <sz val="10"/>
        <color indexed="8"/>
        <rFont val="돋움"/>
        <family val="3"/>
        <charset val="129"/>
      </rPr>
      <t>~130</t>
    </r>
    <r>
      <rPr>
        <b/>
        <sz val="10"/>
        <color indexed="8"/>
        <rFont val="한양신명조"/>
        <family val="3"/>
        <charset val="129"/>
      </rPr>
      <t>억원</t>
    </r>
    <phoneticPr fontId="21" type="noConversion"/>
  </si>
  <si>
    <t xml:space="preserve"> - 일반(등급)공사 : 해당등급 요율적용(단, 년도별 등급금액이 상이하므로 적용시 참고) : 등급기준: 조달청 등급별 유자격자 명부 등록 및 운용기준(조달청 공고 제2023-235호, 2023.7.6.)</t>
    <phoneticPr fontId="21" type="noConversion"/>
  </si>
  <si>
    <t>요율; 대통령령제33844호-국민건강보험법 시행령(2023.11.07) 제44조에 의한 요율,  2006년도 설계완료분부터 신규적용(사업자부담분 적용)</t>
    <phoneticPr fontId="21" type="noConversion"/>
  </si>
  <si>
    <r>
      <t>노인장기요양보험법 제9조제1항 및 동법시행령 제4조에 의한 요율 [시행 2011. 4.22] [대통령령 제22906호] 공사기간이 1개월 이상인 모든 건설공사 요율; (</t>
    </r>
    <r>
      <rPr>
        <sz val="9"/>
        <color indexed="10"/>
        <rFont val="돋움"/>
        <family val="3"/>
        <charset val="129"/>
      </rPr>
      <t>대통령령제34001호-노인장기요양보호법 시행령(2023.12.19)</t>
    </r>
    <r>
      <rPr>
        <sz val="9"/>
        <rFont val="돋움"/>
        <family val="3"/>
        <charset val="129"/>
      </rPr>
      <t>)</t>
    </r>
    <phoneticPr fontId="21" type="noConversion"/>
  </si>
  <si>
    <t xml:space="preserve"> : 2021년 06월 22일 개정, 2021년 7월 1일부터 시행</t>
    <phoneticPr fontId="21" type="noConversion"/>
  </si>
  <si>
    <t xml:space="preserve"> : 2023년 12월 22일 개정, 2024년  1월1일부터 시행</t>
    <phoneticPr fontId="21" type="noConversion"/>
  </si>
  <si>
    <t xml:space="preserve"> : 조달청 공고 제2019-244호, 2018.12.18.   : ※ 등급별 금액은 조달청유자격자명부(공고2019-244호, 2018.12.18) 기준</t>
    <phoneticPr fontId="21" type="noConversion"/>
  </si>
  <si>
    <t xml:space="preserve"> : 2023년 11월 07일 개정, 2024년  1월1일부터 시행</t>
    <phoneticPr fontId="21" type="noConversion"/>
  </si>
  <si>
    <t xml:space="preserve"> : 2023년 12월 19일 개정, 2024년  1월1일부터 시행</t>
    <phoneticPr fontId="21" type="noConversion"/>
  </si>
  <si>
    <t>9. 연금보험료</t>
    <phoneticPr fontId="21" type="noConversion"/>
  </si>
  <si>
    <t xml:space="preserve"> : 2021년 06월 22일 개정, 2021년  7월 01일부터 시행</t>
    <phoneticPr fontId="21" type="noConversion"/>
  </si>
  <si>
    <t>노란색 셀은 요율표를 참조하여 직접입력</t>
    <phoneticPr fontId="21" type="noConversion"/>
  </si>
  <si>
    <t xml:space="preserve">  - 지급보증비, 환경보전비(노란색부분) 입력</t>
    <phoneticPr fontId="21" type="noConversion"/>
  </si>
  <si>
    <t xml:space="preserve">   * 환경보전비는 0.4% 입력 (단, 전기,정보통신,소방공사는 0 입력)</t>
    <phoneticPr fontId="21" type="noConversion"/>
  </si>
  <si>
    <t>전담안전관리자</t>
    <phoneticPr fontId="6" type="noConversion"/>
  </si>
  <si>
    <t>24.7.1</t>
    <phoneticPr fontId="6" type="noConversion"/>
  </si>
  <si>
    <t>○ 산업안전보건관리비 계상 및 사용기준 개정에 따른 수정</t>
    <phoneticPr fontId="6" type="noConversion"/>
  </si>
  <si>
    <t>○ 당초 : 일반건설공사(갑), 일반건설공사(을), 중건설공사, 철도궤도 신설공사, 특수 및 기타 건설공사
○ 변경 : 건축공사, 토목공사, 중건설공사, 특수건설공사</t>
    <phoneticPr fontId="6" type="noConversion"/>
  </si>
  <si>
    <t>중건설공사</t>
    <phoneticPr fontId="21" type="noConversion"/>
  </si>
  <si>
    <t>특수건설공사</t>
    <phoneticPr fontId="21" type="noConversion"/>
  </si>
  <si>
    <t>플랜트 공사</t>
    <phoneticPr fontId="21" type="noConversion"/>
  </si>
  <si>
    <t>플랜트 外 공사</t>
    <phoneticPr fontId="21" type="noConversion"/>
  </si>
  <si>
    <t>건축공사 요율/기초액</t>
    <phoneticPr fontId="21" type="noConversion"/>
  </si>
  <si>
    <t>토목공사 요율/기초액</t>
    <phoneticPr fontId="21" type="noConversion"/>
  </si>
  <si>
    <t>자) 품질관리비(건설기술진흥법)</t>
    <phoneticPr fontId="6" type="noConversion"/>
  </si>
  <si>
    <t>산업안전보건관리비를 산출하여 구매부서로 구매의뢰시 첨부 (File Naming Rule : YYMMDD_부서명_제경비내역서 초안_투자명)</t>
  </si>
  <si>
    <t>1. 산업안전보건관리비 계산산식 : 대상액 구분 가능여부와 현장 제작설비 여부에 따른 구분, 해당부분에만 숫자 1입력</t>
  </si>
  <si>
    <t>[산업안전보건관리비 계산산식]</t>
  </si>
  <si>
    <t>[산업안전보건관리비 요율 구분]</t>
  </si>
  <si>
    <t>[산업안전보건관리비 요율표]</t>
  </si>
  <si>
    <t>나) 산업안전보건관리비</t>
  </si>
  <si>
    <t>산업안전보건관리비 적용</t>
  </si>
  <si>
    <t>산업안전보건관리비</t>
  </si>
  <si>
    <t>○ 산업안전보건관리비 대상금액이 800억원 이상시 기재</t>
  </si>
  <si>
    <t xml:space="preserve">(도급재료비 ＋ 발주자재료비 ＋ 직접노무비) × 산업안전보건관리비율 ＋ 기초액 </t>
  </si>
  <si>
    <t>계약금액 X 70% X 산업안전보건관리비 요율 + 기초액</t>
  </si>
  <si>
    <t xml:space="preserve">((도급재료비 ＋ 직접노무비) × 산업안전보건관리비율 ＋ 기초액) x 1.2   </t>
  </si>
  <si>
    <t>아) 안전관리비(건설기술진흥법)</t>
    <phoneticPr fontId="21" type="noConversion"/>
  </si>
  <si>
    <t xml:space="preserve"> 4. 안전관리비</t>
    <phoneticPr fontId="6" type="noConversion"/>
  </si>
  <si>
    <t xml:space="preserve"> 5. 품질관리비</t>
    <phoneticPr fontId="6" type="noConversion"/>
  </si>
  <si>
    <t>안전관리비</t>
    <phoneticPr fontId="6" type="noConversion"/>
  </si>
  <si>
    <t>품질관리비</t>
    <phoneticPr fontId="6" type="noConversion"/>
  </si>
  <si>
    <t>산업안전보건관리비</t>
    <phoneticPr fontId="6" type="noConversion"/>
  </si>
  <si>
    <r>
      <t>6.</t>
    </r>
    <r>
      <rPr>
        <u/>
        <sz val="11"/>
        <rFont val="굴림체"/>
        <family val="3"/>
        <charset val="129"/>
      </rPr>
      <t>안전관리비</t>
    </r>
    <r>
      <rPr>
        <sz val="11"/>
        <rFont val="굴림체"/>
        <family val="3"/>
        <charset val="129"/>
      </rPr>
      <t xml:space="preserve">는 사용실적 기준 </t>
    </r>
    <r>
      <rPr>
        <b/>
        <sz val="11"/>
        <color indexed="10"/>
        <rFont val="굴림체"/>
        <family val="3"/>
        <charset val="129"/>
      </rPr>
      <t>미사용분 감액</t>
    </r>
    <phoneticPr fontId="6" type="noConversion"/>
  </si>
  <si>
    <t>[건설기술진흥법 시행규칙 제60조 5항]</t>
    <phoneticPr fontId="6" type="noConversion"/>
  </si>
  <si>
    <r>
      <t>7.</t>
    </r>
    <r>
      <rPr>
        <u/>
        <sz val="11"/>
        <rFont val="굴림체"/>
        <family val="3"/>
        <charset val="129"/>
      </rPr>
      <t>품질관리비</t>
    </r>
    <r>
      <rPr>
        <sz val="11"/>
        <rFont val="굴림체"/>
        <family val="3"/>
        <charset val="129"/>
      </rPr>
      <t xml:space="preserve">는 사용실적 기준 </t>
    </r>
    <r>
      <rPr>
        <b/>
        <sz val="11"/>
        <color indexed="10"/>
        <rFont val="굴림체"/>
        <family val="3"/>
        <charset val="129"/>
      </rPr>
      <t>미사용분 감액</t>
    </r>
    <phoneticPr fontId="6" type="noConversion"/>
  </si>
  <si>
    <t>[건설기술진흥법 시행규칙 제53조 1항]</t>
    <phoneticPr fontId="6" type="noConversion"/>
  </si>
  <si>
    <t xml:space="preserve">  단, 당사의 요청에 의해 계상된 산업안전보건관리비의 금액보다 추가로 집행된 산업안전보건관리비가 있는 경우에는 당사의 승인을 거쳐 정산할 수 있다.</t>
    <phoneticPr fontId="6" type="noConversion"/>
  </si>
  <si>
    <r>
      <t>1.</t>
    </r>
    <r>
      <rPr>
        <u/>
        <sz val="11"/>
        <rFont val="굴림체"/>
        <family val="3"/>
        <charset val="129"/>
      </rPr>
      <t>산업안전보건관리비</t>
    </r>
    <r>
      <rPr>
        <sz val="11"/>
        <rFont val="굴림체"/>
        <family val="3"/>
        <charset val="129"/>
      </rPr>
      <t xml:space="preserve">는 사용실적 기준 </t>
    </r>
    <r>
      <rPr>
        <b/>
        <sz val="11"/>
        <color indexed="10"/>
        <rFont val="굴림체"/>
        <family val="3"/>
        <charset val="129"/>
      </rPr>
      <t>미사용분 감액</t>
    </r>
    <r>
      <rPr>
        <sz val="11"/>
        <rFont val="굴림체"/>
        <family val="3"/>
        <charset val="129"/>
      </rPr>
      <t xml:space="preserve">[노동부 2012-126호 양식에 의거] </t>
    </r>
    <phoneticPr fontId="6" type="noConversion"/>
  </si>
  <si>
    <t>5. 환경보전비 0.4% 고정(단, 전기,정보통신,소방공사는 0 입력)</t>
  </si>
  <si>
    <t>5.건설기계지급보증비 및 환경보전비 증빙에 따라 정산하며 미사용분에 대해선 감액 [건설산업기본법 제68조의3, 건설기술관리법 시행규칙 제28조의2제1항제2조]</t>
  </si>
  <si>
    <t>24.11.20</t>
    <phoneticPr fontId="6" type="noConversion"/>
  </si>
  <si>
    <t>○ 안전관리비, 품질관리비(건설기술진흥법) 내역서 추가</t>
    <phoneticPr fontId="6" type="noConversion"/>
  </si>
  <si>
    <t>○ 용어 구분을 위해 기존 안전관리비 → 산업안전보건관리비 명칭 변경
○ 안전관리비, 품질관리비(건설기술진흥법) 내역 입력칸 추가</t>
    <phoneticPr fontId="6" type="noConversion"/>
  </si>
  <si>
    <t>i</t>
    <phoneticPr fontId="6" type="noConversion"/>
  </si>
  <si>
    <t>안전관리비 계</t>
    <phoneticPr fontId="6" type="noConversion"/>
  </si>
  <si>
    <t>품질관리비 계</t>
    <phoneticPr fontId="6" type="noConversion"/>
  </si>
  <si>
    <t>24.12.30</t>
    <phoneticPr fontId="6" type="noConversion"/>
  </si>
  <si>
    <t>○ 산업안전보건관리비 계상 요율 및 기초액 변경
    (고용노동부 고시 제2024-53호)</t>
    <phoneticPr fontId="6" type="noConversion"/>
  </si>
  <si>
    <t>2.28%
4,325
천원
(기초액)</t>
    <phoneticPr fontId="21" type="noConversion"/>
  </si>
  <si>
    <t>2.53%
3,300
천원
(기초액)</t>
    <phoneticPr fontId="21" type="noConversion"/>
  </si>
  <si>
    <t>3.05%
2,975
천원
(기초액)</t>
    <phoneticPr fontId="21" type="noConversion"/>
  </si>
  <si>
    <t>1.59%
2,450
천원
(기초액)</t>
    <phoneticPr fontId="21" type="noConversion"/>
  </si>
  <si>
    <t>'25. 01. 01.부 시행</t>
    <phoneticPr fontId="21" type="noConversion"/>
  </si>
  <si>
    <t>25.1.1.</t>
    <phoneticPr fontId="6" type="noConversion"/>
  </si>
  <si>
    <t>○ 전담안전관리자 단가 변동</t>
    <phoneticPr fontId="6" type="noConversion"/>
  </si>
  <si>
    <t>○ 건설고급기술자 *(기존) 293,799원 → (변경) 300,980원 ※한국엔지니어링협회</t>
    <phoneticPr fontId="6" type="noConversion"/>
  </si>
  <si>
    <t>ㅈ제가 근</t>
    <phoneticPr fontId="6" type="noConversion"/>
  </si>
  <si>
    <t>식</t>
  </si>
  <si>
    <t>설비비</t>
    <phoneticPr fontId="6" type="noConversion"/>
  </si>
  <si>
    <t>합계</t>
    <phoneticPr fontId="6" type="noConversion"/>
  </si>
  <si>
    <t>구분</t>
    <phoneticPr fontId="71" type="noConversion"/>
  </si>
  <si>
    <t xml:space="preserve"> 품목</t>
    <phoneticPr fontId="71" type="noConversion"/>
  </si>
  <si>
    <t>단위</t>
    <phoneticPr fontId="68" type="noConversion"/>
  </si>
  <si>
    <t>수량</t>
    <phoneticPr fontId="68" type="noConversion"/>
  </si>
  <si>
    <t>단가</t>
    <phoneticPr fontId="68" type="noConversion"/>
  </si>
  <si>
    <t>합계</t>
    <phoneticPr fontId="68" type="noConversion"/>
  </si>
  <si>
    <t>비고</t>
    <phoneticPr fontId="68" type="noConversion"/>
  </si>
  <si>
    <t>비고</t>
    <phoneticPr fontId="71" type="noConversion"/>
  </si>
  <si>
    <t>설비비 합계</t>
    <phoneticPr fontId="71" type="noConversion"/>
  </si>
  <si>
    <t>설치공사</t>
    <phoneticPr fontId="71" type="noConversion"/>
  </si>
  <si>
    <t>공사비 합계</t>
    <phoneticPr fontId="71" type="noConversion"/>
  </si>
  <si>
    <t>합 계</t>
    <phoneticPr fontId="6" type="noConversion"/>
  </si>
  <si>
    <t>[투자비 검토 내역]</t>
    <phoneticPr fontId="68" type="noConversion"/>
  </si>
  <si>
    <t>No.</t>
    <phoneticPr fontId="71" type="noConversion"/>
  </si>
  <si>
    <t>(단위 : 원, VAT별도)</t>
    <phoneticPr fontId="6" type="noConversion"/>
  </si>
  <si>
    <t>단위</t>
    <phoneticPr fontId="6" type="noConversion"/>
  </si>
  <si>
    <t>단위</t>
    <phoneticPr fontId="21" type="noConversion"/>
  </si>
  <si>
    <t>품         명</t>
    <phoneticPr fontId="0" type="Hiragana"/>
  </si>
  <si>
    <t>수 량</t>
    <phoneticPr fontId="0" type="Hiragana"/>
  </si>
  <si>
    <t>중 량</t>
  </si>
  <si>
    <t>설치 공사비</t>
    <phoneticPr fontId="0" type="Hiragana"/>
  </si>
  <si>
    <t>품   종</t>
    <phoneticPr fontId="0" type="Hiragana"/>
  </si>
  <si>
    <t>제작 공사비</t>
    <phoneticPr fontId="0" type="Hiragana"/>
  </si>
  <si>
    <t>철거 공사비</t>
    <phoneticPr fontId="0" type="Hiragana"/>
  </si>
  <si>
    <t>설비비</t>
    <phoneticPr fontId="0" type="Hiragana"/>
  </si>
  <si>
    <t>재료비</t>
    <phoneticPr fontId="0" type="Hiragana"/>
  </si>
  <si>
    <t>단가</t>
    <phoneticPr fontId="0" type="Hiragana"/>
  </si>
  <si>
    <t>금액</t>
    <phoneticPr fontId="0" type="Hiragana"/>
  </si>
  <si>
    <t>기계</t>
    <phoneticPr fontId="0" type="Hiragana"/>
  </si>
  <si>
    <t>강재류 조립설치 0.5ton 미만</t>
    <phoneticPr fontId="6" type="noConversion"/>
  </si>
  <si>
    <t>전기</t>
    <phoneticPr fontId="0" type="Hiragana"/>
  </si>
  <si>
    <t>토건</t>
    <phoneticPr fontId="0" type="Hiragana"/>
  </si>
  <si>
    <t>노무비</t>
    <phoneticPr fontId="0" type="Hiragana"/>
  </si>
  <si>
    <t>경비</t>
    <phoneticPr fontId="0" type="Hiragana"/>
  </si>
  <si>
    <t>계</t>
    <phoneticPr fontId="0" type="Hiragana"/>
  </si>
  <si>
    <t>구 분</t>
    <phoneticPr fontId="5" type="noConversion"/>
  </si>
  <si>
    <t>UNIT</t>
  </si>
  <si>
    <t>물량</t>
    <phoneticPr fontId="5" type="noConversion"/>
  </si>
  <si>
    <t>적용품셈</t>
    <phoneticPr fontId="5" type="noConversion"/>
  </si>
  <si>
    <t>FACTOR</t>
    <phoneticPr fontId="5" type="noConversion"/>
  </si>
  <si>
    <t>NO</t>
  </si>
  <si>
    <t>직종명</t>
  </si>
  <si>
    <t>2025(상) 25.1.1</t>
    <phoneticPr fontId="6" type="noConversion"/>
  </si>
  <si>
    <t>2024(하) 24.9.1</t>
    <phoneticPr fontId="6" type="noConversion"/>
  </si>
  <si>
    <t>2024(상)</t>
    <phoneticPr fontId="6" type="noConversion"/>
  </si>
  <si>
    <t>2023(하)</t>
    <phoneticPr fontId="6" type="noConversion"/>
  </si>
  <si>
    <t>2023(상)</t>
    <phoneticPr fontId="6" type="noConversion"/>
  </si>
  <si>
    <t>2022(하)</t>
    <phoneticPr fontId="6" type="noConversion"/>
  </si>
  <si>
    <t>2022(상)</t>
    <phoneticPr fontId="6" type="noConversion"/>
  </si>
  <si>
    <t>2021(하)</t>
    <phoneticPr fontId="6" type="noConversion"/>
  </si>
  <si>
    <t>2021(상)</t>
  </si>
  <si>
    <t>2020(상)</t>
  </si>
  <si>
    <t>2019(하)</t>
  </si>
  <si>
    <t>2019(상)</t>
  </si>
  <si>
    <t>2018(하)</t>
  </si>
  <si>
    <t>2018(上)</t>
  </si>
  <si>
    <t>2017(上)</t>
  </si>
  <si>
    <t>2016(下)</t>
  </si>
  <si>
    <t>2016(上)</t>
  </si>
  <si>
    <t>2015(下)</t>
  </si>
  <si>
    <t>2015(上)</t>
  </si>
  <si>
    <t>2014(下)</t>
  </si>
  <si>
    <t>2014(上)</t>
  </si>
  <si>
    <t>2013(下)</t>
  </si>
  <si>
    <t>2013(上)</t>
  </si>
  <si>
    <t>2012(下)</t>
  </si>
  <si>
    <t>2012(上)</t>
  </si>
  <si>
    <t>A01</t>
    <phoneticPr fontId="5" type="noConversion"/>
  </si>
  <si>
    <t>A02</t>
    <phoneticPr fontId="71" type="noConversion"/>
  </si>
  <si>
    <t>C07</t>
    <phoneticPr fontId="71" type="noConversion"/>
  </si>
  <si>
    <t>C04</t>
    <phoneticPr fontId="71" type="noConversion"/>
  </si>
  <si>
    <t>C07</t>
    <phoneticPr fontId="5" type="noConversion"/>
  </si>
  <si>
    <t>F01</t>
    <phoneticPr fontId="71" type="noConversion"/>
  </si>
  <si>
    <t>&lt;공사직종&gt;</t>
  </si>
  <si>
    <t>설치</t>
    <phoneticPr fontId="5" type="noConversion"/>
  </si>
  <si>
    <t>단중</t>
    <phoneticPr fontId="71" type="noConversion"/>
  </si>
  <si>
    <t>고소</t>
    <phoneticPr fontId="71" type="noConversion"/>
  </si>
  <si>
    <t>유해</t>
    <phoneticPr fontId="71" type="noConversion"/>
  </si>
  <si>
    <t>기타</t>
    <phoneticPr fontId="71" type="noConversion"/>
  </si>
  <si>
    <t>작업반장</t>
  </si>
  <si>
    <t>전기집진기 - 본체조립</t>
  </si>
  <si>
    <t>ton</t>
    <phoneticPr fontId="5" type="noConversion"/>
  </si>
  <si>
    <t>W5831-101</t>
  </si>
  <si>
    <t>보통인부</t>
  </si>
  <si>
    <t>선부</t>
  </si>
  <si>
    <t>전기집진기 - 기계조립</t>
  </si>
  <si>
    <t>특별인부</t>
  </si>
  <si>
    <t>갱부</t>
  </si>
  <si>
    <t>전기집진기 - 양극조립(방전극)</t>
  </si>
  <si>
    <t>㎡</t>
    <phoneticPr fontId="5" type="noConversion"/>
  </si>
  <si>
    <t>조력공</t>
  </si>
  <si>
    <t>조림인부</t>
  </si>
  <si>
    <t>전기집진기 - 음극조립(집진극)</t>
  </si>
  <si>
    <t>제도사</t>
  </si>
  <si>
    <t>비계공</t>
    <phoneticPr fontId="71" type="noConversion"/>
  </si>
  <si>
    <t>특수비계공</t>
  </si>
  <si>
    <t>일반기기 설치 0.5ton 미만</t>
  </si>
  <si>
    <t>TON</t>
    <phoneticPr fontId="5" type="noConversion"/>
  </si>
  <si>
    <t>W5832</t>
  </si>
  <si>
    <t>형틀목공</t>
  </si>
  <si>
    <t>동발공(터널)</t>
  </si>
  <si>
    <t>일반기기 설치 0.5~1ton 미만</t>
  </si>
  <si>
    <t>철근공</t>
  </si>
  <si>
    <t>절단공</t>
  </si>
  <si>
    <t>일반기기 설치 1~5ton 미만</t>
  </si>
  <si>
    <t>철공</t>
  </si>
  <si>
    <t>일반기기 설치 5~30ton 미만</t>
  </si>
  <si>
    <t>철판공</t>
  </si>
  <si>
    <t>일반기기 설치 30ton 이상</t>
  </si>
  <si>
    <t>철골공</t>
  </si>
  <si>
    <t>HEATER 및 TANK 설치(중기 닿는 장소)</t>
    <phoneticPr fontId="71" type="noConversion"/>
  </si>
  <si>
    <t>대</t>
    <phoneticPr fontId="71" type="noConversion"/>
  </si>
  <si>
    <t>W6011</t>
    <phoneticPr fontId="71" type="noConversion"/>
  </si>
  <si>
    <t>용접공</t>
  </si>
  <si>
    <t>용접공(일반)+용접공(철도)</t>
  </si>
  <si>
    <t>W5931</t>
  </si>
  <si>
    <t>콘크리트공</t>
  </si>
  <si>
    <t>노즐공</t>
  </si>
  <si>
    <t>강재류 조립설치 0.5~1ton 미만</t>
  </si>
  <si>
    <t>보링공</t>
  </si>
  <si>
    <t>보링공(지질조사)</t>
  </si>
  <si>
    <t>강재류 조립설치 1~5ton 미만</t>
  </si>
  <si>
    <t>착암공</t>
  </si>
  <si>
    <t>강재류 조립설치 5~10ton 미만</t>
  </si>
  <si>
    <t>화약취급공</t>
  </si>
  <si>
    <t>강재류 조립설치 10ton 이상</t>
  </si>
  <si>
    <t>할석공</t>
  </si>
  <si>
    <t>가설강재 설치</t>
    <phoneticPr fontId="71" type="noConversion"/>
  </si>
  <si>
    <t>W5921</t>
    <phoneticPr fontId="71" type="noConversion"/>
  </si>
  <si>
    <t>포설공</t>
  </si>
  <si>
    <t>강재 STAND 설치</t>
  </si>
  <si>
    <t>W5932</t>
  </si>
  <si>
    <t>포장공</t>
  </si>
  <si>
    <t>덕트설치 (0m)</t>
    <phoneticPr fontId="68" type="noConversion"/>
  </si>
  <si>
    <t>W5911</t>
    <phoneticPr fontId="68" type="noConversion"/>
  </si>
  <si>
    <t>잠수부</t>
  </si>
  <si>
    <t>덕트설치 (10m)</t>
    <phoneticPr fontId="68" type="noConversion"/>
  </si>
  <si>
    <t>조적공</t>
  </si>
  <si>
    <t>치장벽돌공</t>
  </si>
  <si>
    <t>덕트설치 (20m)</t>
  </si>
  <si>
    <t>견출공</t>
  </si>
  <si>
    <t>덕트설치 (30m)</t>
  </si>
  <si>
    <t>건축목공</t>
  </si>
  <si>
    <t>덕트설치 (50m)</t>
  </si>
  <si>
    <t>창호공</t>
  </si>
  <si>
    <t>창호목공+샷시공</t>
  </si>
  <si>
    <t>덕트설치 (70m)</t>
  </si>
  <si>
    <t>유리공</t>
  </si>
  <si>
    <t>덕트설치 (90m)</t>
  </si>
  <si>
    <t>방수공</t>
  </si>
  <si>
    <t>공동가대 설치</t>
    <phoneticPr fontId="71" type="noConversion"/>
  </si>
  <si>
    <t>미장공</t>
  </si>
  <si>
    <t>공동가대 설치(20m)</t>
    <phoneticPr fontId="71" type="noConversion"/>
  </si>
  <si>
    <t>W5946-101</t>
    <phoneticPr fontId="71" type="noConversion"/>
  </si>
  <si>
    <t>타일공</t>
  </si>
  <si>
    <t>Valve 설치 (100A)</t>
    <phoneticPr fontId="71" type="noConversion"/>
  </si>
  <si>
    <t>ea</t>
    <phoneticPr fontId="71" type="noConversion"/>
  </si>
  <si>
    <t>W6317</t>
    <phoneticPr fontId="71" type="noConversion"/>
  </si>
  <si>
    <t>도장공</t>
  </si>
  <si>
    <t>Valve 설치 (300A)</t>
    <phoneticPr fontId="71" type="noConversion"/>
  </si>
  <si>
    <t>내장공</t>
  </si>
  <si>
    <t>Valve 설치 (500A)</t>
    <phoneticPr fontId="71" type="noConversion"/>
  </si>
  <si>
    <t>도배공</t>
  </si>
  <si>
    <t>Valve 설치 (1500A)</t>
    <phoneticPr fontId="71" type="noConversion"/>
  </si>
  <si>
    <t>연마공</t>
  </si>
  <si>
    <t>Valve 설치 (900A)</t>
    <phoneticPr fontId="71" type="noConversion"/>
  </si>
  <si>
    <t>석공</t>
  </si>
  <si>
    <t>탄소강관</t>
    <phoneticPr fontId="6" type="noConversion"/>
  </si>
  <si>
    <t>STS할증</t>
    <phoneticPr fontId="6" type="noConversion"/>
  </si>
  <si>
    <t>줄눈공</t>
  </si>
  <si>
    <t>플랜트 배관(15A)          옥내</t>
    <phoneticPr fontId="68" type="noConversion"/>
  </si>
  <si>
    <t>W6311</t>
  </si>
  <si>
    <t>판넬조립공</t>
  </si>
  <si>
    <t>플랜트 배관(20A)</t>
    <phoneticPr fontId="68" type="noConversion"/>
  </si>
  <si>
    <t>지붕잇기공</t>
  </si>
  <si>
    <t>플랜트 배관(25A)</t>
    <phoneticPr fontId="68" type="noConversion"/>
  </si>
  <si>
    <t>벌목부</t>
  </si>
  <si>
    <t>플랜트 배관(32A)</t>
    <phoneticPr fontId="68" type="noConversion"/>
  </si>
  <si>
    <t>조경공</t>
  </si>
  <si>
    <t>플랜트 배관(40A)</t>
    <phoneticPr fontId="68" type="noConversion"/>
  </si>
  <si>
    <t>배관공</t>
  </si>
  <si>
    <t>플랜트 배관(50A)</t>
    <phoneticPr fontId="68" type="noConversion"/>
  </si>
  <si>
    <t>배관공(수도)</t>
  </si>
  <si>
    <t>플랜트 배관(80A)</t>
    <phoneticPr fontId="68" type="noConversion"/>
  </si>
  <si>
    <t>보일러공</t>
  </si>
  <si>
    <t>플랜트 배관(100A)</t>
    <phoneticPr fontId="68" type="noConversion"/>
  </si>
  <si>
    <t>위생공</t>
  </si>
  <si>
    <t>플랜트 배관(125A)</t>
    <phoneticPr fontId="68" type="noConversion"/>
  </si>
  <si>
    <t>덕트공</t>
  </si>
  <si>
    <t>함석공</t>
  </si>
  <si>
    <t>플랜트 배관(150A)</t>
    <phoneticPr fontId="68" type="noConversion"/>
  </si>
  <si>
    <t>보온공</t>
  </si>
  <si>
    <t>플랜트 배관(200A)</t>
    <phoneticPr fontId="68" type="noConversion"/>
  </si>
  <si>
    <t>인력운반공</t>
  </si>
  <si>
    <t>목도</t>
  </si>
  <si>
    <t>플랜트 배관(300A)</t>
    <phoneticPr fontId="68" type="noConversion"/>
  </si>
  <si>
    <t>궤도공</t>
  </si>
  <si>
    <t>플랜트 배관(400A)</t>
    <phoneticPr fontId="68" type="noConversion"/>
  </si>
  <si>
    <t>건설기계조장</t>
  </si>
  <si>
    <t>플랜트 배관(500A)</t>
    <phoneticPr fontId="68" type="noConversion"/>
  </si>
  <si>
    <t>건설기계운전사</t>
  </si>
  <si>
    <t>건설기계운전기사</t>
  </si>
  <si>
    <t>플랜트 배관(600A)</t>
    <phoneticPr fontId="71" type="noConversion"/>
  </si>
  <si>
    <t>화물차운전사</t>
  </si>
  <si>
    <t>운전사(운반차)</t>
  </si>
  <si>
    <t>플랜트 배관(6A)          옥외</t>
    <phoneticPr fontId="68" type="noConversion"/>
  </si>
  <si>
    <t>일반기계운전사</t>
  </si>
  <si>
    <t>운전사(기계)</t>
  </si>
  <si>
    <t>플랜트 배관(15A)         옥외</t>
    <phoneticPr fontId="68" type="noConversion"/>
  </si>
  <si>
    <t>기계설비공</t>
  </si>
  <si>
    <t>기계공+기계설치공</t>
  </si>
  <si>
    <t>준설선선장</t>
  </si>
  <si>
    <t>준설선기관사</t>
  </si>
  <si>
    <t>준설선기관장, 준설선전기사</t>
  </si>
  <si>
    <t>준설선운전사</t>
  </si>
  <si>
    <t>선원</t>
  </si>
  <si>
    <t>보통선원+고급선원</t>
  </si>
  <si>
    <t>플랜트배관공</t>
  </si>
  <si>
    <t>원자력배관공</t>
  </si>
  <si>
    <t>플랜트제관공</t>
  </si>
  <si>
    <t>원자력제관공</t>
  </si>
  <si>
    <t>플랜트용접공</t>
  </si>
  <si>
    <t>플랜트특수용접공</t>
  </si>
  <si>
    <t xml:space="preserve"> - </t>
  </si>
  <si>
    <t>플랜트기계설치공</t>
  </si>
  <si>
    <t>플랜트특별인부</t>
  </si>
  <si>
    <t>원자력특별인부</t>
  </si>
  <si>
    <t>플랜트케이블전공</t>
  </si>
  <si>
    <t>원자력케이블전공</t>
  </si>
  <si>
    <t>플랜트 배관(350A)</t>
    <phoneticPr fontId="68" type="noConversion"/>
  </si>
  <si>
    <t>플랜트계장공</t>
  </si>
  <si>
    <t>원자력계장공</t>
  </si>
  <si>
    <t>플랜트덕트공</t>
  </si>
  <si>
    <t>원자력덕트공</t>
  </si>
  <si>
    <t>플랜트보온공</t>
  </si>
  <si>
    <t>원자력보온공</t>
  </si>
  <si>
    <t>제철축로공</t>
  </si>
  <si>
    <t>플랜트배관 (900A) 옥외</t>
    <phoneticPr fontId="6" type="noConversion"/>
  </si>
  <si>
    <t>Ton</t>
    <phoneticPr fontId="6" type="noConversion"/>
  </si>
  <si>
    <t>비파괴시험공</t>
  </si>
  <si>
    <t>특급원자력비파괴시험공+고급원자력비파괴시험공</t>
  </si>
  <si>
    <t>플랜트 배관(250A) 옥외</t>
    <phoneticPr fontId="6" type="noConversion"/>
  </si>
  <si>
    <t>특급품질관리원</t>
  </si>
  <si>
    <t>시험관련기사</t>
  </si>
  <si>
    <t>고급품질관리원</t>
  </si>
  <si>
    <t>시험관련산업기사</t>
  </si>
  <si>
    <t>PUMP 설치 (원심 2단) 901- 1000 CMH 이하</t>
    <phoneticPr fontId="68" type="noConversion"/>
  </si>
  <si>
    <t>대</t>
    <phoneticPr fontId="5" type="noConversion"/>
  </si>
  <si>
    <t>W5821</t>
    <phoneticPr fontId="71" type="noConversion"/>
  </si>
  <si>
    <t>중급품질관리원</t>
  </si>
  <si>
    <t>2010년 신설</t>
  </si>
  <si>
    <t>PUMP 설치 (원심 2단) 1001- 2000 CMH 이하</t>
    <phoneticPr fontId="71" type="noConversion"/>
  </si>
  <si>
    <t>W5822</t>
    <phoneticPr fontId="71" type="noConversion"/>
  </si>
  <si>
    <t>초급품질관리원</t>
  </si>
  <si>
    <t>시험관련기능사</t>
  </si>
  <si>
    <t>지적기사</t>
  </si>
  <si>
    <t>Bag Filter 설치</t>
    <phoneticPr fontId="6" type="noConversion"/>
  </si>
  <si>
    <t>W5835</t>
    <phoneticPr fontId="6" type="noConversion"/>
  </si>
  <si>
    <t>지적산업기사</t>
  </si>
  <si>
    <t xml:space="preserve">  - 본체조립설치(본체, hopper, 계단 등)</t>
    <phoneticPr fontId="6" type="noConversion"/>
  </si>
  <si>
    <t>지적기능사</t>
  </si>
  <si>
    <t xml:space="preserve">  - 구동부, 구동기기 (후처리, vibrator 등)</t>
    <phoneticPr fontId="6" type="noConversion"/>
  </si>
  <si>
    <t>내선전공</t>
  </si>
  <si>
    <t xml:space="preserve">  - Bag Filter 설치</t>
    <phoneticPr fontId="6" type="noConversion"/>
  </si>
  <si>
    <t>특고압케이블전공</t>
  </si>
  <si>
    <t>고압케이블전공</t>
  </si>
  <si>
    <t>저압케이블전공</t>
  </si>
  <si>
    <t>이설</t>
    <phoneticPr fontId="5" type="noConversion"/>
  </si>
  <si>
    <t>송전전공</t>
  </si>
  <si>
    <t>송전활선전공</t>
  </si>
  <si>
    <t>배전전공</t>
  </si>
  <si>
    <t>배전활선전공</t>
  </si>
  <si>
    <t>플랜트전공</t>
  </si>
  <si>
    <t>계장공</t>
  </si>
  <si>
    <t>철도신호공</t>
  </si>
  <si>
    <t>강재류 조립설치 0.5ton 미만</t>
  </si>
  <si>
    <t>통신내선공</t>
  </si>
  <si>
    <t>통신설비공</t>
  </si>
  <si>
    <t>통신외선공</t>
  </si>
  <si>
    <t>통신케이블공</t>
  </si>
  <si>
    <t>무선안테나공</t>
  </si>
  <si>
    <t>석면해체공</t>
  </si>
  <si>
    <t>철거</t>
    <phoneticPr fontId="5" type="noConversion"/>
  </si>
  <si>
    <t>&lt;광.전자통신직종&gt;</t>
  </si>
  <si>
    <t>기기강재류 철거</t>
    <phoneticPr fontId="71" type="noConversion"/>
  </si>
  <si>
    <t>W5944</t>
  </si>
  <si>
    <t>광케이블설치사</t>
  </si>
  <si>
    <t>광통신설치사</t>
  </si>
  <si>
    <t>H/W시험사</t>
    <phoneticPr fontId="6" type="noConversion"/>
  </si>
  <si>
    <t>H/W설치사</t>
  </si>
  <si>
    <t>W6351</t>
    <phoneticPr fontId="68" type="noConversion"/>
  </si>
  <si>
    <t>S/W시험사</t>
    <phoneticPr fontId="6" type="noConversion"/>
  </si>
  <si>
    <t>CPU시험사</t>
  </si>
  <si>
    <t>&lt;문화재 공사직종&gt;</t>
  </si>
  <si>
    <t>도편수</t>
  </si>
  <si>
    <t>드잡이공</t>
  </si>
  <si>
    <t>한식목공</t>
  </si>
  <si>
    <t>한식목공조공</t>
  </si>
  <si>
    <t>한식석공</t>
  </si>
  <si>
    <t>Sch 40</t>
    <phoneticPr fontId="71" type="noConversion"/>
  </si>
  <si>
    <t>W6352</t>
    <phoneticPr fontId="68" type="noConversion"/>
  </si>
  <si>
    <t>한식미장공</t>
  </si>
  <si>
    <t>한식와공</t>
  </si>
  <si>
    <t>한식와공조공</t>
  </si>
  <si>
    <t>플랜트 배관(200A)</t>
    <phoneticPr fontId="71" type="noConversion"/>
  </si>
  <si>
    <t>목조각공</t>
  </si>
  <si>
    <t>플랜트 배관(300A)</t>
    <phoneticPr fontId="71" type="noConversion"/>
  </si>
  <si>
    <t>석조각공</t>
  </si>
  <si>
    <t>특수화공</t>
  </si>
  <si>
    <t>(※238,720)</t>
  </si>
  <si>
    <t>화공</t>
  </si>
  <si>
    <t>&lt;원자력직종&gt;</t>
  </si>
  <si>
    <t>원자력플랜트전공</t>
  </si>
  <si>
    <t>원자력용접공</t>
  </si>
  <si>
    <t>원자력기계설치공</t>
  </si>
  <si>
    <t>원자력품질관리사</t>
  </si>
  <si>
    <t>&lt;기타직종&gt;</t>
  </si>
  <si>
    <t>통신관련기사</t>
  </si>
  <si>
    <t>통신관련산업기사</t>
  </si>
  <si>
    <t>통신관련기능사</t>
  </si>
  <si>
    <t>전기공사기사</t>
  </si>
  <si>
    <t>전기공사산업기사</t>
  </si>
  <si>
    <t>변전전공</t>
  </si>
  <si>
    <t>코킹공</t>
  </si>
  <si>
    <t>특급품질관리기술인</t>
  </si>
  <si>
    <t>고급품질관리기술인</t>
  </si>
  <si>
    <t>중급품질관리기술인</t>
  </si>
  <si>
    <t>초급품질관리기술인</t>
  </si>
  <si>
    <t>F01(a)</t>
    <phoneticPr fontId="21" type="noConversion"/>
  </si>
  <si>
    <t>F02(b)</t>
    <phoneticPr fontId="21" type="noConversion"/>
  </si>
  <si>
    <t>F03</t>
    <phoneticPr fontId="21" type="noConversion"/>
  </si>
  <si>
    <t>F04</t>
    <phoneticPr fontId="21" type="noConversion"/>
  </si>
  <si>
    <t>단중</t>
    <phoneticPr fontId="21" type="noConversion"/>
  </si>
  <si>
    <t>종류</t>
    <phoneticPr fontId="21" type="noConversion"/>
  </si>
  <si>
    <t>용접공</t>
    <phoneticPr fontId="21" type="noConversion"/>
  </si>
  <si>
    <t>특별인부</t>
    <phoneticPr fontId="21" type="noConversion"/>
  </si>
  <si>
    <t>W6152</t>
    <phoneticPr fontId="6" type="noConversion"/>
  </si>
  <si>
    <t>1. 제작 공사</t>
    <phoneticPr fontId="5" type="noConversion"/>
  </si>
  <si>
    <t>W6151</t>
    <phoneticPr fontId="21" type="noConversion"/>
  </si>
  <si>
    <t>지주류</t>
  </si>
  <si>
    <t>0.5TON이하</t>
    <phoneticPr fontId="6" type="noConversion"/>
  </si>
  <si>
    <t>TON</t>
    <phoneticPr fontId="21" type="noConversion"/>
  </si>
  <si>
    <t>0.5-2.5TON</t>
  </si>
  <si>
    <t>2.5-5.0TON</t>
  </si>
  <si>
    <t>5.0TON이상</t>
  </si>
  <si>
    <t>Deck류</t>
    <phoneticPr fontId="21" type="noConversion"/>
  </si>
  <si>
    <t>0.5TON이하</t>
  </si>
  <si>
    <t>계단류</t>
    <phoneticPr fontId="21" type="noConversion"/>
  </si>
  <si>
    <t>Frame류</t>
    <phoneticPr fontId="21" type="noConversion"/>
  </si>
  <si>
    <t>각슈트류</t>
    <phoneticPr fontId="21" type="noConversion"/>
  </si>
  <si>
    <t>환슈트류</t>
    <phoneticPr fontId="21" type="noConversion"/>
  </si>
  <si>
    <t>환호퍼류</t>
    <phoneticPr fontId="21" type="noConversion"/>
  </si>
  <si>
    <t>특수입체트라스</t>
    <phoneticPr fontId="21" type="noConversion"/>
  </si>
  <si>
    <t>호퍼라이나 평판</t>
    <phoneticPr fontId="6" type="noConversion"/>
  </si>
  <si>
    <t>호퍼라이나 곡판</t>
    <phoneticPr fontId="21" type="noConversion"/>
  </si>
  <si>
    <t>0.5TON이하</t>
    <phoneticPr fontId="21" type="noConversion"/>
  </si>
  <si>
    <t>0.5-2.5TON</t>
    <phoneticPr fontId="21" type="noConversion"/>
  </si>
  <si>
    <t>2.5-5.0TON</t>
    <phoneticPr fontId="21" type="noConversion"/>
  </si>
  <si>
    <t>5.0TON이상</t>
    <phoneticPr fontId="21" type="noConversion"/>
  </si>
  <si>
    <t>개스관류 직관</t>
    <phoneticPr fontId="21" type="noConversion"/>
  </si>
  <si>
    <t>600-1000mm</t>
    <phoneticPr fontId="21" type="noConversion"/>
  </si>
  <si>
    <t>개스관류 곡관</t>
    <phoneticPr fontId="21" type="noConversion"/>
  </si>
  <si>
    <t>2,000 mm 이상</t>
    <phoneticPr fontId="21" type="noConversion"/>
  </si>
  <si>
    <t>가설강재</t>
    <phoneticPr fontId="78" type="noConversion"/>
  </si>
  <si>
    <t>W6135</t>
    <phoneticPr fontId="78" type="noConversion"/>
  </si>
  <si>
    <t>2. 덕트 제작 (Air, Gas)</t>
    <phoneticPr fontId="79" type="noConversion"/>
  </si>
  <si>
    <t>W6111</t>
    <phoneticPr fontId="21" type="noConversion"/>
  </si>
  <si>
    <t>공동가대 제작</t>
    <phoneticPr fontId="21" type="noConversion"/>
  </si>
  <si>
    <t>W6161-101</t>
    <phoneticPr fontId="21" type="noConversion"/>
  </si>
  <si>
    <t>가설공사</t>
    <phoneticPr fontId="0" type="Hiragana"/>
  </si>
  <si>
    <t>장비비</t>
    <phoneticPr fontId="0" type="Hiragana"/>
  </si>
  <si>
    <t>도장</t>
    <phoneticPr fontId="0" type="Hiragana"/>
  </si>
  <si>
    <t>보온설치</t>
    <phoneticPr fontId="0" type="Hiragana"/>
  </si>
  <si>
    <t>보온철거</t>
    <phoneticPr fontId="0" type="Hiragana"/>
  </si>
  <si>
    <t>지붕설치</t>
    <phoneticPr fontId="0" type="Hiragana"/>
  </si>
  <si>
    <t>지붕철거</t>
    <phoneticPr fontId="0" type="Hiragana"/>
  </si>
  <si>
    <t>CODE</t>
    <phoneticPr fontId="21" type="noConversion"/>
  </si>
  <si>
    <t>명칭 및 규격</t>
    <phoneticPr fontId="6" type="noConversion"/>
  </si>
  <si>
    <t>수량</t>
  </si>
  <si>
    <t>단위</t>
  </si>
  <si>
    <t>재료비</t>
  </si>
  <si>
    <t>노무비</t>
  </si>
  <si>
    <t>경  비</t>
  </si>
  <si>
    <t>m2</t>
    <phoneticPr fontId="6" type="noConversion"/>
  </si>
  <si>
    <t>Gross 면적 (Net 면적 5% 가산)</t>
    <phoneticPr fontId="6" type="noConversion"/>
  </si>
  <si>
    <t>Net 면적</t>
    <phoneticPr fontId="6" type="noConversion"/>
  </si>
  <si>
    <t>H.B EPOXY MASTIC 뿜칠 1회</t>
  </si>
  <si>
    <t>EPOXY 철부면 페인트칠(1회)</t>
  </si>
  <si>
    <t>H.B SELF PRIMING EPOXY MASTIC 붓칠1회</t>
  </si>
  <si>
    <t>H.B EPOXY MASTIC 붓칠1회</t>
  </si>
  <si>
    <t>M2</t>
  </si>
  <si>
    <t>STEAM 보온 배관 방청</t>
  </si>
  <si>
    <t>M</t>
    <phoneticPr fontId="6" type="noConversion"/>
  </si>
  <si>
    <t>소 계</t>
    <phoneticPr fontId="6" type="noConversion"/>
  </si>
  <si>
    <t>적용</t>
    <phoneticPr fontId="6" type="noConversion"/>
  </si>
  <si>
    <t>중량</t>
    <phoneticPr fontId="6" type="noConversion"/>
  </si>
  <si>
    <t>면적</t>
    <phoneticPr fontId="6" type="noConversion"/>
  </si>
  <si>
    <t>강재류</t>
    <phoneticPr fontId="6" type="noConversion"/>
  </si>
  <si>
    <t>m2/ton</t>
    <phoneticPr fontId="6" type="noConversion"/>
  </si>
  <si>
    <t>기기류</t>
    <phoneticPr fontId="6" type="noConversion"/>
  </si>
  <si>
    <t>tank</t>
    <phoneticPr fontId="6" type="noConversion"/>
  </si>
  <si>
    <t>comp', pump</t>
    <phoneticPr fontId="6" type="noConversion"/>
  </si>
  <si>
    <t>fan</t>
    <phoneticPr fontId="6" type="noConversion"/>
  </si>
  <si>
    <t>motor</t>
    <phoneticPr fontId="6" type="noConversion"/>
  </si>
  <si>
    <t>duct</t>
    <phoneticPr fontId="6" type="noConversion"/>
  </si>
  <si>
    <t>기타</t>
    <phoneticPr fontId="6" type="noConversion"/>
  </si>
  <si>
    <t>직접 산출</t>
    <phoneticPr fontId="6" type="noConversion"/>
  </si>
  <si>
    <t>-</t>
    <phoneticPr fontId="6" type="noConversion"/>
  </si>
  <si>
    <t>m</t>
    <phoneticPr fontId="71" type="noConversion"/>
  </si>
  <si>
    <t>ton/day</t>
    <phoneticPr fontId="6" type="noConversion"/>
  </si>
  <si>
    <t>단중별</t>
    <phoneticPr fontId="6" type="noConversion"/>
  </si>
  <si>
    <t>철물류</t>
    <phoneticPr fontId="6" type="noConversion"/>
  </si>
  <si>
    <t>배관류</t>
    <phoneticPr fontId="6" type="noConversion"/>
  </si>
  <si>
    <t>작업반경</t>
    <phoneticPr fontId="71" type="noConversion"/>
  </si>
  <si>
    <t>0.5ton 미만</t>
    <phoneticPr fontId="6" type="noConversion"/>
  </si>
  <si>
    <t>붐각도</t>
    <phoneticPr fontId="71" type="noConversion"/>
  </si>
  <si>
    <t>˚</t>
    <phoneticPr fontId="71" type="noConversion"/>
  </si>
  <si>
    <t>0.5 ~ 1.0ton</t>
    <phoneticPr fontId="6" type="noConversion"/>
  </si>
  <si>
    <t>붐길이</t>
    <phoneticPr fontId="71" type="noConversion"/>
  </si>
  <si>
    <t>1.1 ~ 2.0ton</t>
    <phoneticPr fontId="6" type="noConversion"/>
  </si>
  <si>
    <t>최대단중</t>
    <phoneticPr fontId="71" type="noConversion"/>
  </si>
  <si>
    <t>TON</t>
    <phoneticPr fontId="71" type="noConversion"/>
  </si>
  <si>
    <t>2.1 ~ 3.0ton</t>
    <phoneticPr fontId="6" type="noConversion"/>
  </si>
  <si>
    <t>안전율</t>
    <phoneticPr fontId="71" type="noConversion"/>
  </si>
  <si>
    <t>%</t>
    <phoneticPr fontId="71" type="noConversion"/>
  </si>
  <si>
    <t>3.1 ~ 5.0ton</t>
    <phoneticPr fontId="6" type="noConversion"/>
  </si>
  <si>
    <t>기준하중</t>
    <phoneticPr fontId="71" type="noConversion"/>
  </si>
  <si>
    <t>5.1 ~ 10ton</t>
    <phoneticPr fontId="6" type="noConversion"/>
  </si>
  <si>
    <t xml:space="preserve">18.8월기준 </t>
    <phoneticPr fontId="21" type="noConversion"/>
  </si>
  <si>
    <t>(단위 : 백만원)</t>
  </si>
  <si>
    <t>표준단가_Crane</t>
    <phoneticPr fontId="21" type="noConversion"/>
  </si>
  <si>
    <t xml:space="preserve">  Crane</t>
  </si>
  <si>
    <t xml:space="preserve">포항지역 </t>
  </si>
  <si>
    <t>기타지역</t>
  </si>
  <si>
    <t xml:space="preserve">비고 </t>
  </si>
  <si>
    <t xml:space="preserve">규격 </t>
  </si>
  <si>
    <t>현대</t>
  </si>
  <si>
    <t xml:space="preserve">천마 </t>
  </si>
  <si>
    <t xml:space="preserve">대구 </t>
  </si>
  <si>
    <t xml:space="preserve">부산 </t>
  </si>
  <si>
    <t>21년</t>
    <phoneticPr fontId="21" type="noConversion"/>
  </si>
  <si>
    <t>(단위 : 원)</t>
    <phoneticPr fontId="21" type="noConversion"/>
  </si>
  <si>
    <t>일대</t>
  </si>
  <si>
    <t xml:space="preserve">월대 </t>
  </si>
  <si>
    <t>설비명</t>
    <phoneticPr fontId="21" type="noConversion"/>
  </si>
  <si>
    <t>용량</t>
    <phoneticPr fontId="21" type="noConversion"/>
  </si>
  <si>
    <t>토품기준( Z30602 ~ Z30617)</t>
    <phoneticPr fontId="21" type="noConversion"/>
  </si>
  <si>
    <t>표준가
결정금액</t>
    <phoneticPr fontId="21" type="noConversion"/>
  </si>
  <si>
    <t xml:space="preserve">250톤이하 </t>
  </si>
  <si>
    <t>토품적용을 기준(일대,월대 비교)</t>
  </si>
  <si>
    <t xml:space="preserve">최적가 적용 </t>
  </si>
  <si>
    <t xml:space="preserve">경비 </t>
  </si>
  <si>
    <t>275톤이하</t>
  </si>
  <si>
    <t xml:space="preserve">최저견적을 </t>
  </si>
  <si>
    <t>Z30601</t>
  </si>
  <si>
    <t>CRANE ( TRUCK 10TON )</t>
    <phoneticPr fontId="6" type="noConversion"/>
  </si>
  <si>
    <t>HR</t>
    <phoneticPr fontId="21" type="noConversion"/>
  </si>
  <si>
    <t>330톤이하</t>
  </si>
  <si>
    <t>표준단가로</t>
  </si>
  <si>
    <t>Z30602</t>
  </si>
  <si>
    <t>CRANE ( TRUCK 15TON )</t>
  </si>
  <si>
    <t>470톤이하</t>
  </si>
  <si>
    <t xml:space="preserve">선정  </t>
  </si>
  <si>
    <t>Z30603</t>
  </si>
  <si>
    <t>CRANE ( TRUCK 20TON )</t>
  </si>
  <si>
    <t>550톤이하</t>
  </si>
  <si>
    <t>Z30604</t>
  </si>
  <si>
    <t>CRANE ( TRUCK 25TON )</t>
  </si>
  <si>
    <t>550톤이상</t>
  </si>
  <si>
    <t>Z30605</t>
  </si>
  <si>
    <t>CRANE ( TRUCK 30TON )</t>
  </si>
  <si>
    <t>Z30606</t>
  </si>
  <si>
    <t>CRANE ( TRUCK 35TON )</t>
  </si>
  <si>
    <t>Z30607</t>
  </si>
  <si>
    <t>CRANE ( TRUCK 40TON )</t>
  </si>
  <si>
    <t>Z30608</t>
  </si>
  <si>
    <t>CRANE ( TRUCK 45TON )</t>
  </si>
  <si>
    <t>Z30609</t>
  </si>
  <si>
    <t>CRANE ( TRUCK 50TON )</t>
  </si>
  <si>
    <t>Z30610</t>
  </si>
  <si>
    <t>CRANE ( TRUCK 60TON )</t>
  </si>
  <si>
    <t>Z30611</t>
  </si>
  <si>
    <t>CRANE ( TRUCK 70TON )</t>
  </si>
  <si>
    <t>Z30612</t>
  </si>
  <si>
    <t>CRANE ( TRUCK 80TON )</t>
  </si>
  <si>
    <t>Z30613</t>
  </si>
  <si>
    <t>CRANE (TRUCK 100TON)</t>
    <phoneticPr fontId="6" type="noConversion"/>
  </si>
  <si>
    <t>Z30614</t>
  </si>
  <si>
    <t>CRANE ( TRUCK 125TON )</t>
  </si>
  <si>
    <t>Z30615</t>
  </si>
  <si>
    <t>CRANE (TRUCK 150TON)</t>
  </si>
  <si>
    <t>Z30616</t>
  </si>
  <si>
    <t>CRANE (TRUCK 200TON)</t>
  </si>
  <si>
    <t>Z30617</t>
  </si>
  <si>
    <t>CRANE (TRUCK 220TON)</t>
  </si>
  <si>
    <t>Z30618</t>
  </si>
  <si>
    <t>CRANE (TRUCK 250TON)</t>
  </si>
  <si>
    <t>Z30619</t>
  </si>
  <si>
    <t>CRANE (TRUCK 300TON)</t>
  </si>
  <si>
    <t>Z30711</t>
  </si>
  <si>
    <t>TRUCK 탑재형 CRANE (2 TON)</t>
  </si>
  <si>
    <t>Z30712</t>
  </si>
  <si>
    <t>TRUCK 탑재형 CRANE (3TON)</t>
  </si>
  <si>
    <t>Z30713</t>
  </si>
  <si>
    <t>TRUCK 탑재형 CRANE ( 5TON)</t>
    <phoneticPr fontId="6" type="noConversion"/>
  </si>
  <si>
    <t>Z30714</t>
  </si>
  <si>
    <t>TRUCK 탑재형 CRANE (10TON)</t>
  </si>
  <si>
    <t>Z30715</t>
  </si>
  <si>
    <t>TRUCK 탑재형 CRANE (15TON)</t>
  </si>
  <si>
    <t>Z30716</t>
  </si>
  <si>
    <t>TRUCK 탑재형 CRANE (18TON)</t>
  </si>
  <si>
    <t>Z30701</t>
  </si>
  <si>
    <t>CRANE ( TOWER 50m*8ton )</t>
  </si>
  <si>
    <t>Z30702</t>
  </si>
  <si>
    <t>CRANE ( TOWER 50m*10ton )</t>
  </si>
  <si>
    <t>Z30703</t>
  </si>
  <si>
    <t>CRANE ( TOWER 50m*12ton )</t>
  </si>
  <si>
    <t>Z30704</t>
  </si>
  <si>
    <t>CRANE ( TOWER 50m*16ton )</t>
  </si>
  <si>
    <t>Z30705</t>
  </si>
  <si>
    <t>CRANE ( TOWER 50m*20ton )</t>
  </si>
  <si>
    <t>FORKLIFT ( 5TON )</t>
  </si>
  <si>
    <t>스카이(45M)</t>
  </si>
  <si>
    <t>스카이(72M)</t>
    <phoneticPr fontId="6" type="noConversion"/>
  </si>
  <si>
    <t>25ton(cargo)</t>
    <phoneticPr fontId="6" type="noConversion"/>
  </si>
  <si>
    <t>WINCH (수동SINGLE-DRUM,3.0TON)</t>
    <phoneticPr fontId="6" type="noConversion"/>
  </si>
  <si>
    <t>25Ton 집게차</t>
    <phoneticPr fontId="6" type="noConversion"/>
  </si>
  <si>
    <t>절단기(가위 포크레인)</t>
    <phoneticPr fontId="6" type="noConversion"/>
  </si>
  <si>
    <t>크러셔</t>
    <phoneticPr fontId="6" type="noConversion"/>
  </si>
  <si>
    <t>가설강재제작</t>
  </si>
  <si>
    <t>TON</t>
  </si>
  <si>
    <t>가설강재설치</t>
  </si>
  <si>
    <t>가설강재철거</t>
  </si>
  <si>
    <t>ANGLE EQUAL SS400 50x50x5</t>
  </si>
  <si>
    <t>KG</t>
  </si>
  <si>
    <t>ANGLE EQUAL SS400 65x65x6</t>
  </si>
  <si>
    <t>ANGLE EQUAL SS400 75x75x6</t>
  </si>
  <si>
    <t>CHANNEL SS400 100x50x5x7.5</t>
  </si>
  <si>
    <t>CHANNEL SS275 150x75x6.5/10</t>
    <phoneticPr fontId="6" type="noConversion"/>
  </si>
  <si>
    <t>CHANNEL SS275 250x90x9x13</t>
  </si>
  <si>
    <t>BEAM H SS275 200x200x8x12</t>
  </si>
  <si>
    <t>BEAM H SS275 150x150x7/10</t>
    <phoneticPr fontId="6" type="noConversion"/>
  </si>
  <si>
    <t>BEAM H SS275 294x200x8x12</t>
  </si>
  <si>
    <t>BEAM H SS275 250*250*9*14</t>
  </si>
  <si>
    <t>PLATE SS275 2.4T</t>
    <phoneticPr fontId="6" type="noConversion"/>
  </si>
  <si>
    <t>PLATE SS275 12T</t>
    <phoneticPr fontId="6" type="noConversion"/>
  </si>
  <si>
    <t>PLATE SS400 9T</t>
    <phoneticPr fontId="71" type="noConversion"/>
  </si>
  <si>
    <t>PLATE SS400 10T</t>
  </si>
  <si>
    <t>PLATE SS400 20T</t>
    <phoneticPr fontId="6" type="noConversion"/>
  </si>
  <si>
    <t>PLATE CHECKERED PLATE 4.5T</t>
  </si>
  <si>
    <t>CHECKERED PLATE 6MM</t>
  </si>
  <si>
    <t>BAR ROUND SS400 10MM</t>
  </si>
  <si>
    <t>BAR ROUND SS400 16MM</t>
  </si>
  <si>
    <t>BAR ROUND SS400 25MM</t>
  </si>
  <si>
    <t>BAR FLAT SS400 6MM x 50MM</t>
  </si>
  <si>
    <t>BAR FLAT SS400 6MM x 75MM</t>
  </si>
  <si>
    <t>PIPE SPP 15A</t>
  </si>
  <si>
    <t>M</t>
  </si>
  <si>
    <t>PIPE SPP 32A</t>
  </si>
  <si>
    <t>안전발판(400x1829)</t>
  </si>
  <si>
    <t>장</t>
    <phoneticPr fontId="71" type="noConversion"/>
  </si>
  <si>
    <t>강관 비계매기</t>
    <phoneticPr fontId="6" type="noConversion"/>
  </si>
  <si>
    <t>강관 비계매기(3개월)</t>
  </si>
  <si>
    <t>안전망설치(3개월)</t>
  </si>
  <si>
    <t>낙하물방지망설치(강관사용)</t>
  </si>
  <si>
    <t>침목깔기</t>
  </si>
  <si>
    <t>개</t>
  </si>
  <si>
    <t>기자재 BOX 개곤 및 운반비</t>
  </si>
  <si>
    <t>콘테이너형 가설건축물 설치 및 철거(사무실,3개월)</t>
  </si>
  <si>
    <t>대</t>
  </si>
  <si>
    <t>콘테이너형 가설건축물 설치 및 철거(창고,3개월)</t>
  </si>
  <si>
    <t>소계</t>
    <phoneticPr fontId="68" type="noConversion"/>
  </si>
  <si>
    <t>기기보온(일반기기) 100MM</t>
  </si>
  <si>
    <t>PIPE보온 (두께 31-40MM) SIZE 50MM이하</t>
  </si>
  <si>
    <t>HANGER보온 (두께 31-40MM) SIZE 50MM이하</t>
  </si>
  <si>
    <t>EA</t>
  </si>
  <si>
    <t>ROCK WOOL PIPE COVER 밀도 0.12 32A x 40T</t>
  </si>
  <si>
    <t>PREFABRICATED PIPE SHEET 32A x 40T</t>
  </si>
  <si>
    <t>아연도 철선 #18</t>
  </si>
  <si>
    <t>SUS BAND 0.3-13MM</t>
  </si>
  <si>
    <t>SUS BAND CLIP</t>
  </si>
  <si>
    <t>착색아연도강판 SBPG1 3FT X 6FT 0.5MM T</t>
  </si>
  <si>
    <t>SH</t>
  </si>
  <si>
    <t>보온용 ROOFING (1M x 40M)</t>
  </si>
  <si>
    <t>ROLL</t>
  </si>
  <si>
    <t>TAPPING SCREW STS M6*12L</t>
  </si>
  <si>
    <t>기기보온 철거 100MM</t>
  </si>
  <si>
    <t>PIPE보온 (두께 31-40MM) SIZE 50MM이하 철거</t>
  </si>
  <si>
    <t>폐석면 처리비</t>
  </si>
  <si>
    <t>폐석면 철거비</t>
  </si>
  <si>
    <t>석면 검사비</t>
  </si>
  <si>
    <t>POINT</t>
  </si>
  <si>
    <t>공기 농도 측정</t>
  </si>
  <si>
    <t>폐보온재 환경부담금(매립)</t>
  </si>
  <si>
    <t>고소작업차 (5TON)</t>
  </si>
  <si>
    <t>HR</t>
  </si>
  <si>
    <t>폭76MM특수피복철판 벽잇기(KSD3030)</t>
  </si>
  <si>
    <t>POSMAC COLOR-SHEET 0.8TX914W(실리콘 수지강판)</t>
  </si>
  <si>
    <t>모서리 싸기(C76)</t>
  </si>
  <si>
    <t>벽 지붕 접합 물막음(C76+C76))</t>
  </si>
  <si>
    <t>CHANNEL LIP,SGH41(HOT GI)125X50X20X3.2</t>
  </si>
  <si>
    <t>부대철골가공설치</t>
  </si>
  <si>
    <t>S0182609</t>
  </si>
  <si>
    <t>COLOR SHEET C-76 WALL철거</t>
  </si>
  <si>
    <t>COLOR SHEET C-76 WALL설치</t>
    <phoneticPr fontId="6" type="noConversion"/>
  </si>
  <si>
    <t>공종</t>
    <phoneticPr fontId="68" type="noConversion"/>
  </si>
  <si>
    <t>적용 할증</t>
    <phoneticPr fontId="68" type="noConversion"/>
  </si>
  <si>
    <t>할증률</t>
    <phoneticPr fontId="68" type="noConversion"/>
  </si>
  <si>
    <t>적용 대상</t>
    <phoneticPr fontId="68" type="noConversion"/>
  </si>
  <si>
    <t>주중</t>
    <phoneticPr fontId="68" type="noConversion"/>
  </si>
  <si>
    <t>토요일/일요일</t>
    <phoneticPr fontId="68" type="noConversion"/>
  </si>
  <si>
    <t>대상 시간
(일수)</t>
    <phoneticPr fontId="68" type="noConversion"/>
  </si>
  <si>
    <t>일일당 할증 대상 작업시간</t>
    <phoneticPr fontId="68" type="noConversion"/>
  </si>
  <si>
    <t>일일당 전체 작업 시간 또는 일수</t>
    <phoneticPr fontId="68" type="noConversion"/>
  </si>
  <si>
    <t>적용률</t>
    <phoneticPr fontId="68" type="noConversion"/>
  </si>
  <si>
    <t>할증 대상 작업시간</t>
    <phoneticPr fontId="68" type="noConversion"/>
  </si>
  <si>
    <t>전체 작업 시간
(일수)</t>
    <phoneticPr fontId="68" type="noConversion"/>
  </si>
  <si>
    <t>토목</t>
    <phoneticPr fontId="68" type="noConversion"/>
  </si>
  <si>
    <t>C07</t>
    <phoneticPr fontId="68" type="noConversion"/>
  </si>
  <si>
    <t>C08</t>
    <phoneticPr fontId="68" type="noConversion"/>
  </si>
  <si>
    <t>C09</t>
    <phoneticPr fontId="68" type="noConversion"/>
  </si>
  <si>
    <t>건축</t>
    <phoneticPr fontId="68" type="noConversion"/>
  </si>
  <si>
    <t>기계</t>
    <phoneticPr fontId="68" type="noConversion"/>
  </si>
  <si>
    <t>C07=0.166,</t>
    <phoneticPr fontId="68" type="noConversion"/>
  </si>
  <si>
    <t>C09=0.054,</t>
    <phoneticPr fontId="68" type="noConversion"/>
  </si>
  <si>
    <t>C10</t>
    <phoneticPr fontId="68" type="noConversion"/>
  </si>
  <si>
    <t>전기</t>
    <phoneticPr fontId="68" type="noConversion"/>
  </si>
  <si>
    <t>▶ 1. 연장작업(C07) : 단,주52시간을 넘지않는 조건</t>
    <phoneticPr fontId="68" type="noConversion"/>
  </si>
  <si>
    <t xml:space="preserve">  공기단축을 목적으로 평일 1일 4시간 이내(18:00~22:00) 또는 토요일(6~8시간) 연장작업시 해당 작업의 투입 노무공량에 50% 할증            </t>
    <phoneticPr fontId="68" type="noConversion"/>
  </si>
  <si>
    <t xml:space="preserve">   50% x (12hr÷52hr) = 11.5%</t>
    <phoneticPr fontId="68" type="noConversion"/>
  </si>
  <si>
    <t xml:space="preserve">   2. 휴일근로(법정공유일)</t>
    <phoneticPr fontId="68" type="noConversion"/>
  </si>
  <si>
    <t xml:space="preserve">     (휴일 1일 ÷ 7일) x (휴일근로 할증 50%) x (6hr ÷ 8hr)</t>
    <phoneticPr fontId="68" type="noConversion"/>
  </si>
  <si>
    <t xml:space="preserve">     =1일 ÷ 7일 x 50% x 6hr ÷ 8hr = 5.4%(C09)</t>
    <phoneticPr fontId="68" type="noConversion"/>
  </si>
  <si>
    <t>※ 이하 참고</t>
    <phoneticPr fontId="6" type="noConversion"/>
  </si>
  <si>
    <t>◎ 포)2소결 소결기 Wearing Bar Base 노후교체 할증 적용안(공사기간 2022.1.14~2.03)</t>
    <phoneticPr fontId="68" type="noConversion"/>
  </si>
  <si>
    <t>C07=0.115,</t>
    <phoneticPr fontId="68" type="noConversion"/>
  </si>
  <si>
    <t>W6151</t>
    <phoneticPr fontId="5" type="noConversion"/>
  </si>
  <si>
    <t>공장제작</t>
    <phoneticPr fontId="5" type="noConversion"/>
  </si>
  <si>
    <t>현장제작</t>
    <phoneticPr fontId="5" type="noConversion"/>
  </si>
  <si>
    <t>두께</t>
    <phoneticPr fontId="21" type="noConversion"/>
  </si>
  <si>
    <t>옥내외</t>
    <phoneticPr fontId="21" type="noConversion"/>
  </si>
  <si>
    <t>개소</t>
    <phoneticPr fontId="21" type="noConversion"/>
  </si>
  <si>
    <t>배관경</t>
    <phoneticPr fontId="21" type="noConversion"/>
  </si>
  <si>
    <t>재질</t>
    <phoneticPr fontId="21" type="noConversion"/>
  </si>
  <si>
    <t>3,4소결
TOP</t>
    <phoneticPr fontId="21" type="noConversion"/>
  </si>
  <si>
    <t>3소결</t>
  </si>
  <si>
    <t>4소결</t>
  </si>
  <si>
    <t>청정</t>
    <phoneticPr fontId="21" type="noConversion"/>
  </si>
  <si>
    <t>총 길이</t>
    <phoneticPr fontId="21" type="noConversion"/>
  </si>
  <si>
    <t>총중량</t>
    <phoneticPr fontId="21" type="noConversion"/>
  </si>
  <si>
    <t>단가</t>
    <phoneticPr fontId="21" type="noConversion"/>
  </si>
  <si>
    <t>재료비</t>
    <phoneticPr fontId="21" type="noConversion"/>
  </si>
  <si>
    <t>(mm)</t>
    <phoneticPr fontId="21" type="noConversion"/>
  </si>
  <si>
    <t>(m)</t>
    <phoneticPr fontId="21" type="noConversion"/>
  </si>
  <si>
    <t>(kg/m)</t>
    <phoneticPr fontId="21" type="noConversion"/>
  </si>
  <si>
    <t>(ton)</t>
    <phoneticPr fontId="21" type="noConversion"/>
  </si>
  <si>
    <t>(원/m)</t>
    <phoneticPr fontId="21" type="noConversion"/>
  </si>
  <si>
    <t>(원)</t>
    <phoneticPr fontId="21" type="noConversion"/>
  </si>
  <si>
    <t>PIPE</t>
  </si>
  <si>
    <t>SCH20</t>
  </si>
  <si>
    <t>옥내</t>
    <phoneticPr fontId="21" type="noConversion"/>
  </si>
  <si>
    <t>COG</t>
    <phoneticPr fontId="21" type="noConversion"/>
  </si>
  <si>
    <t>SPP</t>
  </si>
  <si>
    <t>STS304TP</t>
  </si>
  <si>
    <t>옥외</t>
    <phoneticPr fontId="21" type="noConversion"/>
  </si>
  <si>
    <t>SCH40</t>
  </si>
  <si>
    <t>Steam</t>
    <phoneticPr fontId="21" type="noConversion"/>
  </si>
  <si>
    <t>SPPS250</t>
  </si>
  <si>
    <t>1.0T</t>
  </si>
  <si>
    <t>Ø10</t>
  </si>
  <si>
    <t>STS304</t>
  </si>
  <si>
    <t>담수</t>
    <phoneticPr fontId="21" type="noConversion"/>
  </si>
  <si>
    <t>N2</t>
    <phoneticPr fontId="21" type="noConversion"/>
  </si>
  <si>
    <t>IA</t>
    <phoneticPr fontId="21" type="noConversion"/>
  </si>
  <si>
    <t>SPP(W)</t>
  </si>
  <si>
    <t>BODY</t>
  </si>
  <si>
    <t>Stack</t>
  </si>
  <si>
    <t>1)</t>
    <phoneticPr fontId="68" type="noConversion"/>
  </si>
  <si>
    <t>2)</t>
    <phoneticPr fontId="68" type="noConversion"/>
  </si>
  <si>
    <t>식</t>
    <phoneticPr fontId="68" type="noConversion"/>
  </si>
  <si>
    <t>Set</t>
    <phoneticPr fontId="68" type="noConversion"/>
  </si>
  <si>
    <t>3)</t>
    <phoneticPr fontId="68" type="noConversion"/>
  </si>
  <si>
    <t>중량(Ton)</t>
    <phoneticPr fontId="68" type="noConversion"/>
  </si>
  <si>
    <t>Spec.</t>
    <phoneticPr fontId="71" type="noConversion"/>
  </si>
  <si>
    <t>4)</t>
    <phoneticPr fontId="68" type="noConversion"/>
  </si>
  <si>
    <t>기타설비</t>
    <phoneticPr fontId="68" type="noConversion"/>
  </si>
  <si>
    <t>5)</t>
    <phoneticPr fontId="68" type="noConversion"/>
  </si>
  <si>
    <t>전기공사</t>
    <phoneticPr fontId="73" type="noConversion"/>
  </si>
  <si>
    <t>기계공사</t>
    <phoneticPr fontId="73" type="noConversion"/>
  </si>
  <si>
    <t>\</t>
    <phoneticPr fontId="6" type="noConversion"/>
  </si>
  <si>
    <t>검토 적용가</t>
    <phoneticPr fontId="6" type="noConversion"/>
  </si>
  <si>
    <t>견적 내역서</t>
    <phoneticPr fontId="6" type="noConversion"/>
  </si>
  <si>
    <t>[품셈 내역]</t>
    <phoneticPr fontId="6" type="noConversion"/>
  </si>
  <si>
    <t>Dust Collector</t>
  </si>
  <si>
    <t>Pre-Duster</t>
  </si>
  <si>
    <t>PLENUM(TUBE SHEET 포함)</t>
  </si>
  <si>
    <t>IN / OUT-LET DUCT(CHAMBER)</t>
  </si>
  <si>
    <t>OUT DUCT (TO FAN)</t>
  </si>
  <si>
    <t>DECK FOR AIR HEADER</t>
  </si>
  <si>
    <t>BODY &amp; HOPPER</t>
  </si>
  <si>
    <t>IN LET CONE</t>
  </si>
  <si>
    <t>OUT-LET DUCT(본체측)</t>
  </si>
  <si>
    <t>단 중
(kg/Ton)</t>
    <phoneticPr fontId="0" type="Hiragana"/>
  </si>
  <si>
    <t>Net(TON)
:순중량</t>
    <phoneticPr fontId="0" type="Hiragana"/>
  </si>
  <si>
    <t>Gross(TON)
: 총중량</t>
    <phoneticPr fontId="0" type="Hiragana"/>
  </si>
  <si>
    <t>Duct제작(Air, Gas)</t>
    <phoneticPr fontId="6" type="noConversion"/>
  </si>
  <si>
    <t>TON</t>
    <phoneticPr fontId="0" type="Hiragana"/>
  </si>
  <si>
    <t>W5932</t>
    <phoneticPr fontId="6" type="noConversion"/>
  </si>
  <si>
    <t>기기강재류 철거(재사용)</t>
    <phoneticPr fontId="71" type="noConversion"/>
  </si>
  <si>
    <t>DECK 및 STRUCTURE</t>
    <phoneticPr fontId="6" type="noConversion"/>
  </si>
  <si>
    <t>S/D할증(연장,야간,휴일작업)</t>
    <phoneticPr fontId="5" type="noConversion"/>
  </si>
  <si>
    <t>[ 별표 2 ]</t>
    <phoneticPr fontId="79" type="noConversion"/>
  </si>
  <si>
    <t xml:space="preserve"> 1. 인력투입계획</t>
    <phoneticPr fontId="21" type="noConversion"/>
  </si>
  <si>
    <t xml:space="preserve">    가. 투입기간</t>
    <phoneticPr fontId="21" type="noConversion"/>
  </si>
  <si>
    <t>구분</t>
    <phoneticPr fontId="79" type="noConversion"/>
  </si>
  <si>
    <t>소계
(M/M)</t>
    <phoneticPr fontId="79" type="noConversion"/>
  </si>
  <si>
    <t>기계 CM</t>
    <phoneticPr fontId="79" type="noConversion"/>
  </si>
  <si>
    <t>안전 CM</t>
    <phoneticPr fontId="79" type="noConversion"/>
  </si>
  <si>
    <t xml:space="preserve">          제안 M/M</t>
    <phoneticPr fontId="79" type="noConversion"/>
  </si>
  <si>
    <t xml:space="preserve">    나. 시간외근무 계획</t>
    <phoneticPr fontId="21" type="noConversion"/>
  </si>
  <si>
    <t xml:space="preserve">       ※ 시간외 근무 (토요일,일요일,휴일 고려 : '22.12.01~'23.03.31) </t>
    <phoneticPr fontId="21" type="noConversion"/>
  </si>
  <si>
    <t xml:space="preserve">    - CM 근무시간산정 : </t>
    <phoneticPr fontId="79" type="noConversion"/>
  </si>
  <si>
    <t xml:space="preserve">일 X 16Hr = </t>
    <phoneticPr fontId="79" type="noConversion"/>
  </si>
  <si>
    <t>Hr</t>
    <phoneticPr fontId="79" type="noConversion"/>
  </si>
  <si>
    <t>(③)</t>
    <phoneticPr fontId="79" type="noConversion"/>
  </si>
  <si>
    <t xml:space="preserve"> 2. CM용역비</t>
    <phoneticPr fontId="21" type="noConversion"/>
  </si>
  <si>
    <t xml:space="preserve">    가. M/M 단가 </t>
    <phoneticPr fontId="21" type="noConversion"/>
  </si>
  <si>
    <t>(단위:원)</t>
    <phoneticPr fontId="79" type="noConversion"/>
  </si>
  <si>
    <t>구   분</t>
    <phoneticPr fontId="79" type="noConversion"/>
  </si>
  <si>
    <t>공종</t>
    <phoneticPr fontId="79" type="noConversion"/>
  </si>
  <si>
    <t>단가</t>
    <phoneticPr fontId="79" type="noConversion"/>
  </si>
  <si>
    <t>M/M</t>
    <phoneticPr fontId="79" type="noConversion"/>
  </si>
  <si>
    <t>금액</t>
    <phoneticPr fontId="79" type="noConversion"/>
  </si>
  <si>
    <t>비고</t>
    <phoneticPr fontId="79" type="noConversion"/>
  </si>
  <si>
    <t>직접인건비</t>
    <phoneticPr fontId="79" type="noConversion"/>
  </si>
  <si>
    <t>원/MM</t>
    <phoneticPr fontId="79" type="noConversion"/>
  </si>
  <si>
    <t>원/MM</t>
  </si>
  <si>
    <t xml:space="preserve">소계 </t>
    <phoneticPr fontId="79" type="noConversion"/>
  </si>
  <si>
    <t>(②)</t>
    <phoneticPr fontId="79" type="noConversion"/>
  </si>
  <si>
    <t>시간외 근무</t>
    <phoneticPr fontId="79" type="noConversion"/>
  </si>
  <si>
    <t>특급기술자</t>
    <phoneticPr fontId="79" type="noConversion"/>
  </si>
  <si>
    <t>-</t>
    <phoneticPr fontId="79" type="noConversion"/>
  </si>
  <si>
    <t>원/Hr</t>
    <phoneticPr fontId="79" type="noConversion"/>
  </si>
  <si>
    <t>고급기술자</t>
    <phoneticPr fontId="79" type="noConversion"/>
  </si>
  <si>
    <t>중급기술자</t>
    <phoneticPr fontId="79" type="noConversion"/>
  </si>
  <si>
    <t>(④)</t>
    <phoneticPr fontId="79" type="noConversion"/>
  </si>
  <si>
    <t>합계</t>
    <phoneticPr fontId="79" type="noConversion"/>
  </si>
  <si>
    <t xml:space="preserve">제19조 3 근무지와의 거리가 60km이상 지역 ~ 생략 ~ 다음과 같이 현장주거 지원비를 지급한다. </t>
    <phoneticPr fontId="79" type="noConversion"/>
  </si>
  <si>
    <t xml:space="preserve">단, 초기정착금의 경우 최초 1개월만 지급한다. </t>
  </si>
  <si>
    <t>구 분</t>
    <phoneticPr fontId="79" type="noConversion"/>
  </si>
  <si>
    <t>숙박비</t>
    <phoneticPr fontId="79" type="noConversion"/>
  </si>
  <si>
    <t>식비</t>
    <phoneticPr fontId="79" type="noConversion"/>
  </si>
  <si>
    <t>생활지원급</t>
    <phoneticPr fontId="79" type="noConversion"/>
  </si>
  <si>
    <t>초기정착금</t>
    <phoneticPr fontId="79" type="noConversion"/>
  </si>
  <si>
    <t>월 지급액</t>
    <phoneticPr fontId="79" type="noConversion"/>
  </si>
  <si>
    <t>(⑥)</t>
    <phoneticPr fontId="79" type="noConversion"/>
  </si>
  <si>
    <t>(⑤)</t>
    <phoneticPr fontId="79" type="noConversion"/>
  </si>
  <si>
    <t>최초 1개월</t>
    <phoneticPr fontId="79" type="noConversion"/>
  </si>
  <si>
    <t>※ 예상 일정 : 서울 포스코센터 기업시민실에 포항주재 설계검토CM 1인, 2개월 파견근무 예상.</t>
    <phoneticPr fontId="79" type="noConversion"/>
  </si>
  <si>
    <t xml:space="preserve">   포항 ~ 서울 포스코센터(기업시민실) : 318km (네이버 지도 기준)</t>
    <phoneticPr fontId="79" type="noConversion"/>
  </si>
  <si>
    <t xml:space="preserve">    나. 산출 용역비</t>
    <phoneticPr fontId="21" type="noConversion"/>
  </si>
  <si>
    <t>구 분</t>
    <phoneticPr fontId="21" type="noConversion"/>
  </si>
  <si>
    <t>단 가</t>
    <phoneticPr fontId="21" type="noConversion"/>
  </si>
  <si>
    <t>당 초</t>
    <phoneticPr fontId="21" type="noConversion"/>
  </si>
  <si>
    <t xml:space="preserve">비 고 </t>
    <phoneticPr fontId="21" type="noConversion"/>
  </si>
  <si>
    <t>인력투입</t>
    <phoneticPr fontId="79" type="noConversion"/>
  </si>
  <si>
    <t>M/M</t>
  </si>
  <si>
    <t xml:space="preserve"> (①)</t>
    <phoneticPr fontId="79" type="noConversion"/>
  </si>
  <si>
    <t>원</t>
  </si>
  <si>
    <t xml:space="preserve"> (②)</t>
    <phoneticPr fontId="79" type="noConversion"/>
  </si>
  <si>
    <t xml:space="preserve"> 시간외 근무 </t>
    <phoneticPr fontId="21" type="noConversion"/>
  </si>
  <si>
    <t xml:space="preserve"> (③)</t>
    <phoneticPr fontId="79" type="noConversion"/>
  </si>
  <si>
    <t xml:space="preserve"> (④)</t>
    <phoneticPr fontId="79" type="noConversion"/>
  </si>
  <si>
    <t>주재비</t>
    <phoneticPr fontId="21" type="noConversion"/>
  </si>
  <si>
    <t xml:space="preserve"> (⑦) </t>
    <phoneticPr fontId="79" type="noConversion"/>
  </si>
  <si>
    <t xml:space="preserve"> (⑦x⑤+⑥x1인)</t>
    <phoneticPr fontId="79" type="noConversion"/>
  </si>
  <si>
    <t>소   계</t>
    <phoneticPr fontId="21" type="noConversion"/>
  </si>
  <si>
    <t xml:space="preserve"> 3. CM용역비 집계</t>
    <phoneticPr fontId="21" type="noConversion"/>
  </si>
  <si>
    <t>적 용</t>
    <phoneticPr fontId="79" type="noConversion"/>
  </si>
  <si>
    <t>V.A.T 별도</t>
    <phoneticPr fontId="79" type="noConversion"/>
  </si>
  <si>
    <t>2025년</t>
    <phoneticPr fontId="79" type="noConversion"/>
  </si>
  <si>
    <t>(①) ※ 인력 투입</t>
    <phoneticPr fontId="79" type="noConversion"/>
  </si>
  <si>
    <t>SD(필요시)</t>
    <phoneticPr fontId="5" type="noConversion"/>
  </si>
  <si>
    <t>구분</t>
    <phoneticPr fontId="73" type="noConversion"/>
  </si>
  <si>
    <t>Pre-Duster</t>
    <phoneticPr fontId="73" type="noConversion"/>
  </si>
  <si>
    <t>BF Chamber</t>
    <phoneticPr fontId="73" type="noConversion"/>
  </si>
  <si>
    <t>측면(2면)</t>
    <phoneticPr fontId="73" type="noConversion"/>
  </si>
  <si>
    <t>상부(1면)</t>
    <phoneticPr fontId="73" type="noConversion"/>
  </si>
  <si>
    <t>Semi Total</t>
    <phoneticPr fontId="73" type="noConversion"/>
  </si>
  <si>
    <t>정면/후면(2면)</t>
    <phoneticPr fontId="73" type="noConversion"/>
  </si>
  <si>
    <t>3
(현장)</t>
    <phoneticPr fontId="6" type="noConversion"/>
  </si>
  <si>
    <t>O</t>
    <phoneticPr fontId="6" type="noConversion"/>
  </si>
  <si>
    <t>X</t>
    <phoneticPr fontId="6" type="noConversion"/>
  </si>
  <si>
    <t>m2</t>
    <phoneticPr fontId="6" type="noConversion"/>
  </si>
  <si>
    <t>Top</t>
    <phoneticPr fontId="6" type="noConversion"/>
  </si>
  <si>
    <t>Top+2m</t>
    <phoneticPr fontId="6" type="noConversion"/>
  </si>
  <si>
    <t>①</t>
    <phoneticPr fontId="6" type="noConversion"/>
  </si>
  <si>
    <t>②</t>
    <phoneticPr fontId="6" type="noConversion"/>
  </si>
  <si>
    <t>②-①</t>
    <phoneticPr fontId="6" type="noConversion"/>
  </si>
  <si>
    <t>안전발판</t>
    <phoneticPr fontId="6" type="noConversion"/>
  </si>
  <si>
    <t>장</t>
    <phoneticPr fontId="6" type="noConversion"/>
  </si>
  <si>
    <t>구분</t>
    <phoneticPr fontId="6" type="noConversion"/>
  </si>
  <si>
    <t>면적</t>
    <phoneticPr fontId="6" type="noConversion"/>
  </si>
  <si>
    <t>품셈</t>
    <phoneticPr fontId="6" type="noConversion"/>
  </si>
  <si>
    <t>-</t>
    <phoneticPr fontId="6" type="noConversion"/>
  </si>
  <si>
    <t>설비높이</t>
    <phoneticPr fontId="71" type="noConversion"/>
  </si>
  <si>
    <t>○ 장비처리 물량</t>
    <phoneticPr fontId="6" type="noConversion"/>
  </si>
  <si>
    <t>○장비 선정</t>
    <phoneticPr fontId="6" type="noConversion"/>
  </si>
  <si>
    <t>품 #   TRUCK CRANE(시간당)</t>
  </si>
  <si>
    <t>토품 Z30602 ~ Z30617</t>
  </si>
  <si>
    <t>구  분</t>
  </si>
  <si>
    <t>●24 하</t>
  </si>
  <si>
    <t>재료비</t>
    <phoneticPr fontId="6" type="noConversion"/>
  </si>
  <si>
    <t>노무비</t>
    <phoneticPr fontId="6" type="noConversion"/>
  </si>
  <si>
    <t>경비</t>
    <phoneticPr fontId="6" type="noConversion"/>
  </si>
  <si>
    <t>재료비(Hr)</t>
    <phoneticPr fontId="6" type="noConversion"/>
  </si>
  <si>
    <t>재료비(Day)</t>
    <phoneticPr fontId="6" type="noConversion"/>
  </si>
  <si>
    <t>노무비(Hr)</t>
    <phoneticPr fontId="6" type="noConversion"/>
  </si>
  <si>
    <t>노무비(Day)</t>
    <phoneticPr fontId="6" type="noConversion"/>
  </si>
  <si>
    <t>경비(Hr)</t>
    <phoneticPr fontId="6" type="noConversion"/>
  </si>
  <si>
    <t>경비(Day)</t>
    <phoneticPr fontId="6" type="noConversion"/>
  </si>
  <si>
    <t>○ Crane 물량 산출</t>
    <phoneticPr fontId="6" type="noConversion"/>
  </si>
  <si>
    <t>작업일</t>
    <phoneticPr fontId="6" type="noConversion"/>
  </si>
  <si>
    <t>합계</t>
    <phoneticPr fontId="6" type="noConversion"/>
  </si>
  <si>
    <t>총계</t>
    <phoneticPr fontId="6" type="noConversion"/>
  </si>
  <si>
    <t>○ 보온면적 산출</t>
    <phoneticPr fontId="73" type="noConversion"/>
  </si>
  <si>
    <t>○ 도장면적 산출</t>
    <phoneticPr fontId="73" type="noConversion"/>
  </si>
  <si>
    <t>STACK(약 34m)</t>
    <phoneticPr fontId="6" type="noConversion"/>
  </si>
  <si>
    <t>Stack 및 Duct</t>
    <phoneticPr fontId="73" type="noConversion"/>
  </si>
  <si>
    <t>Total(m2)</t>
    <phoneticPr fontId="73" type="noConversion"/>
  </si>
  <si>
    <t>철거면적</t>
    <phoneticPr fontId="73" type="noConversion"/>
  </si>
  <si>
    <t>기계 : 100%, 전기 : 0%</t>
    <phoneticPr fontId="21" type="noConversion"/>
  </si>
  <si>
    <t>기계공사 면허</t>
    <phoneticPr fontId="21" type="noConversion"/>
  </si>
  <si>
    <t>기계공사</t>
    <phoneticPr fontId="6" type="noConversion"/>
  </si>
  <si>
    <t>공급사 (3)</t>
    <phoneticPr fontId="6" type="noConversion"/>
  </si>
  <si>
    <t>○ 도장면적 산출(중량)</t>
    <phoneticPr fontId="73" type="noConversion"/>
  </si>
  <si>
    <t>Made By 제선화성섹션 강순혁('25.5.19)</t>
    <phoneticPr fontId="6" type="noConversion"/>
  </si>
  <si>
    <t>Made By 제선화성섹션 강순혁('25.4.19)</t>
  </si>
  <si>
    <t>Made By 제선화성섹션 강순혁('25.4.19)</t>
    <phoneticPr fontId="6" type="noConversion"/>
  </si>
  <si>
    <t>적용여부</t>
    <phoneticPr fontId="0" type="Hiragana"/>
  </si>
  <si>
    <r>
      <t xml:space="preserve">품셈가
</t>
    </r>
    <r>
      <rPr>
        <sz val="9"/>
        <rFont val="굴림체"/>
        <family val="3"/>
        <charset val="129"/>
      </rPr>
      <t>(ton당)</t>
    </r>
    <phoneticPr fontId="5" type="noConversion"/>
  </si>
  <si>
    <r>
      <t xml:space="preserve">바탕처리 1급 (SHOT-BLASTING) </t>
    </r>
    <r>
      <rPr>
        <b/>
        <sz val="9"/>
        <color rgb="FF0000FF"/>
        <rFont val="굴림체"/>
        <family val="3"/>
        <charset val="129"/>
      </rPr>
      <t>샌딩</t>
    </r>
    <phoneticPr fontId="6" type="noConversion"/>
  </si>
  <si>
    <r>
      <t xml:space="preserve">EPOXY PRIMER (1회) </t>
    </r>
    <r>
      <rPr>
        <b/>
        <sz val="9"/>
        <color rgb="FF0000FF"/>
        <rFont val="굴림체"/>
        <family val="3"/>
        <charset val="129"/>
      </rPr>
      <t>전처리</t>
    </r>
    <phoneticPr fontId="6" type="noConversion"/>
  </si>
  <si>
    <r>
      <t xml:space="preserve">H.B SELF PRIMING EPOXY MASTIC 뿜칠 1회 </t>
    </r>
    <r>
      <rPr>
        <b/>
        <sz val="9"/>
        <color rgb="FF0000FF"/>
        <rFont val="굴림체"/>
        <family val="3"/>
        <charset val="129"/>
      </rPr>
      <t>페인트칠</t>
    </r>
    <phoneticPr fontId="6" type="noConversion"/>
  </si>
  <si>
    <r>
      <t xml:space="preserve">바탕처리 2급(POWER-TOOL) </t>
    </r>
    <r>
      <rPr>
        <b/>
        <sz val="9"/>
        <color rgb="FF0000FF"/>
        <rFont val="굴림체"/>
        <family val="3"/>
        <charset val="129"/>
      </rPr>
      <t>글라인딩(표면처리)</t>
    </r>
    <phoneticPr fontId="6" type="noConversion"/>
  </si>
  <si>
    <t>('22.상 기준)</t>
    <phoneticPr fontId="73" type="noConversion"/>
  </si>
  <si>
    <t>[제작품]</t>
    <phoneticPr fontId="6" type="noConversion"/>
  </si>
  <si>
    <t>[장비]</t>
    <phoneticPr fontId="6" type="noConversion"/>
  </si>
  <si>
    <t>[가설]</t>
    <phoneticPr fontId="6" type="noConversion"/>
  </si>
  <si>
    <t>[지붕]</t>
    <phoneticPr fontId="6" type="noConversion"/>
  </si>
  <si>
    <t>합  계</t>
    <phoneticPr fontId="6" type="noConversion"/>
  </si>
  <si>
    <r>
      <t xml:space="preserve">※ </t>
    </r>
    <r>
      <rPr>
        <b/>
        <sz val="8"/>
        <color indexed="12"/>
        <rFont val="굴림체"/>
        <family val="3"/>
        <charset val="129"/>
      </rPr>
      <t xml:space="preserve">고급기술자
</t>
    </r>
    <r>
      <rPr>
        <sz val="8"/>
        <color indexed="12"/>
        <rFont val="굴림체"/>
        <family val="3"/>
        <charset val="129"/>
      </rPr>
      <t>기계CM</t>
    </r>
    <r>
      <rPr>
        <sz val="8"/>
        <rFont val="굴림체"/>
        <family val="3"/>
        <charset val="129"/>
      </rPr>
      <t xml:space="preserve">
12,856천원/MM
</t>
    </r>
    <r>
      <rPr>
        <sz val="8"/>
        <color indexed="12"/>
        <rFont val="굴림체"/>
        <family val="3"/>
        <charset val="129"/>
      </rPr>
      <t>안전CM</t>
    </r>
    <r>
      <rPr>
        <sz val="8"/>
        <rFont val="굴림체"/>
        <family val="3"/>
        <charset val="129"/>
      </rPr>
      <t xml:space="preserve">
10,828천원/MM
</t>
    </r>
    <r>
      <rPr>
        <b/>
        <sz val="8"/>
        <rFont val="굴림체"/>
        <family val="3"/>
        <charset val="129"/>
      </rPr>
      <t>(적용)</t>
    </r>
    <phoneticPr fontId="79" type="noConversion"/>
  </si>
  <si>
    <t>☞  '22년 포스코 플랜트 및 일반토건공사 CM용역 대가 기준 적용</t>
    <phoneticPr fontId="79" type="noConversion"/>
  </si>
  <si>
    <r>
      <t xml:space="preserve">    나. 주재비 산정 </t>
    </r>
    <r>
      <rPr>
        <i/>
        <sz val="11"/>
        <rFont val="굴림체"/>
        <family val="3"/>
        <charset val="129"/>
      </rPr>
      <t>(A&amp;C 사규 여비규정 제3절 국내여비의 특례 제 19조 기준)</t>
    </r>
    <phoneticPr fontId="21" type="noConversion"/>
  </si>
  <si>
    <t>-</t>
    <phoneticPr fontId="6" type="noConversion"/>
  </si>
  <si>
    <t>[감리]</t>
    <phoneticPr fontId="6" type="noConversion"/>
  </si>
  <si>
    <t>[할증]</t>
    <phoneticPr fontId="68" type="noConversion"/>
  </si>
  <si>
    <t>S0006607</t>
    <phoneticPr fontId="6" type="noConversion"/>
  </si>
  <si>
    <t>[도장]</t>
    <phoneticPr fontId="6" type="noConversion"/>
  </si>
  <si>
    <t>[보온]</t>
    <phoneticPr fontId="6" type="noConversion"/>
  </si>
  <si>
    <r>
      <t xml:space="preserve">ROCK WOOL FELT 밀도 0.08 100MM T </t>
    </r>
    <r>
      <rPr>
        <b/>
        <sz val="9"/>
        <color rgb="FF0066FF"/>
        <rFont val="굴림체"/>
        <family val="3"/>
        <charset val="129"/>
      </rPr>
      <t>내장재</t>
    </r>
    <phoneticPr fontId="6" type="noConversion"/>
  </si>
  <si>
    <t>보온설치공사</t>
    <phoneticPr fontId="6" type="noConversion"/>
  </si>
  <si>
    <t>보온철거공사</t>
    <phoneticPr fontId="6" type="noConversion"/>
  </si>
  <si>
    <t>○ 지붕설치공사</t>
    <phoneticPr fontId="6" type="noConversion"/>
  </si>
  <si>
    <t>○ 지붕철거공사</t>
    <phoneticPr fontId="6" type="noConversion"/>
  </si>
  <si>
    <t>[설치품]</t>
    <phoneticPr fontId="5" type="noConversion"/>
  </si>
  <si>
    <t>포스코이앤씨</t>
  </si>
  <si>
    <t>플랜텍</t>
    <phoneticPr fontId="6" type="noConversion"/>
  </si>
  <si>
    <t>Carrier</t>
    <phoneticPr fontId="73" type="noConversion"/>
  </si>
  <si>
    <t>Return</t>
    <phoneticPr fontId="6" type="noConversion"/>
  </si>
  <si>
    <t>C/SELF ALIGN</t>
    <phoneticPr fontId="6" type="noConversion"/>
  </si>
  <si>
    <t>R/SELF ALIGN</t>
    <phoneticPr fontId="6" type="noConversion"/>
  </si>
  <si>
    <t>Tripper Rail(22kg)</t>
    <phoneticPr fontId="6" type="noConversion"/>
  </si>
  <si>
    <t>Grizzly Bar(Hard Facing 5t)</t>
    <phoneticPr fontId="6" type="noConversion"/>
  </si>
  <si>
    <t>Safety Fence</t>
    <phoneticPr fontId="6" type="noConversion"/>
  </si>
  <si>
    <t>Tripper Girder Frame</t>
    <phoneticPr fontId="73" type="noConversion"/>
  </si>
  <si>
    <t>Ton</t>
    <phoneticPr fontId="6" type="noConversion"/>
  </si>
  <si>
    <t>Set</t>
  </si>
  <si>
    <t>Set</t>
    <phoneticPr fontId="6" type="noConversion"/>
  </si>
  <si>
    <t>Idler(B-315 B.C, B-416 B.C)</t>
    <phoneticPr fontId="68" type="noConversion"/>
  </si>
  <si>
    <t>Steel Structure(B-315 B.C, B-416 B.C)</t>
    <phoneticPr fontId="68" type="noConversion"/>
  </si>
  <si>
    <t>Lot</t>
  </si>
  <si>
    <t>Lot</t>
    <phoneticPr fontId="6" type="noConversion"/>
  </si>
  <si>
    <t>기타</t>
    <phoneticPr fontId="68" type="noConversion"/>
  </si>
  <si>
    <t>SS275</t>
    <phoneticPr fontId="6" type="noConversion"/>
  </si>
  <si>
    <t>Roof Walkway</t>
    <phoneticPr fontId="73" type="noConversion"/>
  </si>
  <si>
    <t>Lot</t>
    <phoneticPr fontId="68" type="noConversion"/>
  </si>
  <si>
    <t>사급자재</t>
    <phoneticPr fontId="6" type="noConversion"/>
  </si>
  <si>
    <t>Tripper Car 및 간섭구조물 철거 후 신설</t>
    <phoneticPr fontId="6" type="noConversion"/>
  </si>
  <si>
    <t>기기강재류 철거</t>
    <phoneticPr fontId="6" type="noConversion"/>
  </si>
  <si>
    <t>200Ton/ H/C</t>
    <phoneticPr fontId="6" type="noConversion"/>
  </si>
  <si>
    <t>100Ton H/C</t>
    <phoneticPr fontId="6" type="noConversion"/>
  </si>
  <si>
    <t>25Ton 카고</t>
    <phoneticPr fontId="6" type="noConversion"/>
  </si>
  <si>
    <t>화재감시자</t>
    <phoneticPr fontId="6" type="noConversion"/>
  </si>
  <si>
    <t>신호수</t>
    <phoneticPr fontId="6" type="noConversion"/>
  </si>
  <si>
    <t>강관비계매기(3개월)</t>
    <phoneticPr fontId="6" type="noConversion"/>
  </si>
  <si>
    <t>안전발판 400×1,829(3개월)</t>
    <phoneticPr fontId="6" type="noConversion"/>
  </si>
  <si>
    <t>안전관리비</t>
    <phoneticPr fontId="6" type="noConversion"/>
  </si>
  <si>
    <t>월</t>
    <phoneticPr fontId="6" type="noConversion"/>
  </si>
  <si>
    <t>MD</t>
    <phoneticPr fontId="6" type="noConversion"/>
  </si>
  <si>
    <t>㎡</t>
    <phoneticPr fontId="6" type="noConversion"/>
  </si>
  <si>
    <t>장</t>
    <phoneticPr fontId="6" type="noConversion"/>
  </si>
  <si>
    <t>건축공사</t>
    <phoneticPr fontId="73" type="noConversion"/>
  </si>
  <si>
    <t>철골가공조립</t>
    <phoneticPr fontId="6" type="noConversion"/>
  </si>
  <si>
    <t>철골세우기</t>
    <phoneticPr fontId="6" type="noConversion"/>
  </si>
  <si>
    <t>부대철골가공설치</t>
    <phoneticPr fontId="6" type="noConversion"/>
  </si>
  <si>
    <t>철물제작설치</t>
    <phoneticPr fontId="6" type="noConversion"/>
  </si>
  <si>
    <t>Color Sheet 신설</t>
    <phoneticPr fontId="6" type="noConversion"/>
  </si>
  <si>
    <t>도장</t>
    <phoneticPr fontId="6" type="noConversion"/>
  </si>
  <si>
    <t>철골철거</t>
    <phoneticPr fontId="6" type="noConversion"/>
  </si>
  <si>
    <t>Color Sheet 철거</t>
    <phoneticPr fontId="6" type="noConversion"/>
  </si>
  <si>
    <t>장비비</t>
    <phoneticPr fontId="6" type="noConversion"/>
  </si>
  <si>
    <t>Purlin 철거 포함</t>
    <phoneticPr fontId="6" type="noConversion"/>
  </si>
  <si>
    <t>200Ton H/C</t>
    <phoneticPr fontId="6" type="noConversion"/>
  </si>
  <si>
    <t>고소작업차</t>
    <phoneticPr fontId="6" type="noConversion"/>
  </si>
  <si>
    <t>장비신호수</t>
    <phoneticPr fontId="6" type="noConversion"/>
  </si>
  <si>
    <t>가설작업</t>
    <phoneticPr fontId="6" type="noConversion"/>
  </si>
  <si>
    <t>안전망설치</t>
    <phoneticPr fontId="6" type="noConversion"/>
  </si>
  <si>
    <t>센서 취외 및 재설치, 전선관 취회 및 재설치</t>
    <phoneticPr fontId="6" type="noConversion"/>
  </si>
  <si>
    <t>플랜트 전공</t>
    <phoneticPr fontId="6" type="noConversion"/>
  </si>
  <si>
    <t>M/D</t>
    <phoneticPr fontId="6" type="noConversion"/>
  </si>
  <si>
    <t>전담안전관리자</t>
    <phoneticPr fontId="6" type="noConversion"/>
  </si>
  <si>
    <t>가설비계(배관/기계용)</t>
    <phoneticPr fontId="6" type="noConversion"/>
  </si>
  <si>
    <t>M/M</t>
    <phoneticPr fontId="6" type="noConversion"/>
  </si>
  <si>
    <t>재경비 10% 반영</t>
    <phoneticPr fontId="6" type="noConversion"/>
  </si>
  <si>
    <t>강재류 조립 설치 0.5Ton 미만</t>
    <phoneticPr fontId="6" type="noConversion"/>
  </si>
  <si>
    <t>강재류 조립 설치 5~10Ton</t>
    <phoneticPr fontId="6" type="noConversion"/>
  </si>
  <si>
    <t>Ton</t>
  </si>
  <si>
    <t>개소</t>
    <phoneticPr fontId="6" type="noConversion"/>
  </si>
  <si>
    <t>강재류 조립설치</t>
  </si>
  <si>
    <t>항목</t>
    <phoneticPr fontId="21" type="noConversion"/>
  </si>
  <si>
    <t>수량</t>
    <phoneticPr fontId="21" type="noConversion"/>
  </si>
  <si>
    <t>노무비</t>
    <phoneticPr fontId="21" type="noConversion"/>
  </si>
  <si>
    <t>경  비</t>
    <phoneticPr fontId="21" type="noConversion"/>
  </si>
  <si>
    <t>계</t>
    <phoneticPr fontId="21" type="noConversion"/>
  </si>
  <si>
    <t>Ton</t>
    <phoneticPr fontId="78" type="noConversion"/>
  </si>
  <si>
    <t>Duct 설치</t>
  </si>
  <si>
    <t>강재Stand 설치</t>
  </si>
  <si>
    <t>Rail 설치</t>
  </si>
  <si>
    <t>강재류 이설</t>
  </si>
  <si>
    <t>강재류 제작</t>
  </si>
  <si>
    <t>도장공사</t>
  </si>
  <si>
    <t>가설공사(강관비계 포함)</t>
    <phoneticPr fontId="78" type="noConversion"/>
  </si>
  <si>
    <t>Duct 제작</t>
  </si>
  <si>
    <t>A</t>
    <phoneticPr fontId="73" type="noConversion"/>
  </si>
  <si>
    <t>DAMPER 제작(Manual 및 Auto)</t>
    <phoneticPr fontId="78" type="noConversion"/>
  </si>
  <si>
    <t>RAIL 제작</t>
  </si>
  <si>
    <t>GIRDER 제작</t>
  </si>
  <si>
    <t>GRIZZLY BAR 제작</t>
  </si>
  <si>
    <t>전담안전관리자</t>
  </si>
  <si>
    <t>MD</t>
  </si>
  <si>
    <t>장비비(300톤 크레인 외)</t>
  </si>
  <si>
    <t>식</t>
    <phoneticPr fontId="78" type="noConversion"/>
  </si>
  <si>
    <t>기계기타</t>
  </si>
  <si>
    <t>강재류 조립철거</t>
  </si>
  <si>
    <t>Duct 철거</t>
  </si>
  <si>
    <t>기기강재류 철거</t>
  </si>
  <si>
    <t>Rail 철거</t>
  </si>
  <si>
    <t>철거재 운반 등</t>
  </si>
  <si>
    <t>(공종 도급계)</t>
  </si>
  <si>
    <t>아이들러 설치</t>
    <phoneticPr fontId="6" type="noConversion"/>
  </si>
  <si>
    <t>girder 자재비</t>
    <phoneticPr fontId="6" type="noConversion"/>
  </si>
  <si>
    <t xml:space="preserve">stpper,잔넬,  에이치 빔 덕트 서포트 브라켓 헤드 풀레 프레임 핸드레일 그레이팅 덱크 </t>
    <phoneticPr fontId="6" type="noConversion"/>
  </si>
  <si>
    <t>도면 안전펜스</t>
    <phoneticPr fontId="6" type="noConversion"/>
  </si>
  <si>
    <t xml:space="preserve">Idler(B-315 B.C, B-416 B.C) </t>
    <phoneticPr fontId="6" type="noConversion"/>
  </si>
  <si>
    <t>구분(대분류)</t>
    <phoneticPr fontId="6" type="noConversion"/>
  </si>
  <si>
    <t>구분(하위)</t>
    <phoneticPr fontId="6" type="noConversion"/>
  </si>
  <si>
    <t>투자비</t>
    <phoneticPr fontId="6" type="noConversion"/>
  </si>
  <si>
    <t>단가</t>
    <phoneticPr fontId="6" type="noConversion"/>
  </si>
  <si>
    <t>*강재류 조립설치(0.5~1Ton 미만)</t>
    <phoneticPr fontId="6" type="noConversion"/>
  </si>
  <si>
    <t>*기기 강재류 철거</t>
    <phoneticPr fontId="6" type="noConversion"/>
  </si>
  <si>
    <t>사급자재로, 운전부서에서 자재 제공 → 설치/철거비만 반영</t>
    <phoneticPr fontId="6" type="noConversion"/>
  </si>
  <si>
    <t>Steel Structure(B-315 B.C, B-416 B.C)</t>
    <phoneticPr fontId="6" type="noConversion"/>
  </si>
  <si>
    <t>1. Tripper Girder Frame</t>
    <phoneticPr fontId="6" type="noConversion"/>
  </si>
  <si>
    <t>3. Grizzly Bar(Hard Facing 5t)</t>
    <phoneticPr fontId="6" type="noConversion"/>
  </si>
  <si>
    <t>4. Safety Fence</t>
    <phoneticPr fontId="6" type="noConversion"/>
  </si>
  <si>
    <t>2. Tripper Rail(22kg/m)</t>
    <phoneticPr fontId="6" type="noConversion"/>
  </si>
  <si>
    <t xml:space="preserve"> - 설치비</t>
    <phoneticPr fontId="6" type="noConversion"/>
  </si>
  <si>
    <t xml:space="preserve"> - 철거비</t>
    <phoneticPr fontId="6" type="noConversion"/>
  </si>
  <si>
    <t xml:space="preserve"> - 제작비</t>
    <phoneticPr fontId="6" type="noConversion"/>
  </si>
  <si>
    <t xml:space="preserve"> - 자재비</t>
    <phoneticPr fontId="6" type="noConversion"/>
  </si>
  <si>
    <t xml:space="preserve"> - 이설비(철거 후 재설치)</t>
    <phoneticPr fontId="6" type="noConversion"/>
  </si>
  <si>
    <t xml:space="preserve"> - (자재비) Cariier</t>
    <phoneticPr fontId="6" type="noConversion"/>
  </si>
  <si>
    <t xml:space="preserve"> - (자재비) Return</t>
    <phoneticPr fontId="6" type="noConversion"/>
  </si>
  <si>
    <t xml:space="preserve"> - (자재비) C/Self Align</t>
    <phoneticPr fontId="6" type="noConversion"/>
  </si>
  <si>
    <t xml:space="preserve"> - (자재비) R/Self Align</t>
    <phoneticPr fontId="6" type="noConversion"/>
  </si>
  <si>
    <t>1. Belt Idler</t>
    <phoneticPr fontId="6" type="noConversion"/>
  </si>
  <si>
    <t>Duct(B-315 B.C, B-416 B.C)</t>
    <phoneticPr fontId="6" type="noConversion"/>
  </si>
  <si>
    <t>1. Duct Assembley</t>
    <phoneticPr fontId="6" type="noConversion"/>
  </si>
  <si>
    <t xml:space="preserve"> - Damper 제작(Manual 및 Auto)</t>
    <phoneticPr fontId="6" type="noConversion"/>
  </si>
  <si>
    <t>1. Safety Fence</t>
    <phoneticPr fontId="6" type="noConversion"/>
  </si>
  <si>
    <t xml:space="preserve"> - 이설(철거 후 재설치)</t>
    <phoneticPr fontId="6" type="noConversion"/>
  </si>
  <si>
    <t xml:space="preserve"> - 자재 및 제작비</t>
    <phoneticPr fontId="6" type="noConversion"/>
  </si>
  <si>
    <t>* Q-Code 산출 (Q1114110, 720,790원)</t>
    <phoneticPr fontId="6" type="noConversion"/>
  </si>
  <si>
    <t>* Q-Code 산출 (Q4027673, 1,620,000원)</t>
    <phoneticPr fontId="6" type="noConversion"/>
  </si>
  <si>
    <t>* 강재류 조립설치(5~10 Ton 미만)</t>
    <phoneticPr fontId="6" type="noConversion"/>
  </si>
  <si>
    <t xml:space="preserve">*제작공사 Frame류 2.5~5.0Ton </t>
    <phoneticPr fontId="6" type="noConversion"/>
  </si>
  <si>
    <t>*도면상에는,1EA 3.15Ton 가량으로 산출 // SS275 기준</t>
    <phoneticPr fontId="6" type="noConversion"/>
  </si>
  <si>
    <t>*강재류조립설치 (1~5Ton 미만)</t>
    <phoneticPr fontId="6" type="noConversion"/>
  </si>
  <si>
    <t>*강재류 조립설치 (5~10ton 미만)</t>
    <phoneticPr fontId="6" type="noConversion"/>
  </si>
  <si>
    <t>물량(m,Ton 등)</t>
    <phoneticPr fontId="6" type="noConversion"/>
  </si>
  <si>
    <t>1 . 장비비</t>
    <phoneticPr fontId="6" type="noConversion"/>
  </si>
  <si>
    <t xml:space="preserve"> - 200Ton H/C</t>
    <phoneticPr fontId="6" type="noConversion"/>
  </si>
  <si>
    <t xml:space="preserve"> - 100Ton H/C</t>
    <phoneticPr fontId="6" type="noConversion"/>
  </si>
  <si>
    <t xml:space="preserve"> - 25Ton  카고</t>
    <phoneticPr fontId="6" type="noConversion"/>
  </si>
  <si>
    <t>2. 안전관리비</t>
    <phoneticPr fontId="6" type="noConversion"/>
  </si>
  <si>
    <t xml:space="preserve"> - 화재감시자</t>
    <phoneticPr fontId="6" type="noConversion"/>
  </si>
  <si>
    <t xml:space="preserve"> - 신호수</t>
    <phoneticPr fontId="6" type="noConversion"/>
  </si>
  <si>
    <t xml:space="preserve"> - 전담안전관리자</t>
    <phoneticPr fontId="6" type="noConversion"/>
  </si>
  <si>
    <t>일</t>
    <phoneticPr fontId="6" type="noConversion"/>
  </si>
  <si>
    <t>공사비(장비, 안전관리비 등)</t>
    <phoneticPr fontId="6" type="noConversion"/>
  </si>
  <si>
    <t>총합</t>
    <phoneticPr fontId="6" type="noConversion"/>
  </si>
  <si>
    <t>Safety Fence</t>
    <phoneticPr fontId="6" type="noConversion"/>
  </si>
  <si>
    <t>Ton</t>
    <phoneticPr fontId="6" type="noConversion"/>
  </si>
  <si>
    <t xml:space="preserve">[ 기계공사 ] </t>
    <phoneticPr fontId="78" type="noConversion"/>
  </si>
  <si>
    <t>( 단위 :  원, 단가/금액)</t>
    <phoneticPr fontId="21" type="noConversion"/>
  </si>
  <si>
    <t xml:space="preserve">[ 전기공사 ] </t>
    <phoneticPr fontId="78" type="noConversion"/>
  </si>
  <si>
    <t>Belt Sway Switch</t>
    <phoneticPr fontId="78" type="noConversion"/>
  </si>
  <si>
    <t>Set</t>
    <phoneticPr fontId="78" type="noConversion"/>
  </si>
  <si>
    <t>Pull Cord Switch</t>
    <phoneticPr fontId="78" type="noConversion"/>
  </si>
  <si>
    <t>Proxity Switch</t>
  </si>
  <si>
    <t>Lot</t>
    <phoneticPr fontId="78" type="noConversion"/>
  </si>
  <si>
    <t>Limit Switch</t>
  </si>
  <si>
    <t>Line Check 확인</t>
    <phoneticPr fontId="78" type="noConversion"/>
  </si>
  <si>
    <t>CCTV 이설</t>
    <phoneticPr fontId="78" type="noConversion"/>
  </si>
  <si>
    <t>CABLE 포설</t>
    <phoneticPr fontId="78" type="noConversion"/>
  </si>
  <si>
    <t>CONDUIT PIPE</t>
    <phoneticPr fontId="78" type="noConversion"/>
  </si>
  <si>
    <t>FLEXIBLE TUBE</t>
    <phoneticPr fontId="78" type="noConversion"/>
  </si>
  <si>
    <t>FLEXIBLE CONNECTOR</t>
    <phoneticPr fontId="78" type="noConversion"/>
  </si>
  <si>
    <t>Tray</t>
    <phoneticPr fontId="78" type="noConversion"/>
  </si>
  <si>
    <t>조명</t>
    <phoneticPr fontId="78" type="noConversion"/>
  </si>
  <si>
    <t>도장 등 기타</t>
    <phoneticPr fontId="78" type="noConversion"/>
  </si>
  <si>
    <t>Sensor 설치</t>
    <phoneticPr fontId="78" type="noConversion"/>
  </si>
  <si>
    <t>가설컨테이너 등</t>
    <phoneticPr fontId="78" type="noConversion"/>
  </si>
  <si>
    <t>Sensor 철거</t>
    <phoneticPr fontId="78" type="noConversion"/>
  </si>
  <si>
    <t>CABLE 철거</t>
    <phoneticPr fontId="78" type="noConversion"/>
  </si>
  <si>
    <t>CONDUIT PIPE 철거</t>
    <phoneticPr fontId="78" type="noConversion"/>
  </si>
  <si>
    <t>FLEXIBLE TUBE 철거</t>
    <phoneticPr fontId="78" type="noConversion"/>
  </si>
  <si>
    <t>Tray 철거</t>
    <phoneticPr fontId="78" type="noConversion"/>
  </si>
  <si>
    <t>조명 철거</t>
    <phoneticPr fontId="78" type="noConversion"/>
  </si>
  <si>
    <t>EA</t>
    <phoneticPr fontId="78" type="noConversion"/>
  </si>
  <si>
    <t>도장 등 기타 철거</t>
    <phoneticPr fontId="78" type="noConversion"/>
  </si>
  <si>
    <t xml:space="preserve">[ 건축공사 ] </t>
    <phoneticPr fontId="78" type="noConversion"/>
  </si>
  <si>
    <t>가설공사(비계외)</t>
    <phoneticPr fontId="78" type="noConversion"/>
  </si>
  <si>
    <t>건축인허가 및 구조검토(대수선 포함)</t>
    <phoneticPr fontId="78" type="noConversion"/>
  </si>
  <si>
    <t>안전관리자</t>
    <phoneticPr fontId="78" type="noConversion"/>
  </si>
  <si>
    <t>MD</t>
    <phoneticPr fontId="78" type="noConversion"/>
  </si>
  <si>
    <t>도장공사</t>
    <phoneticPr fontId="78" type="noConversion"/>
  </si>
  <si>
    <t>M2</t>
    <phoneticPr fontId="78" type="noConversion"/>
  </si>
  <si>
    <t>철물공사</t>
    <phoneticPr fontId="78" type="noConversion"/>
  </si>
  <si>
    <t>200Ton Crane</t>
    <phoneticPr fontId="78" type="noConversion"/>
  </si>
  <si>
    <t>Hr</t>
    <phoneticPr fontId="78" type="noConversion"/>
  </si>
  <si>
    <t>지붕공사(Roof V-115 C/S 0.8T외)</t>
    <phoneticPr fontId="78" type="noConversion"/>
  </si>
  <si>
    <t>철거공사</t>
    <phoneticPr fontId="78" type="noConversion"/>
  </si>
  <si>
    <t>플랜텍 견적</t>
    <phoneticPr fontId="6" type="noConversion"/>
  </si>
  <si>
    <t>* 공사 원가기준</t>
    <phoneticPr fontId="6" type="noConversion"/>
  </si>
  <si>
    <t>포스코 이앤씨 견적</t>
    <phoneticPr fontId="6" type="noConversion"/>
  </si>
  <si>
    <t>Idler(B-315)</t>
    <phoneticPr fontId="6" type="noConversion"/>
  </si>
  <si>
    <t>Idler(B-415)</t>
    <phoneticPr fontId="6" type="noConversion"/>
  </si>
  <si>
    <t>C/Self Align</t>
    <phoneticPr fontId="6" type="noConversion"/>
  </si>
  <si>
    <t>R/Self Align</t>
    <phoneticPr fontId="6" type="noConversion"/>
  </si>
  <si>
    <t>Tripper Car Frame</t>
    <phoneticPr fontId="6" type="noConversion"/>
  </si>
  <si>
    <t>Tripper Rail</t>
    <phoneticPr fontId="6" type="noConversion"/>
  </si>
  <si>
    <t>Grizzly Bar</t>
    <phoneticPr fontId="6" type="noConversion"/>
  </si>
  <si>
    <t xml:space="preserve">[ 재료비 ] </t>
    <phoneticPr fontId="78" type="noConversion"/>
  </si>
  <si>
    <t>-</t>
    <phoneticPr fontId="6" type="noConversion"/>
  </si>
  <si>
    <t>WalkWay</t>
    <phoneticPr fontId="6" type="noConversion"/>
  </si>
  <si>
    <t>합계</t>
    <phoneticPr fontId="6" type="noConversion"/>
  </si>
  <si>
    <t>기기 강재류 철거</t>
    <phoneticPr fontId="6" type="noConversion"/>
  </si>
  <si>
    <t>강재류 조립 설치 0.5Ton 미만</t>
    <phoneticPr fontId="6" type="noConversion"/>
  </si>
  <si>
    <t xml:space="preserve">강재류 조립 설치 5~10Ton </t>
    <phoneticPr fontId="6" type="noConversion"/>
  </si>
  <si>
    <t>가설강재 제작</t>
    <phoneticPr fontId="6" type="noConversion"/>
  </si>
  <si>
    <t>가설강재 설치</t>
    <phoneticPr fontId="6" type="noConversion"/>
  </si>
  <si>
    <t>가설강재 철거</t>
    <phoneticPr fontId="6" type="noConversion"/>
  </si>
  <si>
    <t>200 Ton H/C</t>
    <phoneticPr fontId="6" type="noConversion"/>
  </si>
  <si>
    <t>100 Ton H/C</t>
    <phoneticPr fontId="6" type="noConversion"/>
  </si>
  <si>
    <t>25Ton Cargo</t>
    <phoneticPr fontId="6" type="noConversion"/>
  </si>
  <si>
    <t>화재감시자</t>
    <phoneticPr fontId="6" type="noConversion"/>
  </si>
  <si>
    <t>장비신호수</t>
    <phoneticPr fontId="6" type="noConversion"/>
  </si>
  <si>
    <t>강관비계매기(3개월)</t>
    <phoneticPr fontId="6" type="noConversion"/>
  </si>
  <si>
    <t>안전발판 400×1,829(3개월)</t>
    <phoneticPr fontId="6" type="noConversion"/>
  </si>
  <si>
    <t>가설형강류/철판</t>
    <phoneticPr fontId="6" type="noConversion"/>
  </si>
  <si>
    <t>기타 재료비</t>
    <phoneticPr fontId="6" type="noConversion"/>
  </si>
  <si>
    <t>식</t>
    <phoneticPr fontId="6" type="noConversion"/>
  </si>
  <si>
    <t>개월</t>
    <phoneticPr fontId="6" type="noConversion"/>
  </si>
  <si>
    <t>MD</t>
    <phoneticPr fontId="6" type="noConversion"/>
  </si>
  <si>
    <t>장</t>
    <phoneticPr fontId="6" type="noConversion"/>
  </si>
  <si>
    <t>총액</t>
    <phoneticPr fontId="21" type="noConversion"/>
  </si>
  <si>
    <t>철골가공조립</t>
    <phoneticPr fontId="6" type="noConversion"/>
  </si>
  <si>
    <t>철골세우기</t>
    <phoneticPr fontId="6" type="noConversion"/>
  </si>
  <si>
    <t>부대철골가공설치</t>
    <phoneticPr fontId="6" type="noConversion"/>
  </si>
  <si>
    <t>철물제작설치</t>
    <phoneticPr fontId="6" type="noConversion"/>
  </si>
  <si>
    <t>도장</t>
    <phoneticPr fontId="6" type="noConversion"/>
  </si>
  <si>
    <t>철골철거</t>
    <phoneticPr fontId="6" type="noConversion"/>
  </si>
  <si>
    <t>고소작업차</t>
    <phoneticPr fontId="6" type="noConversion"/>
  </si>
  <si>
    <t>신호수</t>
    <phoneticPr fontId="6" type="noConversion"/>
  </si>
  <si>
    <t>추락방지망 설치</t>
    <phoneticPr fontId="6" type="noConversion"/>
  </si>
  <si>
    <t>Color Sheet 철거</t>
    <phoneticPr fontId="6" type="noConversion"/>
  </si>
  <si>
    <t>Color Sheet 설치</t>
    <phoneticPr fontId="6" type="noConversion"/>
  </si>
  <si>
    <t>㎡</t>
    <phoneticPr fontId="6" type="noConversion"/>
  </si>
  <si>
    <t>MM</t>
    <phoneticPr fontId="6" type="noConversion"/>
  </si>
  <si>
    <t>센서 취외 및 재설치
전선관 취외 및 재설치 Tray Cover 탈부착 / Cleaning,</t>
    <phoneticPr fontId="6" type="noConversion"/>
  </si>
  <si>
    <t>최종 투자비</t>
    <phoneticPr fontId="6" type="noConversion"/>
  </si>
  <si>
    <t>Frame</t>
    <phoneticPr fontId="6" type="noConversion"/>
  </si>
  <si>
    <t>Walkway</t>
    <phoneticPr fontId="6" type="noConversion"/>
  </si>
  <si>
    <t>Rail</t>
    <phoneticPr fontId="6" type="noConversion"/>
  </si>
  <si>
    <t>左 (mm)</t>
  </si>
  <si>
    <t>右 (mm)</t>
  </si>
  <si>
    <t>좌우 편차</t>
  </si>
  <si>
    <t>Level (mm)</t>
  </si>
  <si>
    <t>-　</t>
  </si>
  <si>
    <t>기준점</t>
  </si>
  <si>
    <t>단차</t>
  </si>
  <si>
    <t>강종</t>
    <phoneticPr fontId="6" type="noConversion"/>
  </si>
  <si>
    <t>현장적용</t>
    <phoneticPr fontId="6" type="noConversion"/>
  </si>
  <si>
    <t>토목공사</t>
    <phoneticPr fontId="6" type="noConversion"/>
  </si>
  <si>
    <t>Ar</t>
  </si>
  <si>
    <t>토공 (운반거리 L=20.0km)</t>
  </si>
  <si>
    <t>철근 현장가공조립(각종)</t>
  </si>
  <si>
    <t>콘크리트(각종)</t>
  </si>
  <si>
    <t>거푸집(각종)</t>
  </si>
  <si>
    <t>철물제작설치</t>
  </si>
  <si>
    <t>구체철거(CONC + ASCON)</t>
  </si>
  <si>
    <t>포장(ASCON T=10)</t>
  </si>
  <si>
    <t>PIPE 구조용 탄소강관(흑관) 32A 2.3T</t>
  </si>
  <si>
    <t>M325325032</t>
  </si>
  <si>
    <t>PIPE STS304TP SCH5S ERW 300A</t>
  </si>
  <si>
    <t>M325305017</t>
  </si>
  <si>
    <t>PIPE STS304TP SCH5S ERW 250A</t>
  </si>
  <si>
    <t>M325305016</t>
  </si>
  <si>
    <t>PIPE STS304TP SCH5S ERW 200A</t>
  </si>
  <si>
    <t>M325305015</t>
  </si>
  <si>
    <t>PIPE STS304TP SCH5S ERW 150A</t>
  </si>
  <si>
    <t>M325305014</t>
  </si>
  <si>
    <t>PIPE STS304TP SCH5S ERW 125A</t>
  </si>
  <si>
    <t>M325305013</t>
  </si>
  <si>
    <t>PIPE STS304TP SCH5S ERW 100A</t>
  </si>
  <si>
    <t>M325305012</t>
  </si>
  <si>
    <t>PIPE STS304TP SCH5S ERW 80A</t>
  </si>
  <si>
    <t>M325305011</t>
  </si>
  <si>
    <t>PIPE STS304TP SCH5S ERW 65A</t>
  </si>
  <si>
    <t>M325305010</t>
  </si>
  <si>
    <t>PIPE STS304TP SCH5S ERW 50A</t>
  </si>
  <si>
    <t>M325305009</t>
  </si>
  <si>
    <t>PIPE STS304TP SCH5S ERW 40A</t>
  </si>
  <si>
    <t>M325305008</t>
  </si>
  <si>
    <t>PIPE STS304TP SCH5S ERW 32A</t>
  </si>
  <si>
    <t>M325305007</t>
  </si>
  <si>
    <t>PIPE STS304TP SCH5S ERW 25A</t>
  </si>
  <si>
    <t>M325305006</t>
  </si>
  <si>
    <t>PIPE STS304TP SCH5S ERW 20A</t>
  </si>
  <si>
    <t>M325305005</t>
  </si>
  <si>
    <t>PIPE STS304TP SCH5S ERW 15A</t>
  </si>
  <si>
    <t>M325305004</t>
  </si>
  <si>
    <t>PIPE STS304TP SCH5S ERW 10A</t>
  </si>
  <si>
    <t>M325305003</t>
  </si>
  <si>
    <t>PIPE STS304TP SCH5S ERW 8A</t>
  </si>
  <si>
    <t>M325305002</t>
  </si>
  <si>
    <t>PIPE STS304TP SCH40 ERW 125A</t>
  </si>
  <si>
    <t>M325300013</t>
  </si>
  <si>
    <t>PIPE STS304TP SCH40 ERW 100A</t>
  </si>
  <si>
    <t>M325300012</t>
  </si>
  <si>
    <t>PIPE STS304TP SCH40 ERW 80A</t>
  </si>
  <si>
    <t>M325300011</t>
  </si>
  <si>
    <t>PIPE STS304TP SCH40 ERW 65A</t>
  </si>
  <si>
    <t>M325300010</t>
  </si>
  <si>
    <t>PIPE STS304TP SCH40 ERW 50A</t>
  </si>
  <si>
    <t>M325300009</t>
  </si>
  <si>
    <t>PIPE STS304TP SCH40 ERW 40A</t>
  </si>
  <si>
    <t>M325300008</t>
  </si>
  <si>
    <t>PIPE STS304TP SCH40 ERW 32A</t>
  </si>
  <si>
    <t>M325300007</t>
  </si>
  <si>
    <t>PIPE STS304TP SCH40 ERW 25A</t>
  </si>
  <si>
    <t>M325300006</t>
  </si>
  <si>
    <t>PIPE STS304TP SCH40 ERW 20A</t>
  </si>
  <si>
    <t>M325300005</t>
  </si>
  <si>
    <t>PIPE STS304TP SCH40 ERW 15A</t>
  </si>
  <si>
    <t>M325300004</t>
  </si>
  <si>
    <t>PIPE STS304TP SCH40 ERW 10A</t>
  </si>
  <si>
    <t>M325300003</t>
  </si>
  <si>
    <t>PIPE STS304TP SCH40 ERW 8A</t>
  </si>
  <si>
    <t>M325300002</t>
  </si>
  <si>
    <t>PIPE STS304TP SCH20S ERW 300A</t>
  </si>
  <si>
    <t>M325290017</t>
  </si>
  <si>
    <t>PIPE STS304TP SCH20S ERW 250A</t>
  </si>
  <si>
    <t>M325290016</t>
  </si>
  <si>
    <t>PIPE STS304TP SCH20S ERW 200A</t>
  </si>
  <si>
    <t>M325290015</t>
  </si>
  <si>
    <t>PIPE STS304TP SCH20S ERW 150A</t>
  </si>
  <si>
    <t>M325290014</t>
  </si>
  <si>
    <t>PIPE STS304TP SCH20S ERW 125A</t>
  </si>
  <si>
    <t>M325290013</t>
  </si>
  <si>
    <t>PIPE STS304TP SCH20S ERW 100A</t>
  </si>
  <si>
    <t>M325290012</t>
  </si>
  <si>
    <t>PIPE STS304TP SCH20S ERW 80A</t>
  </si>
  <si>
    <t>M325290011</t>
  </si>
  <si>
    <t>PIPE STS304TP SCH20S ERW 65A</t>
  </si>
  <si>
    <t>M325290010</t>
  </si>
  <si>
    <t>PIPE STS304TP SCH20S ERW 50A</t>
  </si>
  <si>
    <t>M325290009</t>
  </si>
  <si>
    <t>PIPE STS304TP SCH20S ERW 40A</t>
  </si>
  <si>
    <t>M325290008</t>
  </si>
  <si>
    <t>PIPE STS304TP SCH20S ERW 32A</t>
  </si>
  <si>
    <t>M325290007</t>
  </si>
  <si>
    <t>PIPE STS304TP SCH20S ERW 25A</t>
  </si>
  <si>
    <t>M325290006</t>
  </si>
  <si>
    <t>PIPE STS304TP SCH20S ERW 20A</t>
  </si>
  <si>
    <t>M325290005</t>
  </si>
  <si>
    <t>PIPE STS304TP SCH20S ERW 15A</t>
  </si>
  <si>
    <t>M325290004</t>
  </si>
  <si>
    <t>PIPE STS304TP SCH20S ERW 10A</t>
  </si>
  <si>
    <t>M325290003</t>
  </si>
  <si>
    <t>PIPE STS304TP SCH20S ERW 8A</t>
  </si>
  <si>
    <t>M325290002</t>
  </si>
  <si>
    <t>PIPE STS304TP SCH10S ERW 300A</t>
  </si>
  <si>
    <t>M325280017</t>
  </si>
  <si>
    <t>PIPE STS304TP SCH10S ERW 250A</t>
  </si>
  <si>
    <t>M325280016</t>
  </si>
  <si>
    <t>PIPE STS304TP SCH10S ERW 200A</t>
  </si>
  <si>
    <t>M325280015</t>
  </si>
  <si>
    <t>PIPE STS304TP SCH10S ERW 150A</t>
  </si>
  <si>
    <t>M325280014</t>
  </si>
  <si>
    <t>PIPE STS304TP SCH10S ERW 125A</t>
  </si>
  <si>
    <t>M325280013</t>
  </si>
  <si>
    <t>PIPE STS304TP SCH10S ERW 100A</t>
  </si>
  <si>
    <t>M325280012</t>
  </si>
  <si>
    <t>PIPE STS304TP SCH10S ERW 80A</t>
  </si>
  <si>
    <t>M325280011</t>
  </si>
  <si>
    <t>PIPE STS304TP SCH10S ERW 65A</t>
  </si>
  <si>
    <t>M325280010</t>
  </si>
  <si>
    <t>PIPE STS304TP SCH10S ERW 50A</t>
  </si>
  <si>
    <t>M325280009</t>
  </si>
  <si>
    <t>PIPE STS304TP SCH10S ERW 40A</t>
  </si>
  <si>
    <t>M325280008</t>
  </si>
  <si>
    <t>PIPE STS304TP SCH10S ERW 32A</t>
  </si>
  <si>
    <t>M325280007</t>
  </si>
  <si>
    <t>PIPE STS304TP SCH10S ERW 25A</t>
  </si>
  <si>
    <t>M325280006</t>
  </si>
  <si>
    <t>PIPE STS304TP SCH10S ERW 20A</t>
  </si>
  <si>
    <t>M325280005</t>
  </si>
  <si>
    <t>PIPE STS304TP SCH10S ERW 15A</t>
  </si>
  <si>
    <t>M325280004</t>
  </si>
  <si>
    <t>PIPE STS304TP SCH10S ERW 10A</t>
  </si>
  <si>
    <t>M325280003</t>
  </si>
  <si>
    <t>PIPE STS304TP SCH10S ERW 8A</t>
  </si>
  <si>
    <t>M325280002</t>
  </si>
  <si>
    <t>PIPE STS304 60SU</t>
  </si>
  <si>
    <t>M325275007</t>
  </si>
  <si>
    <t>PIPE STS304 50SU</t>
  </si>
  <si>
    <t>M325275006</t>
  </si>
  <si>
    <t>PIPE STS304 40SU</t>
  </si>
  <si>
    <t>M325275005</t>
  </si>
  <si>
    <t>PIPE STS304 30SU</t>
  </si>
  <si>
    <t>M325275004</t>
  </si>
  <si>
    <t>PIPE STS304 25SU</t>
  </si>
  <si>
    <t>M325275003</t>
  </si>
  <si>
    <t>PIPE STS304 20SU</t>
  </si>
  <si>
    <t>M325275002</t>
  </si>
  <si>
    <t>PIPE STS304 13SU</t>
  </si>
  <si>
    <t>M325275001</t>
  </si>
  <si>
    <t>PIPE SPPS38 SCH80 SMLS WHITE 250A</t>
  </si>
  <si>
    <t>M325250012</t>
  </si>
  <si>
    <t>PIPE SPPS38 SCH80 SMLS WHITE 200A</t>
  </si>
  <si>
    <t>M325250011</t>
  </si>
  <si>
    <t>PIPE SPPS38 SCH80 SMLS WHITE 125A</t>
  </si>
  <si>
    <t>M325250010</t>
  </si>
  <si>
    <t>PIPE SPPS38 SCH80 SMLS WHITE 100A</t>
  </si>
  <si>
    <t>M325250009</t>
  </si>
  <si>
    <t>PIPE SPPS38 SCH80 SMLS WHITE 80A</t>
  </si>
  <si>
    <t>M325250008</t>
  </si>
  <si>
    <t>PIPE SPPS38 SCH80 SMLS WHITE 65A</t>
  </si>
  <si>
    <t>M325250007</t>
  </si>
  <si>
    <t>PIPE SPPS38 SCH80 SMLS WHITE 50A</t>
  </si>
  <si>
    <t>M325250006</t>
  </si>
  <si>
    <t>PIPE SPPS38 SCH80 SMLS WHITE 40A</t>
  </si>
  <si>
    <t>M325250005</t>
  </si>
  <si>
    <t>PIPE SPPS38 SCH80 SMLS WHITE 32A</t>
  </si>
  <si>
    <t>M325250004</t>
  </si>
  <si>
    <t>PIPE SPPS38 SCH80 SMLS WHITE 25A</t>
  </si>
  <si>
    <t>M325250003</t>
  </si>
  <si>
    <t>PIPE SPPS38 SCH80 SMLS WHITE 20A</t>
  </si>
  <si>
    <t>M325250002</t>
  </si>
  <si>
    <t>PIPE SPPS38 SCH80 SMLS WHITE 15A</t>
  </si>
  <si>
    <t>M325250001</t>
  </si>
  <si>
    <t>PIPE SPPS38 SCH80 SMLS 400A</t>
  </si>
  <si>
    <t>M325245019</t>
  </si>
  <si>
    <t>PIPE SPPS38 SCH80 SMLS 350A</t>
  </si>
  <si>
    <t>M325245018</t>
  </si>
  <si>
    <t>PIPE SPPS38 SCH80 SMLS 300A</t>
  </si>
  <si>
    <t>M325245017</t>
  </si>
  <si>
    <t>PIPE SPPS38 SCH80 SMLS 250A</t>
  </si>
  <si>
    <t>M325245016</t>
  </si>
  <si>
    <t>PIPE SPPS38 SCH80 SMLS 200A</t>
  </si>
  <si>
    <t>M325245015</t>
  </si>
  <si>
    <t>PIPE SPPS38 SCH80 SMLS 150A</t>
  </si>
  <si>
    <t>M325245014</t>
  </si>
  <si>
    <t>PIPE SPPS38 SCH80 SMLS 125A</t>
  </si>
  <si>
    <t>M325245013</t>
  </si>
  <si>
    <t>PIPE SPPS38 SCH80 SMLS 100A</t>
  </si>
  <si>
    <t>M325245012</t>
  </si>
  <si>
    <t>PIPE SPPS38 SCH80 SMLS 80A</t>
  </si>
  <si>
    <t>M325245011</t>
  </si>
  <si>
    <t>PIPE SPPS38 SCH80 SMLS 65A</t>
  </si>
  <si>
    <t>M325245010</t>
  </si>
  <si>
    <t>PIPE SPPS38 SCH80 SMLS 50A</t>
  </si>
  <si>
    <t>M325245009</t>
  </si>
  <si>
    <t>PIPE SPPS38 SCH80 SMLS 40A</t>
  </si>
  <si>
    <t>M325245008</t>
  </si>
  <si>
    <t>PIPE SPPS38 SCH80 SMLS 32A</t>
  </si>
  <si>
    <t>M325245007</t>
  </si>
  <si>
    <t>PIPE SPPS38 SCH80 SMLS 25A</t>
  </si>
  <si>
    <t>M325245006</t>
  </si>
  <si>
    <t>PIPE SPPS38 SCH80 SMLS 20A</t>
  </si>
  <si>
    <t>M325245005</t>
  </si>
  <si>
    <t>PIPE SPPS38 SCH80 SMLS 15A</t>
  </si>
  <si>
    <t>M325245004</t>
  </si>
  <si>
    <t>PIPE SPPS38 SCH80 ERW 200A</t>
  </si>
  <si>
    <t>M325240015</t>
  </si>
  <si>
    <t>PIPE SPPS38 SCH80 ERW 150A</t>
  </si>
  <si>
    <t>M325240014</t>
  </si>
  <si>
    <t>PIPE SPPS38 SCH80 ERW 125A</t>
  </si>
  <si>
    <t>M325240013</t>
  </si>
  <si>
    <t>PIPE SPPS38 SCH80 ERW 100A</t>
  </si>
  <si>
    <t>M325240012</t>
  </si>
  <si>
    <t>PIPE SPPS38 SCH80 ERW 80A</t>
  </si>
  <si>
    <t>M325240011</t>
  </si>
  <si>
    <t>PIPE SPPS38 SCH80 ERW 65A</t>
  </si>
  <si>
    <t>M325240010</t>
  </si>
  <si>
    <t>PIPE SPPS38 SCH80 ERW 50A</t>
  </si>
  <si>
    <t>M325240009</t>
  </si>
  <si>
    <t>PIPE SPPS38 SCH80 ERW 40A</t>
  </si>
  <si>
    <t>M325240008</t>
  </si>
  <si>
    <t>PIPE SPPS38 SCH80 ERW 32A</t>
  </si>
  <si>
    <t>M325240007</t>
  </si>
  <si>
    <t>PIPE SPPS38 SCH80 ERW 25A</t>
  </si>
  <si>
    <t>M325240006</t>
  </si>
  <si>
    <t>PIPE SPPS38 SCH80 ERW 20A</t>
  </si>
  <si>
    <t>M325240005</t>
  </si>
  <si>
    <t>PIPE SPPS38 SCH80 ERW 15A</t>
  </si>
  <si>
    <t>M325240004</t>
  </si>
  <si>
    <t>PIPE SPPS38 SCH40 SMLS 400A</t>
  </si>
  <si>
    <t>M325225019</t>
  </si>
  <si>
    <t>PIPE SPPS38 SCH40 SMLS 350A</t>
  </si>
  <si>
    <t>M325225018</t>
  </si>
  <si>
    <t>PIPE SPPS38 SCH40 SMLS 300A</t>
  </si>
  <si>
    <t>M325225017</t>
  </si>
  <si>
    <t>PIPE SPPS38 SCH40 SMLS 250A</t>
  </si>
  <si>
    <t>M325225016</t>
  </si>
  <si>
    <t>PIPE SPPS38 SCH40 SMLS 200A</t>
  </si>
  <si>
    <t>M325225015</t>
  </si>
  <si>
    <t>PIPE SPPS38 SCH40 SMLS 150A</t>
  </si>
  <si>
    <t>M325225014</t>
  </si>
  <si>
    <t>PIPE SPPS38 SCH40 SMLS 125A</t>
  </si>
  <si>
    <t>M325225013</t>
  </si>
  <si>
    <t>PIPE SPPS38 SCH40 SMLS 100A</t>
  </si>
  <si>
    <t>M325225012</t>
  </si>
  <si>
    <t>PIPE SPPS38 SCH40 SMLS 80A</t>
  </si>
  <si>
    <t>M325225011</t>
  </si>
  <si>
    <t>PIPE SPPS38 SCH40 SMLS 65A</t>
  </si>
  <si>
    <t>M325225010</t>
  </si>
  <si>
    <t>PIPE SPPS38 SCH40 SMLS 50A</t>
  </si>
  <si>
    <t>M325225009</t>
  </si>
  <si>
    <t>PIPE SPPS38 SCH40 SMLS 40A</t>
  </si>
  <si>
    <t>M325225008</t>
  </si>
  <si>
    <t>PIPE SPPS38 SCH40 SMLS 32A</t>
  </si>
  <si>
    <t>M325225007</t>
  </si>
  <si>
    <t>PIPE SPPS38 SCH40 SMLS 25A</t>
  </si>
  <si>
    <t>M325225006</t>
  </si>
  <si>
    <t>PIPE SPPS38 SCH40 SMLS 20A</t>
  </si>
  <si>
    <t>M325225005</t>
  </si>
  <si>
    <t>PIPE SPPS38 SCH40 SMLS 15A</t>
  </si>
  <si>
    <t>M325225004</t>
  </si>
  <si>
    <t>PIPE SPPS38 SCH40 ERW 550A</t>
  </si>
  <si>
    <t>M325220022</t>
  </si>
  <si>
    <t>PIPE SPPS38 SCH40 ERW 500A</t>
  </si>
  <si>
    <t>M325220021</t>
  </si>
  <si>
    <t>PIPE SPPS38 SCH40 ERW 450A</t>
  </si>
  <si>
    <t>M325220020</t>
  </si>
  <si>
    <t>PIPE SPPS38 SCH40 ERW 400A</t>
  </si>
  <si>
    <t>M325220019</t>
  </si>
  <si>
    <t>PIPE SPPS38 SCH40 ERW 350A</t>
  </si>
  <si>
    <t>M325220018</t>
  </si>
  <si>
    <t>PIPE SPPS38 SCH40 ERW 300A</t>
  </si>
  <si>
    <t>M325220017</t>
  </si>
  <si>
    <t>PIPE SPPS38 SCH40 ERW 250A</t>
  </si>
  <si>
    <t>M325220016</t>
  </si>
  <si>
    <t>PIPE SPPS38 SCH40 ERW 200A</t>
  </si>
  <si>
    <t>M325220015</t>
  </si>
  <si>
    <t>PIPE SPPS38 SCH40 ERW 150A</t>
  </si>
  <si>
    <t>M325220014</t>
  </si>
  <si>
    <t>PIPE SPPS38 SCH40 ERW 125A</t>
  </si>
  <si>
    <t>M325220013</t>
  </si>
  <si>
    <t>PIPE SPPS38 SCH40 ERW 100A</t>
  </si>
  <si>
    <t>M325220012</t>
  </si>
  <si>
    <t>PIPE SPPS38 SCH40 ERW 80A</t>
  </si>
  <si>
    <t>M325220011</t>
  </si>
  <si>
    <t>PIPE SPPS38 SCH40 ERW 65A</t>
  </si>
  <si>
    <t>M325220010</t>
  </si>
  <si>
    <t>PIPE SPPS38 SCH40 ERW 50A</t>
  </si>
  <si>
    <t>M325220009</t>
  </si>
  <si>
    <t>PIPE SPPS38 SCH40 ERW 40A</t>
  </si>
  <si>
    <t>M325220008</t>
  </si>
  <si>
    <t>PIPE SPPS38 SCH40 ERW 32A</t>
  </si>
  <si>
    <t>M325220007</t>
  </si>
  <si>
    <t>PIPE SPPS38 SCH40 ERW 25A</t>
  </si>
  <si>
    <t>M325220006</t>
  </si>
  <si>
    <t>PIPE SPPS38 SCH40 ERW 20A</t>
  </si>
  <si>
    <t>M325220005</t>
  </si>
  <si>
    <t>PIPE SPPS38 SCH40 ERW 15A</t>
  </si>
  <si>
    <t>M325220004</t>
  </si>
  <si>
    <t>PIPE SPPS30 SCH80 SMLS WHITE 150A</t>
  </si>
  <si>
    <t>M325185001</t>
  </si>
  <si>
    <t>PIPE SPP WHITE 600A</t>
  </si>
  <si>
    <t>M325180023</t>
  </si>
  <si>
    <t>PIPE SPP WHITE 550A</t>
  </si>
  <si>
    <t>M325180022</t>
  </si>
  <si>
    <t>PIPE SPP WHITE 500A</t>
  </si>
  <si>
    <t>M325180021</t>
  </si>
  <si>
    <t>PIPE SPP WHITE 450A</t>
  </si>
  <si>
    <t>M325180020</t>
  </si>
  <si>
    <t>PIPE SPP WHITE 400A</t>
  </si>
  <si>
    <t>M325180019</t>
  </si>
  <si>
    <t>PIPE SPP WHITE 350A</t>
  </si>
  <si>
    <t>M325180018</t>
  </si>
  <si>
    <t>PIPE SPP WHITE 300A</t>
  </si>
  <si>
    <t>M325180017</t>
  </si>
  <si>
    <t>PIPE SPP WHITE 250A</t>
  </si>
  <si>
    <t>M325180016</t>
  </si>
  <si>
    <t>PIPE SPP WHITE 200A</t>
  </si>
  <si>
    <t>M325180015</t>
  </si>
  <si>
    <t>PIPE SPP WHITE 150A</t>
  </si>
  <si>
    <t>M325180014</t>
  </si>
  <si>
    <t>PIPE SPP WHITE 125A</t>
  </si>
  <si>
    <t>M325180013</t>
  </si>
  <si>
    <t>PIPE SPP WHITE 100A</t>
  </si>
  <si>
    <t>M325180012</t>
  </si>
  <si>
    <t>PIPE SPP WHITE 80A</t>
  </si>
  <si>
    <t>M325180011</t>
  </si>
  <si>
    <t>PIPE SPP WHITE 65A</t>
  </si>
  <si>
    <t>M325180010</t>
  </si>
  <si>
    <t>PIPE SPP WHITE 50A</t>
  </si>
  <si>
    <t>M325180009</t>
  </si>
  <si>
    <t>PIPE SPP WHITE 40A</t>
  </si>
  <si>
    <t>M325180008</t>
  </si>
  <si>
    <t>PIPE SPP WHITE 32A</t>
  </si>
  <si>
    <t>M325180007</t>
  </si>
  <si>
    <t>PIPE SPP WHITE 25A</t>
  </si>
  <si>
    <t>M325180006</t>
  </si>
  <si>
    <t>PIPE SPP WHITE 20A</t>
  </si>
  <si>
    <t>M325180005</t>
  </si>
  <si>
    <t>PIPE SPP WHITE 15A</t>
  </si>
  <si>
    <t>M325180004</t>
  </si>
  <si>
    <t>PIPE SPP 600A</t>
  </si>
  <si>
    <t>M325175023</t>
  </si>
  <si>
    <t>PIPE SPP 550A</t>
  </si>
  <si>
    <t>M325175022</t>
  </si>
  <si>
    <t>PIPE SPP 500A</t>
  </si>
  <si>
    <t>M325175021</t>
  </si>
  <si>
    <t>PIPE SPP 450A</t>
  </si>
  <si>
    <t>M325175020</t>
  </si>
  <si>
    <t>PIPE SPP 400A</t>
  </si>
  <si>
    <t>M325175019</t>
  </si>
  <si>
    <t>PIPE SPP 350A</t>
  </si>
  <si>
    <t>M325175018</t>
  </si>
  <si>
    <t>PIPE SPP 300A</t>
  </si>
  <si>
    <t>M325175017</t>
  </si>
  <si>
    <t>PIPE SPP 250A</t>
  </si>
  <si>
    <t>M325175016</t>
  </si>
  <si>
    <t>PIPE SPP 200A</t>
  </si>
  <si>
    <t>M325175015</t>
  </si>
  <si>
    <t>PIPE SPP 150A</t>
  </si>
  <si>
    <t>M325175014</t>
  </si>
  <si>
    <t>PIPE SPP 125A</t>
  </si>
  <si>
    <t>M325175013</t>
  </si>
  <si>
    <t>PIPE SPP 100A</t>
  </si>
  <si>
    <t>M325175012</t>
  </si>
  <si>
    <t>PIPE SPP 80A</t>
  </si>
  <si>
    <t>M325175011</t>
  </si>
  <si>
    <t>PIPE SPP 65A</t>
  </si>
  <si>
    <t>M325175010</t>
  </si>
  <si>
    <t>PIPE SPP 50A</t>
  </si>
  <si>
    <t>M325175009</t>
  </si>
  <si>
    <t>PIPE SPP 40A</t>
  </si>
  <si>
    <t>M325175008</t>
  </si>
  <si>
    <t>M325175007</t>
  </si>
  <si>
    <t>PIPE SPP 25A</t>
  </si>
  <si>
    <t>M325175006</t>
  </si>
  <si>
    <t>PIPE SPP 20A</t>
  </si>
  <si>
    <t>M325175005</t>
  </si>
  <si>
    <t>M325175004</t>
  </si>
  <si>
    <t>PIPE SEAMLESS SCH40 WHITE 150A</t>
  </si>
  <si>
    <t>M325155011</t>
  </si>
  <si>
    <t>PIPE SEAMLESS SCH40 WHITE 125A</t>
  </si>
  <si>
    <t>M325155010</t>
  </si>
  <si>
    <t>PIPE SEAMLESS SCH40 WHITE 100A</t>
  </si>
  <si>
    <t>M325155009</t>
  </si>
  <si>
    <t>PIPE SEAMLESS SCH40 WHITE 80A</t>
  </si>
  <si>
    <t>M325155008</t>
  </si>
  <si>
    <t>PIPE SEAMLESS SCH40 WHITE 65A</t>
  </si>
  <si>
    <t>M325155007</t>
  </si>
  <si>
    <t>PIPE SEAMLESS SCH40 WHITE 50A</t>
  </si>
  <si>
    <t>M325155006</t>
  </si>
  <si>
    <t>PIPE SEAMLESS SCH40 WHITE 40A</t>
  </si>
  <si>
    <t>M325155005</t>
  </si>
  <si>
    <t>PIPE SEAMLESS SCH40 WHITE 32A</t>
  </si>
  <si>
    <t>M325155004</t>
  </si>
  <si>
    <t>PIPE SEAMLESS SCH40 WHITE 25A</t>
  </si>
  <si>
    <t>M325155003</t>
  </si>
  <si>
    <t>PIPE SEAMLESS SCH40 WHITE 20A</t>
  </si>
  <si>
    <t>M325155002</t>
  </si>
  <si>
    <t>PIPE SEAMLESS SCH40 WHITE 15A</t>
  </si>
  <si>
    <t>M325155001</t>
  </si>
  <si>
    <t>PIPE CAST IRON NO-HUB형 200A</t>
  </si>
  <si>
    <t>M325100006</t>
  </si>
  <si>
    <t>PIPE CAST IRON NO-HUB형 150A</t>
  </si>
  <si>
    <t>M325100005</t>
  </si>
  <si>
    <t>PIPE CAST IRON NO-HUB형 125A</t>
  </si>
  <si>
    <t>M325100004</t>
  </si>
  <si>
    <t>PIPE CAST IRON NO-HUB형 100A</t>
  </si>
  <si>
    <t>M325100003</t>
  </si>
  <si>
    <t>PIPE CAST IRON NO-HUB형 75A</t>
  </si>
  <si>
    <t>M325100002</t>
  </si>
  <si>
    <t>PIPE CAST IRON NO-HUB형 50A</t>
  </si>
  <si>
    <t>M325100001</t>
  </si>
  <si>
    <t>광양단가</t>
  </si>
  <si>
    <t>포항단가</t>
  </si>
  <si>
    <t>명칭</t>
  </si>
  <si>
    <t>코드</t>
  </si>
  <si>
    <t>No</t>
  </si>
  <si>
    <t xml:space="preserve">확정여부:확정 </t>
  </si>
  <si>
    <t xml:space="preserve">Resource MASTER 리스트 </t>
  </si>
  <si>
    <t>LOT</t>
    <phoneticPr fontId="6" type="noConversion"/>
  </si>
  <si>
    <t>RTO 소각설비 신설 공사</t>
  </si>
  <si>
    <t>RTO 소각설비 신설 공사</t>
    <phoneticPr fontId="6" type="noConversion"/>
  </si>
  <si>
    <t>Sheet 참고</t>
    <phoneticPr fontId="6" type="noConversion"/>
  </si>
  <si>
    <t>Angle, H-Beam, Pipe Spp(15~200A)</t>
    <phoneticPr fontId="6" type="noConversion"/>
  </si>
  <si>
    <t>RTO 설비, 배관, 도장, 가설공사 등</t>
    <phoneticPr fontId="6" type="noConversion"/>
  </si>
  <si>
    <t>TON</t>
    <phoneticPr fontId="6" type="noConversion"/>
  </si>
  <si>
    <t>기존 RTO 설비 철거</t>
    <phoneticPr fontId="6" type="noConversion"/>
  </si>
  <si>
    <t>TON</t>
    <phoneticPr fontId="6" type="noConversion"/>
  </si>
  <si>
    <t>RTO 소각로 전기설비 이설</t>
    <phoneticPr fontId="6" type="noConversion"/>
  </si>
  <si>
    <t>RTO 소각로 전기설비</t>
    <phoneticPr fontId="6" type="noConversion"/>
  </si>
  <si>
    <t>Local Box 이설, Cable 포설, Cable Tray 설치 등</t>
    <phoneticPr fontId="6" type="noConversion"/>
  </si>
  <si>
    <t>Local Box, Cable, Cable Tray 등</t>
    <phoneticPr fontId="6" type="noConversion"/>
  </si>
  <si>
    <t>건설폐토석</t>
  </si>
  <si>
    <t>철물제작설치 (각 종)</t>
  </si>
  <si>
    <t>㎥</t>
  </si>
  <si>
    <t>㎡</t>
  </si>
  <si>
    <t>공사명 : 3Finx RTO 개선 교체</t>
  </si>
  <si>
    <t>품명 및 규격</t>
  </si>
  <si>
    <t>수량서1</t>
  </si>
  <si>
    <t>수량서2</t>
  </si>
  <si>
    <t>포장설비 수량서</t>
  </si>
  <si>
    <t>전기실 수량서</t>
  </si>
  <si>
    <t>신설5구간</t>
  </si>
  <si>
    <t>PO-1B/C</t>
  </si>
  <si>
    <t>PO-5B/C</t>
  </si>
  <si>
    <t>I-11,11-1B/C</t>
  </si>
  <si>
    <t>B-3B/C</t>
  </si>
  <si>
    <t>C-203B/C</t>
  </si>
  <si>
    <t>소계</t>
  </si>
  <si>
    <t>할증</t>
  </si>
  <si>
    <t>총계</t>
  </si>
  <si>
    <t>굴착-토사:백호-항전수상</t>
  </si>
  <si>
    <t>M3</t>
  </si>
  <si>
    <t/>
  </si>
  <si>
    <t xml:space="preserve">     소     계     </t>
  </si>
  <si>
    <t>철근Conc깨기(BH)T=30이상</t>
  </si>
  <si>
    <t>Wearing t=50 (인력)</t>
  </si>
  <si>
    <t>a</t>
  </si>
  <si>
    <t>콘크리트 135K(무근)</t>
  </si>
  <si>
    <t>콘크리트 240-25-15(철근)</t>
  </si>
  <si>
    <t>합판거푸집 3회</t>
  </si>
  <si>
    <t>합판거푸집 4회</t>
  </si>
  <si>
    <t>합판거푸집 6회</t>
  </si>
  <si>
    <t>철근 H13, SD-40 (보통)</t>
  </si>
  <si>
    <t>kg</t>
  </si>
  <si>
    <t>철근 H16, SD-40 (보통)</t>
  </si>
  <si>
    <t>철근 H19, SD-40 (보통)</t>
  </si>
  <si>
    <t>철근가공조립 (보통)</t>
  </si>
  <si>
    <t>L-50x50x6</t>
  </si>
  <si>
    <t>DWG NO</t>
    <phoneticPr fontId="21" type="noConversion"/>
  </si>
  <si>
    <t>I T E M</t>
    <phoneticPr fontId="21" type="noConversion"/>
  </si>
  <si>
    <t>C A L C U L A T I O N</t>
    <phoneticPr fontId="21" type="noConversion"/>
  </si>
  <si>
    <t>SUB TOTAL</t>
    <phoneticPr fontId="21" type="noConversion"/>
  </si>
  <si>
    <t>8.10*9.20*0.05</t>
    <phoneticPr fontId="21" type="noConversion"/>
  </si>
  <si>
    <t>=</t>
  </si>
  <si>
    <t>3.70*2.10*0.05</t>
    <phoneticPr fontId="21" type="noConversion"/>
  </si>
  <si>
    <t>8.0*9.0*0.50</t>
    <phoneticPr fontId="21" type="noConversion"/>
  </si>
  <si>
    <t>3.70*1.90*0.50</t>
    <phoneticPr fontId="21" type="noConversion"/>
  </si>
  <si>
    <t>(1.60*1.60+2.60*2.60)*1/2*0.50</t>
    <phoneticPr fontId="21" type="noConversion"/>
  </si>
  <si>
    <t>1.71*1.70*0.20</t>
    <phoneticPr fontId="21" type="noConversion"/>
  </si>
  <si>
    <t>2.40*2.50*0.50</t>
    <phoneticPr fontId="21" type="noConversion"/>
  </si>
  <si>
    <t>0.60*0.60*0.20*4</t>
    <phoneticPr fontId="21" type="noConversion"/>
  </si>
  <si>
    <t>0.30*1.05*0.20</t>
    <phoneticPr fontId="21" type="noConversion"/>
  </si>
  <si>
    <t>3.20*1.30*0.20</t>
    <phoneticPr fontId="21" type="noConversion"/>
  </si>
  <si>
    <t>(11.80+9.20+11.80)*0.05</t>
    <phoneticPr fontId="21" type="noConversion"/>
  </si>
  <si>
    <t>(11.70+9.0+11.70)*0.50</t>
    <phoneticPr fontId="21" type="noConversion"/>
  </si>
  <si>
    <t>(1.71+1.710)*2*0.20</t>
    <phoneticPr fontId="21" type="noConversion"/>
  </si>
  <si>
    <t>(2.40+2.50)*2*0.50</t>
    <phoneticPr fontId="21" type="noConversion"/>
  </si>
  <si>
    <t>(0.60+0.60)*2*0.20*4</t>
    <phoneticPr fontId="21" type="noConversion"/>
  </si>
  <si>
    <t>(0.30+1.05)*2*0.20</t>
    <phoneticPr fontId="21" type="noConversion"/>
  </si>
  <si>
    <t>(3.20+1.30)*2*0.20</t>
    <phoneticPr fontId="21" type="noConversion"/>
  </si>
  <si>
    <t>B</t>
    <phoneticPr fontId="21" type="noConversion"/>
  </si>
  <si>
    <t>46.61*95KG/0.995*0.10</t>
    <phoneticPr fontId="21" type="noConversion"/>
  </si>
  <si>
    <t>46.61*95KG/1.56*0.30</t>
    <phoneticPr fontId="21" type="noConversion"/>
  </si>
  <si>
    <t>46.61*95KG/2.25*0.60</t>
    <phoneticPr fontId="21" type="noConversion"/>
  </si>
  <si>
    <t>G</t>
    <phoneticPr fontId="21" type="noConversion"/>
  </si>
  <si>
    <t>46.61*20KG/4.43</t>
    <phoneticPr fontId="21" type="noConversion"/>
  </si>
  <si>
    <t>(1.60*1.60+2.60*2.60)*1/2*0.50</t>
  </si>
  <si>
    <t>1.71*1.70*0.20</t>
  </si>
  <si>
    <t>2.40*2.50*0.50</t>
  </si>
  <si>
    <t>0.60*0.60*0.20*4</t>
  </si>
  <si>
    <t>0.30*1.05*0.20</t>
  </si>
  <si>
    <t>아스팔트파취</t>
  </si>
  <si>
    <t>8.60*10.20*0.10</t>
  </si>
  <si>
    <t>3.70*3.10*0.10</t>
  </si>
  <si>
    <t>8.60*10.20*0.45</t>
  </si>
  <si>
    <t>3.70*3.10*0.45</t>
  </si>
  <si>
    <t>8.0*9.0*0.45</t>
  </si>
  <si>
    <t>8.60*10.20</t>
    <phoneticPr fontId="21" type="noConversion"/>
  </si>
  <si>
    <t>3.70*3.10</t>
    <phoneticPr fontId="21" type="noConversion"/>
  </si>
  <si>
    <t>RTO 소각로 신설</t>
    <phoneticPr fontId="6" type="noConversion"/>
  </si>
  <si>
    <t>RTO 본체, Hot Bypass Damper 등</t>
    <phoneticPr fontId="6" type="noConversion"/>
  </si>
  <si>
    <t>Lot</t>
    <phoneticPr fontId="6" type="noConversion"/>
  </si>
  <si>
    <t>CRANE (TRUCK 220TON)외</t>
    <phoneticPr fontId="6" type="noConversion"/>
  </si>
  <si>
    <t>RTO설비</t>
    <phoneticPr fontId="6" type="noConversion"/>
  </si>
  <si>
    <t>철근, Remicon외</t>
    <phoneticPr fontId="6" type="noConversion"/>
  </si>
  <si>
    <t>가설 컨테이너외</t>
    <phoneticPr fontId="6" type="noConversion"/>
  </si>
  <si>
    <t>전기설비</t>
    <phoneticPr fontId="6" type="noConversion"/>
  </si>
  <si>
    <t>PLC &amp; HMI 개조</t>
    <phoneticPr fontId="6" type="noConversion"/>
  </si>
  <si>
    <t xml:space="preserve">ENGINEEERING </t>
    <phoneticPr fontId="6" type="noConversion"/>
  </si>
  <si>
    <t>기계, 전기, 토목 공사설계</t>
    <phoneticPr fontId="6" type="noConversion"/>
  </si>
  <si>
    <t>㈜플랜텍</t>
    <phoneticPr fontId="6" type="noConversion"/>
  </si>
  <si>
    <t>포)3FINEX 수처리 RTO 소각로 노후교체</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</si>
</sst>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42" formatCode="_-&quot;₩&quot;* #,##0_-;\-&quot;₩&quot;* #,##0_-;_-&quot;₩&quot;* &quot;-&quot;_-;_-@_-"/>
    <numFmt numFmtId="41" formatCode="_-* #,##0_-;\-* #,##0_-;_-* &quot;-&quot;_-;_-@_-"/>
    <numFmt numFmtId="43" formatCode="_-* #,##0.00_-;\-* #,##0.00_-;_-* &quot;-&quot;??_-;_-@_-"/>
    <numFmt numFmtId="176" formatCode="_ * #,##0_ ;_ * \-#,##0_ ;_ * &quot;-&quot;_ ;_ @_ "/>
    <numFmt numFmtId="177" formatCode="_ * #,##0.00_ ;_ * \-#,##0.00_ ;_ * &quot;-&quot;_ ;_ @_ "/>
    <numFmt numFmtId="178" formatCode="#,##0_);[Red]\(#,##0\)"/>
    <numFmt numFmtId="179" formatCode="#,##0.000"/>
    <numFmt numFmtId="180" formatCode="#,##0\ \ \+"/>
    <numFmt numFmtId="181" formatCode="#,##0_ "/>
    <numFmt numFmtId="182" formatCode="0_);[Red]\(0\)"/>
    <numFmt numFmtId="183" formatCode="0.000_);[Red]\(0.000\)"/>
    <numFmt numFmtId="184" formatCode="#,##0.000_);[Red]\(#,##0.000\)"/>
    <numFmt numFmtId="185" formatCode="_ * #,##0.000000000000000_ ;_ * \-#,##0.000000000000000_ ;_ * &quot;-&quot;_ ;_ @_ "/>
    <numFmt numFmtId="186" formatCode="0.0%"/>
    <numFmt numFmtId="187" formatCode="&quot;(&quot;#,##0&quot;)&quot;"/>
    <numFmt numFmtId="188" formatCode="&quot;(&quot;#,##0"/>
    <numFmt numFmtId="189" formatCode="#,##0&quot;)&quot;"/>
    <numFmt numFmtId="190" formatCode="&quot;×  &quot;#,##0.000&quot;%  =&quot;"/>
    <numFmt numFmtId="191" formatCode="_-* #,##0.00_-;\-* #,##0.00_-;_-* &quot;-&quot;_-;_-@_-"/>
    <numFmt numFmtId="192" formatCode="#,##0.000&quot;%  =&quot;"/>
    <numFmt numFmtId="193" formatCode="#,##0.000&quot;%&quot;"/>
    <numFmt numFmtId="194" formatCode="#,##0.00&quot;%&quot;"/>
    <numFmt numFmtId="195" formatCode="#,##0&quot; =&quot;"/>
    <numFmt numFmtId="196" formatCode="#,##0&quot;)×1.2 =&quot;"/>
    <numFmt numFmtId="197" formatCode="&quot;((&quot;#,##0"/>
    <numFmt numFmtId="198" formatCode="#,##0.000&quot;% =&quot;"/>
    <numFmt numFmtId="199" formatCode="#,##0.00_ "/>
    <numFmt numFmtId="200" formatCode="0.000%"/>
    <numFmt numFmtId="201" formatCode="_-* #,##0.000_-;\-* #,##0.000_-;_-* &quot;-&quot;_-;_-@_-"/>
    <numFmt numFmtId="202" formatCode="#,##0_ ;[Red]\-#,##0\ "/>
    <numFmt numFmtId="203" formatCode="&quot;1/&quot;0.####"/>
    <numFmt numFmtId="204" formatCode="#,##0.0_);[Red]\(#,##0.0\)"/>
    <numFmt numFmtId="205" formatCode="_-* #,##0_-;\-* #,##0_-;_-* &quot;-&quot;??_-;_-@_-"/>
    <numFmt numFmtId="206" formatCode="0.0_);[Red]\(0.0\)"/>
    <numFmt numFmtId="207" formatCode="_-* #,##0.0_-;\-* #,##0.0_-;_-* &quot;-&quot;_-;_-@_-"/>
    <numFmt numFmtId="208" formatCode="#,##0\ &quot;식&quot;"/>
    <numFmt numFmtId="209" formatCode="#,##0.0\ &quot;m&quot;"/>
    <numFmt numFmtId="210" formatCode="#,##0\ &quot;m&quot;"/>
    <numFmt numFmtId="211" formatCode="#,##0.0"/>
    <numFmt numFmtId="212" formatCode="_ * #,##0.0_ ;_ * \-#,##0.0_ ;_ * &quot;-&quot;_ ;_ @_ "/>
    <numFmt numFmtId="213" formatCode="#\ \T\O\N"/>
    <numFmt numFmtId="214" formatCode="_-* #,##0.000_-;\-* #,##0.000_-;_-* &quot;-&quot;??_-;_-@_-"/>
    <numFmt numFmtId="215" formatCode="#,##0.0_ ;[Red]\-#,##0.0\ "/>
    <numFmt numFmtId="216" formatCode="#,##0.000_ ;[Red]\-#,##0.000\ "/>
    <numFmt numFmtId="217" formatCode="_(* #,##0_);_(* \(#,##0\);_(* &quot;-&quot;_);_(@_)"/>
    <numFmt numFmtId="218" formatCode="mm&quot;월&quot;\ dd&quot;일&quot;"/>
    <numFmt numFmtId="219" formatCode="#,##0.00_);[Red]\(#,##0.00\)"/>
    <numFmt numFmtId="220" formatCode="_-* #,##0.0000_-;\-* #,##0.0000_-;_-* &quot;-&quot;_-;_-@_-"/>
    <numFmt numFmtId="221" formatCode="#,##0.000_ "/>
    <numFmt numFmtId="222" formatCode="0.00_);[Red]\(0.00\)"/>
    <numFmt numFmtId="223" formatCode="#,##0.0_ "/>
    <numFmt numFmtId="224" formatCode="#,##0.00_ ;[Red]\-#,##0.00\ "/>
    <numFmt numFmtId="225" formatCode="&quot;공제&quot;"/>
  </numFmts>
  <fonts count="143">
    <font>
      <sz val="12"/>
      <name val="바탕체"/>
      <family val="1"/>
      <charset val="129"/>
    </font>
    <font>
      <sz val="11"/>
      <color theme="1"/>
      <name val="맑은 고딕"/>
      <family val="2"/>
      <charset val="129"/>
    </font>
    <font>
      <sz val="11"/>
      <color theme="1"/>
      <name val="맑은 고딕"/>
      <family val="2"/>
      <charset val="129"/>
    </font>
    <font>
      <sz val="12"/>
      <name val="바탕체"/>
      <family val="1"/>
      <charset val="129"/>
    </font>
    <font>
      <sz val="12"/>
      <name val="Arial"/>
      <family val="2"/>
    </font>
    <font>
      <sz val="8"/>
      <name val="바탕"/>
      <family val="1"/>
      <charset val="129"/>
    </font>
    <font>
      <sz val="8"/>
      <name val="바탕체"/>
      <family val="1"/>
      <charset val="129"/>
    </font>
    <font>
      <sz val="11"/>
      <name val="돋움"/>
      <family val="3"/>
      <charset val="129"/>
    </font>
    <font>
      <sz val="10"/>
      <name val="Arial"/>
      <family val="2"/>
    </font>
    <font>
      <b/>
      <sz val="12"/>
      <name val="Arial"/>
      <family val="2"/>
    </font>
    <font>
      <b/>
      <sz val="11"/>
      <name val="굴림체"/>
      <family val="3"/>
      <charset val="129"/>
    </font>
    <font>
      <sz val="11"/>
      <name val="굴림체"/>
      <family val="3"/>
      <charset val="129"/>
    </font>
    <font>
      <sz val="10"/>
      <name val="굴림체"/>
      <family val="3"/>
      <charset val="129"/>
    </font>
    <font>
      <b/>
      <sz val="12"/>
      <name val="굴림체"/>
      <family val="3"/>
      <charset val="129"/>
    </font>
    <font>
      <sz val="12"/>
      <name val="Times New Roman"/>
      <family val="1"/>
    </font>
    <font>
      <b/>
      <sz val="10"/>
      <name val="Helv"/>
      <family val="2"/>
    </font>
    <font>
      <sz val="8"/>
      <name val="Arial"/>
      <family val="2"/>
    </font>
    <font>
      <b/>
      <sz val="12"/>
      <name val="Helv"/>
      <family val="2"/>
    </font>
    <font>
      <b/>
      <sz val="11"/>
      <name val="Helv"/>
      <family val="2"/>
    </font>
    <font>
      <b/>
      <sz val="14"/>
      <name val="굴림체"/>
      <family val="3"/>
      <charset val="129"/>
    </font>
    <font>
      <sz val="11"/>
      <color indexed="8"/>
      <name val="굴림체"/>
      <family val="3"/>
      <charset val="129"/>
    </font>
    <font>
      <sz val="8"/>
      <name val="돋움"/>
      <family val="3"/>
      <charset val="129"/>
    </font>
    <font>
      <b/>
      <sz val="16"/>
      <name val="돋움"/>
      <family val="3"/>
      <charset val="129"/>
    </font>
    <font>
      <sz val="9"/>
      <name val="돋움"/>
      <family val="3"/>
      <charset val="129"/>
    </font>
    <font>
      <sz val="9"/>
      <color rgb="FFFF0000"/>
      <name val="돋움"/>
      <family val="3"/>
      <charset val="129"/>
    </font>
    <font>
      <sz val="9"/>
      <color indexed="12"/>
      <name val="돋움"/>
      <family val="3"/>
      <charset val="129"/>
    </font>
    <font>
      <sz val="9"/>
      <color indexed="10"/>
      <name val="돋움"/>
      <family val="3"/>
      <charset val="129"/>
    </font>
    <font>
      <b/>
      <sz val="9"/>
      <name val="돋움"/>
      <family val="3"/>
      <charset val="129"/>
    </font>
    <font>
      <sz val="9"/>
      <name val="맑은 고딕"/>
      <family val="3"/>
      <charset val="129"/>
    </font>
    <font>
      <b/>
      <sz val="11"/>
      <color rgb="FFC00000"/>
      <name val="굴림체"/>
      <family val="3"/>
      <charset val="129"/>
    </font>
    <font>
      <sz val="11"/>
      <color rgb="FF000000"/>
      <name val="굴림체"/>
      <family val="3"/>
      <charset val="129"/>
    </font>
    <font>
      <b/>
      <sz val="11"/>
      <color theme="1"/>
      <name val="굴림체"/>
      <family val="3"/>
      <charset val="129"/>
    </font>
    <font>
      <b/>
      <sz val="11"/>
      <color rgb="FFFF0000"/>
      <name val="굴림체"/>
      <family val="3"/>
      <charset val="129"/>
    </font>
    <font>
      <sz val="13"/>
      <name val="맑은 고딕"/>
      <family val="3"/>
      <charset val="129"/>
    </font>
    <font>
      <b/>
      <sz val="13"/>
      <name val="맑은 고딕"/>
      <family val="3"/>
      <charset val="129"/>
    </font>
    <font>
      <b/>
      <sz val="13"/>
      <name val="맑은 고딕"/>
      <family val="3"/>
      <charset val="129"/>
      <scheme val="minor"/>
    </font>
    <font>
      <sz val="11"/>
      <name val="맑은 고딕"/>
      <family val="3"/>
      <charset val="129"/>
      <scheme val="minor"/>
    </font>
    <font>
      <b/>
      <sz val="11"/>
      <name val="맑은 고딕"/>
      <family val="3"/>
      <charset val="129"/>
      <scheme val="minor"/>
    </font>
    <font>
      <b/>
      <sz val="14"/>
      <name val="굴림"/>
      <family val="3"/>
      <charset val="129"/>
    </font>
    <font>
      <sz val="14"/>
      <name val="굴림"/>
      <family val="3"/>
      <charset val="129"/>
    </font>
    <font>
      <sz val="16"/>
      <name val="HY헤드라인M"/>
      <family val="1"/>
      <charset val="129"/>
    </font>
    <font>
      <b/>
      <sz val="13"/>
      <name val="굴림"/>
      <family val="3"/>
      <charset val="129"/>
    </font>
    <font>
      <sz val="13"/>
      <name val="바탕체"/>
      <family val="1"/>
      <charset val="129"/>
    </font>
    <font>
      <sz val="13"/>
      <name val="굴림"/>
      <family val="3"/>
      <charset val="129"/>
    </font>
    <font>
      <b/>
      <sz val="13"/>
      <name val="바탕체"/>
      <family val="1"/>
      <charset val="129"/>
    </font>
    <font>
      <b/>
      <sz val="11"/>
      <name val="HY헤드라인M"/>
      <family val="1"/>
      <charset val="129"/>
    </font>
    <font>
      <u/>
      <sz val="11"/>
      <name val="굴림체"/>
      <family val="3"/>
      <charset val="129"/>
    </font>
    <font>
      <b/>
      <sz val="11"/>
      <color indexed="10"/>
      <name val="굴림체"/>
      <family val="3"/>
      <charset val="129"/>
    </font>
    <font>
      <b/>
      <u/>
      <sz val="11"/>
      <name val="굴림체"/>
      <family val="3"/>
      <charset val="129"/>
    </font>
    <font>
      <sz val="12"/>
      <name val="굴림"/>
      <family val="3"/>
      <charset val="129"/>
    </font>
    <font>
      <sz val="11"/>
      <color theme="1"/>
      <name val="굴림체"/>
      <family val="3"/>
      <charset val="129"/>
    </font>
    <font>
      <sz val="10"/>
      <name val="돋움"/>
      <family val="3"/>
      <charset val="129"/>
    </font>
    <font>
      <b/>
      <sz val="10"/>
      <color indexed="81"/>
      <name val="돋움"/>
      <family val="3"/>
      <charset val="129"/>
    </font>
    <font>
      <b/>
      <sz val="11"/>
      <color rgb="FF0000FF"/>
      <name val="굴림체"/>
      <family val="3"/>
      <charset val="129"/>
    </font>
    <font>
      <b/>
      <sz val="10"/>
      <color indexed="81"/>
      <name val="Tahoma"/>
      <family val="2"/>
    </font>
    <font>
      <b/>
      <sz val="9"/>
      <color indexed="81"/>
      <name val="Tahoma"/>
      <family val="2"/>
    </font>
    <font>
      <b/>
      <sz val="9"/>
      <color indexed="81"/>
      <name val="돋움"/>
      <family val="3"/>
      <charset val="129"/>
    </font>
    <font>
      <b/>
      <sz val="11"/>
      <color indexed="81"/>
      <name val="돋움"/>
      <family val="3"/>
      <charset val="129"/>
    </font>
    <font>
      <b/>
      <u/>
      <sz val="11"/>
      <color rgb="FF0000FF"/>
      <name val="굴림체"/>
      <family val="3"/>
      <charset val="129"/>
    </font>
    <font>
      <sz val="12"/>
      <name val="맑은 고딕"/>
      <family val="3"/>
      <charset val="129"/>
      <scheme val="major"/>
    </font>
    <font>
      <b/>
      <sz val="11"/>
      <color indexed="81"/>
      <name val="돋음"/>
      <family val="3"/>
      <charset val="129"/>
    </font>
    <font>
      <sz val="11"/>
      <color indexed="81"/>
      <name val="돋음"/>
      <family val="3"/>
      <charset val="129"/>
    </font>
    <font>
      <strike/>
      <sz val="9"/>
      <color indexed="10"/>
      <name val="돋움"/>
      <family val="3"/>
      <charset val="129"/>
    </font>
    <font>
      <sz val="9"/>
      <color theme="1"/>
      <name val="돋움"/>
      <family val="3"/>
      <charset val="129"/>
    </font>
    <font>
      <b/>
      <sz val="9"/>
      <color rgb="FFFF0000"/>
      <name val="돋움"/>
      <family val="3"/>
      <charset val="129"/>
    </font>
    <font>
      <b/>
      <sz val="9"/>
      <color theme="1"/>
      <name val="돋움"/>
      <family val="3"/>
      <charset val="129"/>
    </font>
    <font>
      <b/>
      <sz val="10"/>
      <color indexed="8"/>
      <name val="한양신명조"/>
      <family val="3"/>
      <charset val="129"/>
    </font>
    <font>
      <b/>
      <sz val="10"/>
      <color indexed="8"/>
      <name val="돋움"/>
      <family val="3"/>
      <charset val="129"/>
    </font>
    <font>
      <sz val="8"/>
      <name val="맑은 고딕"/>
      <family val="2"/>
      <charset val="129"/>
      <scheme val="minor"/>
    </font>
    <font>
      <sz val="11"/>
      <color indexed="8"/>
      <name val="맑은 고딕"/>
      <family val="3"/>
      <charset val="129"/>
    </font>
    <font>
      <sz val="11"/>
      <name val="굴림"/>
      <family val="3"/>
      <charset val="129"/>
    </font>
    <font>
      <sz val="8"/>
      <name val="굴림"/>
      <family val="2"/>
      <charset val="129"/>
    </font>
    <font>
      <sz val="11"/>
      <color theme="1"/>
      <name val="맑은 고딕"/>
      <family val="2"/>
      <charset val="129"/>
      <scheme val="minor"/>
    </font>
    <font>
      <sz val="8"/>
      <name val="맑은 고딕"/>
      <family val="2"/>
      <charset val="129"/>
    </font>
    <font>
      <sz val="9"/>
      <name val="굴림체"/>
      <family val="3"/>
      <charset val="129"/>
    </font>
    <font>
      <sz val="10"/>
      <name val="굴림"/>
      <family val="3"/>
      <charset val="129"/>
    </font>
    <font>
      <sz val="10"/>
      <color theme="1"/>
      <name val="굴림"/>
      <family val="2"/>
      <charset val="129"/>
    </font>
    <font>
      <sz val="12"/>
      <color theme="1"/>
      <name val="바탕체"/>
      <family val="1"/>
      <charset val="129"/>
    </font>
    <font>
      <sz val="8"/>
      <name val="굴림"/>
      <family val="3"/>
      <charset val="129"/>
    </font>
    <font>
      <sz val="8"/>
      <name val="맑은 고딕"/>
      <family val="3"/>
      <charset val="129"/>
    </font>
    <font>
      <sz val="12"/>
      <name val="굴림체"/>
      <family val="3"/>
      <charset val="129"/>
    </font>
    <font>
      <sz val="10"/>
      <color indexed="8"/>
      <name val="굴림체"/>
      <family val="3"/>
      <charset val="129"/>
    </font>
    <font>
      <b/>
      <sz val="10"/>
      <color indexed="8"/>
      <name val="굴림체"/>
      <family val="3"/>
      <charset val="129"/>
    </font>
    <font>
      <sz val="12"/>
      <color theme="1"/>
      <name val="굴림체"/>
      <family val="3"/>
      <charset val="129"/>
    </font>
    <font>
      <b/>
      <sz val="12"/>
      <color indexed="8"/>
      <name val="굴림체"/>
      <family val="3"/>
      <charset val="129"/>
    </font>
    <font>
      <sz val="12"/>
      <color indexed="8"/>
      <name val="굴림체"/>
      <family val="3"/>
      <charset val="129"/>
    </font>
    <font>
      <b/>
      <sz val="13"/>
      <color indexed="8"/>
      <name val="굴림체"/>
      <family val="3"/>
      <charset val="129"/>
    </font>
    <font>
      <u/>
      <sz val="12"/>
      <color rgb="FF000000"/>
      <name val="굴림체"/>
      <family val="3"/>
      <charset val="129"/>
    </font>
    <font>
      <b/>
      <sz val="11"/>
      <color indexed="8"/>
      <name val="굴림체"/>
      <family val="3"/>
      <charset val="129"/>
    </font>
    <font>
      <b/>
      <sz val="10"/>
      <name val="굴림체"/>
      <family val="3"/>
      <charset val="129"/>
    </font>
    <font>
      <sz val="10"/>
      <color theme="1"/>
      <name val="굴림체"/>
      <family val="3"/>
      <charset val="129"/>
    </font>
    <font>
      <b/>
      <sz val="10"/>
      <color theme="1"/>
      <name val="굴림체"/>
      <family val="3"/>
      <charset val="129"/>
    </font>
    <font>
      <b/>
      <sz val="14"/>
      <color rgb="FF000000"/>
      <name val="굴림체"/>
      <family val="3"/>
      <charset val="129"/>
    </font>
    <font>
      <b/>
      <u/>
      <sz val="10"/>
      <name val="굴림체"/>
      <family val="3"/>
      <charset val="129"/>
    </font>
    <font>
      <u/>
      <sz val="9"/>
      <name val="굴림체"/>
      <family val="3"/>
      <charset val="129"/>
    </font>
    <font>
      <b/>
      <sz val="9"/>
      <name val="굴림체"/>
      <family val="3"/>
      <charset val="129"/>
    </font>
    <font>
      <u/>
      <sz val="12"/>
      <color theme="10"/>
      <name val="바탕체"/>
      <family val="1"/>
      <charset val="129"/>
    </font>
    <font>
      <b/>
      <sz val="11"/>
      <color indexed="8"/>
      <name val="굴림"/>
      <family val="3"/>
      <charset val="129"/>
    </font>
    <font>
      <b/>
      <sz val="10"/>
      <color theme="10"/>
      <name val="굴림체"/>
      <family val="3"/>
      <charset val="129"/>
    </font>
    <font>
      <b/>
      <sz val="10"/>
      <name val="굴림"/>
      <family val="3"/>
      <charset val="129"/>
    </font>
    <font>
      <b/>
      <sz val="10"/>
      <color theme="0" tint="-0.249977111117893"/>
      <name val="굴림체"/>
      <family val="3"/>
      <charset val="129"/>
    </font>
    <font>
      <b/>
      <sz val="10"/>
      <color theme="0"/>
      <name val="굴림체"/>
      <family val="3"/>
      <charset val="129"/>
    </font>
    <font>
      <sz val="15"/>
      <name val="굴림체"/>
      <family val="3"/>
      <charset val="129"/>
    </font>
    <font>
      <b/>
      <sz val="9"/>
      <color rgb="FFFF0000"/>
      <name val="굴림체"/>
      <family val="3"/>
      <charset val="129"/>
    </font>
    <font>
      <b/>
      <sz val="9"/>
      <color rgb="FF0000FF"/>
      <name val="굴림체"/>
      <family val="3"/>
      <charset val="129"/>
    </font>
    <font>
      <sz val="9"/>
      <color theme="8" tint="0.79998168889431442"/>
      <name val="굴림체"/>
      <family val="3"/>
      <charset val="129"/>
    </font>
    <font>
      <sz val="9"/>
      <color theme="1"/>
      <name val="굴림체"/>
      <family val="3"/>
      <charset val="129"/>
    </font>
    <font>
      <b/>
      <sz val="9"/>
      <color rgb="FF000000"/>
      <name val="굴림체"/>
      <family val="3"/>
      <charset val="129"/>
    </font>
    <font>
      <sz val="9"/>
      <color rgb="FF000000"/>
      <name val="굴림체"/>
      <family val="3"/>
      <charset val="129"/>
    </font>
    <font>
      <sz val="14"/>
      <color theme="1"/>
      <name val="굴림체"/>
      <family val="3"/>
      <charset val="129"/>
    </font>
    <font>
      <b/>
      <sz val="13"/>
      <color theme="1"/>
      <name val="굴림체"/>
      <family val="3"/>
      <charset val="129"/>
    </font>
    <font>
      <sz val="11"/>
      <color rgb="FFFF0000"/>
      <name val="굴림체"/>
      <family val="3"/>
      <charset val="129"/>
    </font>
    <font>
      <sz val="6"/>
      <name val="굴림체"/>
      <family val="3"/>
      <charset val="129"/>
    </font>
    <font>
      <b/>
      <sz val="6"/>
      <name val="굴림체"/>
      <family val="3"/>
      <charset val="129"/>
    </font>
    <font>
      <sz val="10"/>
      <color theme="0" tint="-0.499984740745262"/>
      <name val="굴림체"/>
      <family val="3"/>
      <charset val="129"/>
    </font>
    <font>
      <b/>
      <sz val="16"/>
      <color indexed="8"/>
      <name val="굴림체"/>
      <family val="3"/>
      <charset val="129"/>
    </font>
    <font>
      <b/>
      <i/>
      <sz val="11"/>
      <name val="굴림체"/>
      <family val="3"/>
      <charset val="129"/>
    </font>
    <font>
      <sz val="8"/>
      <name val="굴림체"/>
      <family val="3"/>
      <charset val="129"/>
    </font>
    <font>
      <b/>
      <sz val="8"/>
      <color indexed="12"/>
      <name val="굴림체"/>
      <family val="3"/>
      <charset val="129"/>
    </font>
    <font>
      <sz val="8"/>
      <color indexed="12"/>
      <name val="굴림체"/>
      <family val="3"/>
      <charset val="129"/>
    </font>
    <font>
      <b/>
      <sz val="8"/>
      <name val="굴림체"/>
      <family val="3"/>
      <charset val="129"/>
    </font>
    <font>
      <i/>
      <sz val="11"/>
      <name val="굴림체"/>
      <family val="3"/>
      <charset val="129"/>
    </font>
    <font>
      <sz val="12"/>
      <color rgb="FFFF0000"/>
      <name val="굴림체"/>
      <family val="3"/>
      <charset val="129"/>
    </font>
    <font>
      <sz val="11"/>
      <color rgb="FF0000CC"/>
      <name val="굴림체"/>
      <family val="3"/>
      <charset val="129"/>
    </font>
    <font>
      <b/>
      <i/>
      <sz val="11"/>
      <color rgb="FFC00000"/>
      <name val="굴림체"/>
      <family val="3"/>
      <charset val="129"/>
    </font>
    <font>
      <b/>
      <sz val="12"/>
      <color theme="1"/>
      <name val="굴림체"/>
      <family val="3"/>
      <charset val="129"/>
    </font>
    <font>
      <b/>
      <sz val="9"/>
      <color rgb="FF0066FF"/>
      <name val="굴림체"/>
      <family val="3"/>
      <charset val="129"/>
    </font>
    <font>
      <b/>
      <sz val="9"/>
      <name val="맑은 고딕"/>
      <family val="3"/>
      <charset val="129"/>
      <scheme val="minor"/>
    </font>
    <font>
      <sz val="9"/>
      <name val="맑은 고딕"/>
      <family val="3"/>
      <charset val="129"/>
      <scheme val="minor"/>
    </font>
    <font>
      <b/>
      <sz val="12"/>
      <name val="바탕체"/>
      <family val="1"/>
      <charset val="129"/>
    </font>
    <font>
      <b/>
      <sz val="14"/>
      <name val="바탕체"/>
      <family val="1"/>
      <charset val="129"/>
    </font>
    <font>
      <b/>
      <sz val="16"/>
      <name val="바탕체"/>
      <family val="1"/>
      <charset val="129"/>
    </font>
    <font>
      <b/>
      <sz val="10"/>
      <name val="맑은 고딕"/>
      <family val="3"/>
      <charset val="129"/>
      <scheme val="minor"/>
    </font>
    <font>
      <b/>
      <sz val="9"/>
      <color rgb="FF000000"/>
      <name val="바탕"/>
      <family val="1"/>
      <charset val="129"/>
    </font>
    <font>
      <b/>
      <sz val="9"/>
      <color rgb="FFFF0000"/>
      <name val="바탕"/>
      <family val="1"/>
      <charset val="129"/>
    </font>
    <font>
      <sz val="9"/>
      <color rgb="FF000000"/>
      <name val="바탕"/>
      <family val="1"/>
      <charset val="129"/>
    </font>
    <font>
      <sz val="10"/>
      <name val="Helv"/>
      <family val="2"/>
    </font>
    <font>
      <sz val="11"/>
      <color theme="1"/>
      <name val="맑은 고딕"/>
      <family val="3"/>
      <charset val="129"/>
      <scheme val="minor"/>
    </font>
    <font>
      <sz val="7"/>
      <color rgb="FF000000"/>
      <name val="돋움"/>
      <family val="3"/>
      <charset val="129"/>
    </font>
    <font>
      <sz val="7"/>
      <color rgb="FFFFFFFF"/>
      <name val="굴림체"/>
      <family val="3"/>
      <charset val="129"/>
    </font>
    <font>
      <b/>
      <sz val="11"/>
      <name val="돋움"/>
      <family val="3"/>
      <charset val="129"/>
    </font>
    <font>
      <b/>
      <sz val="12"/>
      <name val="돋움"/>
      <family val="3"/>
      <charset val="129"/>
    </font>
    <font>
      <sz val="10"/>
      <name val="바탕체"/>
      <family val="1"/>
      <charset val="129"/>
    </font>
  </fonts>
  <fills count="34">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bgColor indexed="64"/>
      </patternFill>
    </fill>
    <fill>
      <patternFill patternType="solid">
        <fgColor theme="8" tint="0.59999389629810485"/>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D9F1"/>
        <bgColor indexed="64"/>
      </patternFill>
    </fill>
    <fill>
      <patternFill patternType="solid">
        <fgColor rgb="FF66CCFF"/>
        <bgColor indexed="64"/>
      </patternFill>
    </fill>
    <fill>
      <patternFill patternType="solid">
        <fgColor theme="7" tint="0.59999389629810485"/>
        <bgColor indexed="64"/>
      </patternFill>
    </fill>
    <fill>
      <patternFill patternType="solid">
        <fgColor indexed="65"/>
        <bgColor indexed="64"/>
      </patternFill>
    </fill>
    <fill>
      <patternFill patternType="solid">
        <fgColor rgb="FFCCFF99"/>
        <bgColor indexed="64"/>
      </patternFill>
    </fill>
    <fill>
      <patternFill patternType="solid">
        <fgColor theme="9" tint="0.59999389629810485"/>
        <bgColor indexed="64"/>
      </patternFill>
    </fill>
    <fill>
      <patternFill patternType="solid">
        <fgColor indexed="44"/>
        <bgColor indexed="64"/>
      </patternFill>
    </fill>
    <fill>
      <patternFill patternType="solid">
        <fgColor theme="0" tint="-0.34998626667073579"/>
        <bgColor indexed="64"/>
      </patternFill>
    </fill>
    <fill>
      <patternFill patternType="solid">
        <fgColor rgb="FF66FF66"/>
        <bgColor indexed="64"/>
      </patternFill>
    </fill>
    <fill>
      <patternFill patternType="solid">
        <fgColor theme="7" tint="0.79998168889431442"/>
        <bgColor indexed="64"/>
      </patternFill>
    </fill>
    <fill>
      <patternFill patternType="solid">
        <fgColor rgb="FFFFFFFF"/>
        <bgColor indexed="64"/>
      </patternFill>
    </fill>
    <fill>
      <patternFill patternType="solid">
        <fgColor rgb="FF156593"/>
        <bgColor indexed="64"/>
      </patternFill>
    </fill>
    <fill>
      <patternFill patternType="solid">
        <fgColor rgb="FFF5F5F5"/>
        <bgColor indexed="64"/>
      </patternFill>
    </fill>
    <fill>
      <patternFill patternType="solid">
        <fgColor rgb="FFD0E9F4"/>
        <bgColor indexed="64"/>
      </patternFill>
    </fill>
    <fill>
      <patternFill patternType="solid">
        <fgColor rgb="FF6699CC"/>
        <bgColor indexed="64"/>
      </patternFill>
    </fill>
  </fills>
  <borders count="165">
    <border>
      <left/>
      <right/>
      <top/>
      <bottom/>
      <diagonal/>
    </border>
    <border>
      <left/>
      <right style="thin">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top style="medium">
        <color indexed="64"/>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right style="double">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hair">
        <color indexed="22"/>
      </right>
      <top style="hair">
        <color indexed="64"/>
      </top>
      <bottom/>
      <diagonal/>
    </border>
    <border>
      <left style="medium">
        <color indexed="64"/>
      </left>
      <right style="hair">
        <color indexed="22"/>
      </right>
      <top/>
      <bottom/>
      <diagonal/>
    </border>
    <border>
      <left style="thin">
        <color indexed="64"/>
      </left>
      <right/>
      <top style="medium">
        <color indexed="64"/>
      </top>
      <bottom style="medium">
        <color indexed="64"/>
      </bottom>
      <diagonal/>
    </border>
    <border>
      <left/>
      <right style="thin">
        <color indexed="64"/>
      </right>
      <top style="thin">
        <color indexed="64"/>
      </top>
      <bottom style="double">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indexed="64"/>
      </left>
      <right/>
      <top/>
      <bottom style="hair">
        <color indexed="64"/>
      </bottom>
      <diagonal/>
    </border>
    <border>
      <left style="medium">
        <color indexed="64"/>
      </left>
      <right/>
      <top style="hair">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double">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top/>
      <bottom/>
      <diagonal/>
    </border>
    <border>
      <left style="hair">
        <color indexed="22"/>
      </left>
      <right/>
      <top style="hair">
        <color indexed="64"/>
      </top>
      <bottom style="hair">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hair">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hair">
        <color indexed="64"/>
      </top>
      <bottom/>
      <diagonal/>
    </border>
    <border>
      <left/>
      <right/>
      <top style="hair">
        <color auto="1"/>
      </top>
      <bottom/>
      <diagonal/>
    </border>
    <border>
      <left/>
      <right style="hair">
        <color rgb="FFC0C0C0"/>
      </right>
      <top/>
      <bottom/>
      <diagonal/>
    </border>
    <border>
      <left style="hair">
        <color rgb="FFC0C0C0"/>
      </left>
      <right style="hair">
        <color rgb="FFC0C0C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hair">
        <color indexed="22"/>
      </left>
      <right style="hair">
        <color indexed="22"/>
      </right>
      <top style="hair">
        <color indexed="22"/>
      </top>
      <bottom/>
      <diagonal/>
    </border>
    <border>
      <left/>
      <right style="hair">
        <color indexed="22"/>
      </right>
      <top style="hair">
        <color indexed="22"/>
      </top>
      <bottom/>
      <diagonal/>
    </border>
    <border>
      <left style="hair">
        <color indexed="22"/>
      </left>
      <right style="hair">
        <color indexed="22"/>
      </right>
      <top/>
      <bottom style="hair">
        <color indexed="22"/>
      </bottom>
      <diagonal/>
    </border>
    <border>
      <left style="medium">
        <color auto="1"/>
      </left>
      <right style="thin">
        <color auto="1"/>
      </right>
      <top style="medium">
        <color auto="1"/>
      </top>
      <bottom/>
      <diagonal/>
    </border>
    <border>
      <left style="thin">
        <color auto="1"/>
      </left>
      <right/>
      <top style="medium">
        <color auto="1"/>
      </top>
      <bottom/>
      <diagonal/>
    </border>
    <border>
      <left style="medium">
        <color indexed="64"/>
      </left>
      <right style="medium">
        <color indexed="64"/>
      </right>
      <top style="medium">
        <color indexed="64"/>
      </top>
      <bottom/>
      <diagonal/>
    </border>
    <border>
      <left style="medium">
        <color auto="1"/>
      </left>
      <right style="thin">
        <color auto="1"/>
      </right>
      <top/>
      <bottom/>
      <diagonal/>
    </border>
    <border>
      <left style="medium">
        <color auto="1"/>
      </left>
      <right style="medium">
        <color auto="1"/>
      </right>
      <top/>
      <bottom/>
      <diagonal/>
    </border>
    <border>
      <left style="medium">
        <color indexed="64"/>
      </left>
      <right style="thin">
        <color indexed="64"/>
      </right>
      <top/>
      <bottom style="medium">
        <color indexed="64"/>
      </bottom>
      <diagonal/>
    </border>
    <border>
      <left style="thin">
        <color auto="1"/>
      </left>
      <right/>
      <top/>
      <bottom style="medium">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top style="hair">
        <color auto="1"/>
      </top>
      <bottom style="hair">
        <color auto="1"/>
      </bottom>
      <diagonal/>
    </border>
    <border>
      <left style="thin">
        <color indexed="64"/>
      </left>
      <right style="thin">
        <color indexed="64"/>
      </right>
      <top style="hair">
        <color indexed="64"/>
      </top>
      <bottom style="hair">
        <color indexed="64"/>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thin">
        <color auto="1"/>
      </right>
      <top style="hair">
        <color auto="1"/>
      </top>
      <bottom/>
      <diagonal/>
    </border>
    <border>
      <left style="thin">
        <color auto="1"/>
      </left>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medium">
        <color auto="1"/>
      </right>
      <top style="hair">
        <color auto="1"/>
      </top>
      <bottom/>
      <diagonal/>
    </border>
    <border>
      <left style="medium">
        <color auto="1"/>
      </left>
      <right style="thin">
        <color auto="1"/>
      </right>
      <top style="hair">
        <color auto="1"/>
      </top>
      <bottom style="medium">
        <color auto="1"/>
      </bottom>
      <diagonal/>
    </border>
    <border>
      <left style="thin">
        <color auto="1"/>
      </left>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hair">
        <color auto="1"/>
      </top>
      <bottom style="medium">
        <color auto="1"/>
      </bottom>
      <diagonal/>
    </border>
    <border>
      <left style="medium">
        <color auto="1"/>
      </left>
      <right style="thin">
        <color auto="1"/>
      </right>
      <top/>
      <bottom style="hair">
        <color auto="1"/>
      </bottom>
      <diagonal/>
    </border>
    <border>
      <left style="thin">
        <color indexed="64"/>
      </left>
      <right/>
      <top/>
      <bottom style="hair">
        <color indexed="64"/>
      </bottom>
      <diagonal/>
    </border>
    <border>
      <left style="thin">
        <color auto="1"/>
      </left>
      <right style="thin">
        <color auto="1"/>
      </right>
      <top/>
      <bottom style="hair">
        <color auto="1"/>
      </bottom>
      <diagonal/>
    </border>
    <border>
      <left style="medium">
        <color auto="1"/>
      </left>
      <right style="medium">
        <color auto="1"/>
      </right>
      <top/>
      <bottom style="hair">
        <color auto="1"/>
      </bottom>
      <diagonal/>
    </border>
    <border>
      <left/>
      <right style="medium">
        <color indexed="64"/>
      </right>
      <top style="thin">
        <color theme="0" tint="-0.499984740745262"/>
      </top>
      <bottom style="thin">
        <color theme="0" tint="-0.499984740745262"/>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right style="medium">
        <color indexed="64"/>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s>
  <cellStyleXfs count="191">
    <xf numFmtId="0" fontId="0" fillId="0" borderId="0"/>
    <xf numFmtId="0" fontId="3" fillId="0" borderId="0"/>
    <xf numFmtId="0" fontId="3" fillId="0" borderId="0"/>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4"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3" fillId="0" borderId="1">
      <alignment vertical="center"/>
    </xf>
    <xf numFmtId="0" fontId="13" fillId="0" borderId="1">
      <alignment vertical="center"/>
    </xf>
    <xf numFmtId="177" fontId="13" fillId="0" borderId="1">
      <alignment vertical="center"/>
    </xf>
    <xf numFmtId="177" fontId="13" fillId="0" borderId="1">
      <alignment vertical="center"/>
    </xf>
    <xf numFmtId="177" fontId="13" fillId="0" borderId="1">
      <alignment vertical="center"/>
    </xf>
    <xf numFmtId="0" fontId="15" fillId="0" borderId="0"/>
    <xf numFmtId="0" fontId="4" fillId="0" borderId="0" applyFont="0" applyFill="0" applyBorder="0" applyAlignment="0" applyProtection="0"/>
    <xf numFmtId="0" fontId="8" fillId="0" borderId="0" applyFont="0" applyFill="0" applyBorder="0" applyAlignment="0" applyProtection="0"/>
    <xf numFmtId="0" fontId="4" fillId="0" borderId="0" applyFont="0" applyFill="0" applyBorder="0" applyAlignment="0" applyProtection="0"/>
    <xf numFmtId="0" fontId="7" fillId="0" borderId="0" applyFont="0" applyFill="0" applyBorder="0" applyAlignment="0" applyProtection="0"/>
    <xf numFmtId="38" fontId="16" fillId="2" borderId="0" applyNumberFormat="0" applyBorder="0" applyAlignment="0" applyProtection="0"/>
    <xf numFmtId="0" fontId="17" fillId="0" borderId="0">
      <alignment horizontal="left"/>
    </xf>
    <xf numFmtId="0" fontId="9" fillId="0" borderId="2" applyNumberFormat="0" applyAlignment="0" applyProtection="0">
      <alignment horizontal="left" vertical="center"/>
    </xf>
    <xf numFmtId="0" fontId="9" fillId="0" borderId="3">
      <alignment horizontal="left" vertical="center"/>
    </xf>
    <xf numFmtId="10" fontId="16" fillId="2" borderId="4" applyNumberFormat="0" applyBorder="0" applyAlignment="0" applyProtection="0"/>
    <xf numFmtId="0" fontId="18" fillId="0" borderId="5"/>
    <xf numFmtId="185" fontId="3" fillId="0" borderId="0"/>
    <xf numFmtId="0" fontId="8" fillId="0" borderId="0"/>
    <xf numFmtId="10" fontId="8" fillId="0" borderId="0" applyFont="0" applyFill="0" applyBorder="0" applyAlignment="0" applyProtection="0"/>
    <xf numFmtId="0" fontId="18" fillId="0" borderId="0"/>
    <xf numFmtId="40" fontId="7" fillId="0" borderId="0" applyFont="0" applyFill="0" applyBorder="0" applyAlignment="0" applyProtection="0"/>
    <xf numFmtId="38"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xf numFmtId="41" fontId="3" fillId="0" borderId="0" applyFont="0" applyFill="0" applyBorder="0" applyAlignment="0" applyProtection="0">
      <alignment vertical="center"/>
    </xf>
    <xf numFmtId="41" fontId="7" fillId="0" borderId="0" applyFont="0" applyFill="0" applyBorder="0" applyAlignment="0" applyProtection="0"/>
    <xf numFmtId="0" fontId="12" fillId="0" borderId="0" applyFont="0" applyFill="0" applyBorder="0" applyAlignment="0" applyProtection="0"/>
    <xf numFmtId="0" fontId="7" fillId="0" borderId="0"/>
    <xf numFmtId="9" fontId="7" fillId="0" borderId="0" applyFont="0" applyFill="0" applyBorder="0" applyAlignment="0" applyProtection="0"/>
    <xf numFmtId="9" fontId="3"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41" fontId="69" fillId="0" borderId="0" applyFont="0" applyFill="0" applyBorder="0" applyAlignment="0" applyProtection="0">
      <alignment vertical="center"/>
    </xf>
    <xf numFmtId="0" fontId="70" fillId="0" borderId="0"/>
    <xf numFmtId="0" fontId="11" fillId="0" borderId="0"/>
    <xf numFmtId="0" fontId="72" fillId="0" borderId="0">
      <alignment vertical="center"/>
    </xf>
    <xf numFmtId="9" fontId="72" fillId="0" borderId="0" applyFont="0" applyFill="0" applyBorder="0" applyAlignment="0" applyProtection="0">
      <alignment vertical="center"/>
    </xf>
    <xf numFmtId="41" fontId="72" fillId="0" borderId="0" applyFont="0" applyFill="0" applyBorder="0" applyAlignment="0" applyProtection="0">
      <alignment vertical="center"/>
    </xf>
    <xf numFmtId="41" fontId="12" fillId="0" borderId="0" applyFont="0" applyFill="0" applyBorder="0" applyAlignment="0" applyProtection="0"/>
    <xf numFmtId="9" fontId="12" fillId="0" borderId="0" applyFont="0" applyFill="0" applyBorder="0" applyAlignment="0" applyProtection="0">
      <alignment vertical="center"/>
    </xf>
    <xf numFmtId="0" fontId="11" fillId="0" borderId="0"/>
    <xf numFmtId="41" fontId="2" fillId="0" borderId="0" applyFont="0" applyFill="0" applyBorder="0" applyAlignment="0" applyProtection="0">
      <alignment vertical="center"/>
    </xf>
    <xf numFmtId="41" fontId="11" fillId="0" borderId="0" applyFont="0" applyFill="0" applyBorder="0" applyAlignment="0" applyProtection="0"/>
    <xf numFmtId="0" fontId="12" fillId="0" borderId="0"/>
    <xf numFmtId="9" fontId="2" fillId="0" borderId="0" applyFont="0" applyFill="0" applyBorder="0" applyAlignment="0" applyProtection="0">
      <alignment vertical="center"/>
    </xf>
    <xf numFmtId="0" fontId="72" fillId="0" borderId="0">
      <alignment vertical="center"/>
    </xf>
    <xf numFmtId="41" fontId="72" fillId="0" borderId="0" applyFont="0" applyFill="0" applyBorder="0" applyAlignment="0" applyProtection="0">
      <alignment vertical="center"/>
    </xf>
    <xf numFmtId="0" fontId="7" fillId="0" borderId="0">
      <alignment vertical="center"/>
    </xf>
    <xf numFmtId="41" fontId="76" fillId="0" borderId="0" applyFont="0" applyFill="0" applyBorder="0" applyAlignment="0" applyProtection="0">
      <alignment vertical="center"/>
    </xf>
    <xf numFmtId="0" fontId="76" fillId="0" borderId="0">
      <alignment vertical="center"/>
    </xf>
    <xf numFmtId="41" fontId="72" fillId="0" borderId="0" applyFont="0" applyFill="0" applyBorder="0" applyAlignment="0" applyProtection="0">
      <alignment vertical="center"/>
    </xf>
    <xf numFmtId="41" fontId="3" fillId="0" borderId="0" applyFont="0" applyFill="0" applyBorder="0" applyAlignment="0" applyProtection="0">
      <alignment vertical="center"/>
    </xf>
    <xf numFmtId="0" fontId="77" fillId="0" borderId="0">
      <alignment vertical="center"/>
    </xf>
    <xf numFmtId="9" fontId="3"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11" fillId="0" borderId="0">
      <alignment vertical="center"/>
    </xf>
    <xf numFmtId="0" fontId="72" fillId="0" borderId="0">
      <alignment vertical="center"/>
    </xf>
    <xf numFmtId="176" fontId="3" fillId="0" borderId="0" applyFont="0" applyFill="0" applyBorder="0" applyAlignment="0" applyProtection="0"/>
    <xf numFmtId="41" fontId="7" fillId="0" borderId="0" applyFont="0" applyFill="0" applyBorder="0" applyAlignment="0" applyProtection="0">
      <alignment vertical="center"/>
    </xf>
    <xf numFmtId="9" fontId="76" fillId="0" borderId="0" applyFont="0" applyFill="0" applyBorder="0" applyAlignment="0" applyProtection="0">
      <alignment vertical="center"/>
    </xf>
    <xf numFmtId="0" fontId="3" fillId="0" borderId="0"/>
    <xf numFmtId="42" fontId="7" fillId="0" borderId="0" applyFont="0" applyFill="0" applyBorder="0" applyAlignment="0" applyProtection="0">
      <alignment vertical="center"/>
    </xf>
    <xf numFmtId="41" fontId="49" fillId="0" borderId="0" applyFont="0" applyFill="0" applyBorder="0" applyAlignment="0" applyProtection="0">
      <alignment vertical="center"/>
    </xf>
    <xf numFmtId="217" fontId="75" fillId="0" borderId="0" applyFont="0" applyFill="0" applyBorder="0" applyAlignment="0" applyProtection="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9" fontId="49" fillId="0" borderId="0" applyFont="0" applyFill="0" applyBorder="0" applyAlignment="0" applyProtection="0">
      <alignment vertical="center"/>
    </xf>
    <xf numFmtId="0" fontId="72" fillId="0" borderId="0">
      <alignment vertical="center"/>
    </xf>
    <xf numFmtId="41" fontId="7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9" fontId="7" fillId="0" borderId="0" applyFont="0" applyFill="0" applyBorder="0" applyAlignment="0" applyProtection="0">
      <alignment vertical="center"/>
    </xf>
    <xf numFmtId="41" fontId="72" fillId="0" borderId="0" applyFont="0" applyFill="0" applyBorder="0" applyAlignment="0" applyProtection="0">
      <alignment vertical="center"/>
    </xf>
    <xf numFmtId="0" fontId="72" fillId="0" borderId="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0" fontId="96" fillId="0" borderId="0" applyNumberFormat="0" applyFill="0" applyBorder="0" applyAlignment="0" applyProtection="0"/>
    <xf numFmtId="0" fontId="7" fillId="0" borderId="0"/>
    <xf numFmtId="0" fontId="7" fillId="0" borderId="0">
      <alignment vertical="center"/>
    </xf>
    <xf numFmtId="41" fontId="3"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72" fillId="0" borderId="0">
      <alignment vertical="center"/>
    </xf>
    <xf numFmtId="41" fontId="76" fillId="0" borderId="0" applyFont="0" applyFill="0" applyBorder="0" applyAlignment="0" applyProtection="0">
      <alignment vertical="center"/>
    </xf>
    <xf numFmtId="0" fontId="8" fillId="0" borderId="0"/>
    <xf numFmtId="0" fontId="7" fillId="0" borderId="0">
      <alignment vertical="center"/>
    </xf>
    <xf numFmtId="0" fontId="136" fillId="0" borderId="0"/>
    <xf numFmtId="217" fontId="72" fillId="0" borderId="0" applyFont="0" applyFill="0" applyBorder="0" applyAlignment="0" applyProtection="0">
      <alignment vertical="center"/>
    </xf>
    <xf numFmtId="217" fontId="69" fillId="0" borderId="0" applyFont="0" applyFill="0" applyBorder="0" applyAlignment="0" applyProtection="0">
      <alignment vertical="center"/>
    </xf>
    <xf numFmtId="41" fontId="7" fillId="0" borderId="0" applyFont="0" applyFill="0" applyBorder="0" applyAlignment="0" applyProtection="0">
      <alignment vertical="center"/>
    </xf>
    <xf numFmtId="176" fontId="3" fillId="0" borderId="0" applyFont="0" applyFill="0" applyBorder="0" applyAlignment="0" applyProtection="0"/>
    <xf numFmtId="41" fontId="76" fillId="0" borderId="0" applyFont="0" applyFill="0" applyBorder="0" applyAlignment="0" applyProtection="0">
      <alignment vertical="center"/>
    </xf>
    <xf numFmtId="0" fontId="76" fillId="0" borderId="0">
      <alignment vertical="center"/>
    </xf>
    <xf numFmtId="0" fontId="3" fillId="0" borderId="0"/>
    <xf numFmtId="0" fontId="137" fillId="0" borderId="0">
      <alignment vertical="center"/>
    </xf>
    <xf numFmtId="0" fontId="3" fillId="0" borderId="0"/>
    <xf numFmtId="217" fontId="72" fillId="0" borderId="0" applyFont="0" applyFill="0" applyBorder="0" applyAlignment="0" applyProtection="0">
      <alignment vertical="center"/>
    </xf>
    <xf numFmtId="217" fontId="7" fillId="0" borderId="0" applyFont="0" applyFill="0" applyBorder="0" applyAlignment="0" applyProtection="0">
      <alignment vertical="center"/>
    </xf>
    <xf numFmtId="217" fontId="3" fillId="0" borderId="0" applyFont="0" applyFill="0" applyBorder="0" applyAlignment="0" applyProtection="0"/>
    <xf numFmtId="217" fontId="7" fillId="0" borderId="0" applyFont="0" applyFill="0" applyBorder="0" applyAlignment="0" applyProtection="0"/>
    <xf numFmtId="9" fontId="3" fillId="0" borderId="0" applyFont="0" applyFill="0" applyBorder="0" applyAlignment="0" applyProtection="0"/>
    <xf numFmtId="0" fontId="7" fillId="0" borderId="0"/>
    <xf numFmtId="0" fontId="7" fillId="0" borderId="0"/>
  </cellStyleXfs>
  <cellXfs count="1546">
    <xf numFmtId="0" fontId="0" fillId="0" borderId="0" xfId="0"/>
    <xf numFmtId="0" fontId="10" fillId="0" borderId="0" xfId="0" applyFont="1" applyAlignment="1">
      <alignment horizontal="centerContinuous" vertical="center"/>
    </xf>
    <xf numFmtId="0" fontId="11" fillId="0" borderId="0" xfId="0" applyFont="1" applyAlignment="1">
      <alignment vertical="center"/>
    </xf>
    <xf numFmtId="0" fontId="11" fillId="0" borderId="6" xfId="0" applyFont="1" applyBorder="1" applyAlignment="1">
      <alignment horizontal="centerContinuous" vertical="center"/>
    </xf>
    <xf numFmtId="0" fontId="11" fillId="0" borderId="2" xfId="0" applyFont="1" applyBorder="1" applyAlignment="1">
      <alignment horizontal="centerContinuous" vertical="center"/>
    </xf>
    <xf numFmtId="0" fontId="11" fillId="0" borderId="7" xfId="0" applyFont="1" applyBorder="1" applyAlignment="1">
      <alignment horizontal="centerContinuous"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quotePrefix="1" applyFont="1" applyBorder="1" applyAlignment="1">
      <alignment horizontal="left" vertical="center"/>
    </xf>
    <xf numFmtId="0" fontId="11" fillId="0" borderId="10" xfId="0" applyFont="1" applyBorder="1" applyAlignment="1">
      <alignment vertical="center"/>
    </xf>
    <xf numFmtId="0" fontId="11" fillId="0" borderId="1" xfId="0" applyFont="1" applyBorder="1" applyAlignment="1">
      <alignment vertical="center"/>
    </xf>
    <xf numFmtId="0" fontId="11" fillId="0" borderId="1" xfId="0" applyFont="1" applyBorder="1" applyAlignment="1">
      <alignment horizontal="center" vertical="center"/>
    </xf>
    <xf numFmtId="0" fontId="11" fillId="0" borderId="11" xfId="0" applyFont="1" applyBorder="1" applyAlignment="1">
      <alignment vertical="center"/>
    </xf>
    <xf numFmtId="0" fontId="11" fillId="0" borderId="9" xfId="0" applyFont="1" applyBorder="1" applyAlignment="1">
      <alignment vertical="center"/>
    </xf>
    <xf numFmtId="176" fontId="11" fillId="0" borderId="1" xfId="0" applyNumberFormat="1" applyFont="1" applyBorder="1" applyAlignment="1">
      <alignment vertical="center"/>
    </xf>
    <xf numFmtId="179" fontId="11" fillId="0" borderId="1" xfId="0" applyNumberFormat="1" applyFont="1" applyBorder="1" applyAlignment="1">
      <alignment vertical="center"/>
    </xf>
    <xf numFmtId="176" fontId="11" fillId="0" borderId="11" xfId="0" applyNumberFormat="1" applyFont="1" applyBorder="1" applyAlignment="1">
      <alignment vertical="center"/>
    </xf>
    <xf numFmtId="0" fontId="11" fillId="0" borderId="10" xfId="0" applyFont="1" applyBorder="1" applyAlignment="1">
      <alignment horizontal="right" vertical="center"/>
    </xf>
    <xf numFmtId="3" fontId="11" fillId="0" borderId="10" xfId="0" applyNumberFormat="1" applyFont="1" applyBorder="1" applyAlignment="1">
      <alignment horizontal="center" vertical="center"/>
    </xf>
    <xf numFmtId="0" fontId="11" fillId="0" borderId="10" xfId="0" quotePrefix="1" applyFont="1" applyBorder="1" applyAlignment="1">
      <alignment horizontal="center" vertical="center"/>
    </xf>
    <xf numFmtId="3" fontId="11" fillId="0" borderId="10" xfId="0" quotePrefix="1" applyNumberFormat="1" applyFont="1" applyBorder="1" applyAlignment="1">
      <alignment horizontal="centerContinuous" vertical="center"/>
    </xf>
    <xf numFmtId="3" fontId="11" fillId="0" borderId="11" xfId="0" applyNumberFormat="1" applyFont="1" applyBorder="1" applyAlignment="1">
      <alignment horizontal="center" vertical="center"/>
    </xf>
    <xf numFmtId="0" fontId="11" fillId="0" borderId="0" xfId="0" applyFont="1" applyAlignment="1">
      <alignment horizontal="center" vertical="center"/>
    </xf>
    <xf numFmtId="182" fontId="10" fillId="0" borderId="0" xfId="0" applyNumberFormat="1" applyFont="1" applyAlignment="1">
      <alignment horizontal="centerContinuous" vertical="center"/>
    </xf>
    <xf numFmtId="182" fontId="11" fillId="0" borderId="7" xfId="0" applyNumberFormat="1" applyFont="1" applyBorder="1" applyAlignment="1">
      <alignment horizontal="center" vertical="center"/>
    </xf>
    <xf numFmtId="182" fontId="11" fillId="0" borderId="1" xfId="0" applyNumberFormat="1" applyFont="1" applyBorder="1" applyAlignment="1">
      <alignment vertical="center"/>
    </xf>
    <xf numFmtId="182" fontId="11" fillId="0" borderId="0" xfId="0" applyNumberFormat="1" applyFont="1" applyAlignment="1">
      <alignment vertical="center"/>
    </xf>
    <xf numFmtId="178" fontId="11" fillId="0" borderId="1" xfId="0" applyNumberFormat="1" applyFont="1" applyBorder="1" applyAlignment="1">
      <alignment vertical="center"/>
    </xf>
    <xf numFmtId="183" fontId="11" fillId="0" borderId="0" xfId="0" applyNumberFormat="1" applyFont="1" applyAlignment="1">
      <alignment vertical="center"/>
    </xf>
    <xf numFmtId="0" fontId="10" fillId="0" borderId="1" xfId="0" applyFont="1" applyBorder="1" applyAlignment="1">
      <alignment vertical="center"/>
    </xf>
    <xf numFmtId="0" fontId="19" fillId="0" borderId="0" xfId="0" applyFont="1" applyAlignment="1">
      <alignment horizontal="centerContinuous" vertical="center"/>
    </xf>
    <xf numFmtId="186" fontId="23" fillId="0" borderId="0" xfId="114" applyNumberFormat="1" applyFont="1" applyBorder="1" applyAlignment="1">
      <alignment horizontal="center" vertical="center"/>
    </xf>
    <xf numFmtId="186" fontId="23" fillId="0" borderId="0" xfId="114" applyNumberFormat="1" applyFont="1" applyBorder="1" applyAlignment="1">
      <alignment horizontal="center" vertical="center" wrapText="1"/>
    </xf>
    <xf numFmtId="10" fontId="23" fillId="0" borderId="28" xfId="114" applyNumberFormat="1" applyFont="1" applyBorder="1" applyAlignment="1">
      <alignment vertical="center" wrapText="1"/>
    </xf>
    <xf numFmtId="10" fontId="23" fillId="0" borderId="21" xfId="114" applyNumberFormat="1" applyFont="1" applyBorder="1" applyAlignment="1">
      <alignment vertical="center" wrapText="1"/>
    </xf>
    <xf numFmtId="10" fontId="23" fillId="0" borderId="29" xfId="114" applyNumberFormat="1" applyFont="1" applyBorder="1" applyAlignment="1">
      <alignment vertical="center" wrapText="1"/>
    </xf>
    <xf numFmtId="10" fontId="23" fillId="0" borderId="4" xfId="114" applyNumberFormat="1" applyFont="1" applyBorder="1" applyAlignment="1">
      <alignment vertical="center" wrapText="1"/>
    </xf>
    <xf numFmtId="10" fontId="23" fillId="0" borderId="21" xfId="114" applyNumberFormat="1" applyFont="1" applyFill="1" applyBorder="1" applyAlignment="1">
      <alignment vertical="center" wrapText="1"/>
    </xf>
    <xf numFmtId="10" fontId="23" fillId="0" borderId="4" xfId="114" applyNumberFormat="1" applyFont="1" applyFill="1" applyBorder="1" applyAlignment="1">
      <alignment vertical="center" wrapText="1"/>
    </xf>
    <xf numFmtId="10" fontId="27" fillId="0" borderId="4" xfId="114" applyNumberFormat="1" applyFont="1" applyFill="1" applyBorder="1" applyAlignment="1">
      <alignment vertical="center" wrapText="1"/>
    </xf>
    <xf numFmtId="0" fontId="11" fillId="0" borderId="40" xfId="0" applyFont="1" applyBorder="1" applyAlignment="1">
      <alignment horizontal="left" vertical="center"/>
    </xf>
    <xf numFmtId="0" fontId="11" fillId="0" borderId="41" xfId="0" applyFont="1" applyBorder="1" applyAlignment="1">
      <alignment horizontal="left" vertical="center"/>
    </xf>
    <xf numFmtId="0" fontId="10" fillId="0" borderId="1" xfId="0" applyFont="1" applyBorder="1" applyAlignment="1">
      <alignment horizontal="center" vertical="center"/>
    </xf>
    <xf numFmtId="182" fontId="10" fillId="0" borderId="1" xfId="0" applyNumberFormat="1" applyFont="1" applyBorder="1" applyAlignment="1">
      <alignment vertical="center"/>
    </xf>
    <xf numFmtId="176" fontId="10" fillId="0" borderId="1" xfId="0" applyNumberFormat="1" applyFont="1" applyBorder="1" applyAlignment="1">
      <alignment vertical="center"/>
    </xf>
    <xf numFmtId="176" fontId="10" fillId="0" borderId="11" xfId="0" applyNumberFormat="1" applyFont="1" applyBorder="1" applyAlignment="1">
      <alignment vertical="center"/>
    </xf>
    <xf numFmtId="0" fontId="10" fillId="0" borderId="11" xfId="0" applyFont="1" applyBorder="1" applyAlignment="1">
      <alignment vertical="center"/>
    </xf>
    <xf numFmtId="0" fontId="10" fillId="4" borderId="1" xfId="0" applyFont="1" applyFill="1" applyBorder="1" applyAlignment="1">
      <alignment vertical="center"/>
    </xf>
    <xf numFmtId="0" fontId="10" fillId="4" borderId="1" xfId="0" applyFont="1" applyFill="1" applyBorder="1" applyAlignment="1">
      <alignment horizontal="center" vertical="center"/>
    </xf>
    <xf numFmtId="182" fontId="10" fillId="4" borderId="1" xfId="0" applyNumberFormat="1" applyFont="1" applyFill="1" applyBorder="1" applyAlignment="1">
      <alignment vertical="center"/>
    </xf>
    <xf numFmtId="176" fontId="10" fillId="4" borderId="1" xfId="0" applyNumberFormat="1" applyFont="1" applyFill="1" applyBorder="1" applyAlignment="1">
      <alignment vertical="center"/>
    </xf>
    <xf numFmtId="0" fontId="10" fillId="4" borderId="11" xfId="0" applyFont="1" applyFill="1" applyBorder="1" applyAlignment="1">
      <alignment vertical="center"/>
    </xf>
    <xf numFmtId="178" fontId="10" fillId="0" borderId="1" xfId="0" applyNumberFormat="1" applyFont="1" applyBorder="1" applyAlignment="1">
      <alignment vertical="center"/>
    </xf>
    <xf numFmtId="0" fontId="33" fillId="0" borderId="0" xfId="0" applyFont="1"/>
    <xf numFmtId="0" fontId="34" fillId="0" borderId="0" xfId="0" applyFont="1"/>
    <xf numFmtId="0" fontId="11" fillId="3" borderId="1" xfId="0" applyFont="1" applyFill="1" applyBorder="1" applyAlignment="1" applyProtection="1">
      <alignment vertical="center"/>
      <protection locked="0"/>
    </xf>
    <xf numFmtId="0" fontId="11" fillId="3" borderId="1" xfId="0" applyFont="1" applyFill="1" applyBorder="1" applyAlignment="1" applyProtection="1">
      <alignment horizontal="center" vertical="center"/>
      <protection locked="0"/>
    </xf>
    <xf numFmtId="183" fontId="11" fillId="3" borderId="1" xfId="0" applyNumberFormat="1" applyFont="1" applyFill="1" applyBorder="1" applyAlignment="1" applyProtection="1">
      <alignment horizontal="right" vertical="center"/>
      <protection locked="0"/>
    </xf>
    <xf numFmtId="41" fontId="11" fillId="3" borderId="1" xfId="110" applyFont="1" applyFill="1" applyBorder="1" applyAlignment="1" applyProtection="1">
      <alignment vertical="center"/>
      <protection locked="0"/>
    </xf>
    <xf numFmtId="182" fontId="11" fillId="3" borderId="1" xfId="0" applyNumberFormat="1" applyFont="1" applyFill="1" applyBorder="1" applyAlignment="1" applyProtection="1">
      <alignment vertical="center"/>
      <protection locked="0"/>
    </xf>
    <xf numFmtId="0" fontId="20" fillId="3" borderId="14" xfId="0" applyFont="1" applyFill="1" applyBorder="1" applyAlignment="1" applyProtection="1">
      <alignment vertical="center"/>
      <protection locked="0"/>
    </xf>
    <xf numFmtId="183" fontId="11" fillId="3" borderId="1" xfId="0" applyNumberFormat="1" applyFont="1" applyFill="1" applyBorder="1" applyAlignment="1" applyProtection="1">
      <alignment vertical="center"/>
      <protection locked="0"/>
    </xf>
    <xf numFmtId="176" fontId="11" fillId="3" borderId="1" xfId="0" applyNumberFormat="1" applyFont="1" applyFill="1" applyBorder="1" applyAlignment="1" applyProtection="1">
      <alignment vertical="center"/>
      <protection locked="0"/>
    </xf>
    <xf numFmtId="41" fontId="10" fillId="0" borderId="0" xfId="110" applyFont="1" applyBorder="1" applyAlignment="1" applyProtection="1">
      <alignment horizontal="centerContinuous" vertical="center"/>
    </xf>
    <xf numFmtId="0" fontId="32" fillId="0" borderId="0" xfId="0" applyFont="1" applyAlignment="1">
      <alignment vertical="center"/>
    </xf>
    <xf numFmtId="181" fontId="11" fillId="0" borderId="0" xfId="0" applyNumberFormat="1" applyFont="1" applyAlignment="1">
      <alignment horizontal="center" vertical="center"/>
    </xf>
    <xf numFmtId="199" fontId="11" fillId="0" borderId="0" xfId="0" applyNumberFormat="1" applyFont="1" applyAlignment="1">
      <alignment horizontal="center" vertical="center"/>
    </xf>
    <xf numFmtId="41" fontId="11" fillId="0" borderId="52" xfId="110" applyFont="1" applyBorder="1" applyAlignment="1" applyProtection="1">
      <alignment horizontal="center" vertical="center"/>
    </xf>
    <xf numFmtId="0" fontId="11" fillId="0" borderId="10" xfId="0" applyFont="1" applyBorder="1" applyAlignment="1">
      <alignment horizontal="center" vertical="center"/>
    </xf>
    <xf numFmtId="182" fontId="11" fillId="0" borderId="10" xfId="0" applyNumberFormat="1" applyFont="1" applyBorder="1" applyAlignment="1">
      <alignment vertical="center"/>
    </xf>
    <xf numFmtId="41" fontId="11" fillId="0" borderId="45" xfId="110" applyFont="1" applyBorder="1" applyAlignment="1" applyProtection="1">
      <alignment vertical="center"/>
    </xf>
    <xf numFmtId="0" fontId="13" fillId="0" borderId="9" xfId="0" applyFont="1" applyBorder="1" applyAlignment="1">
      <alignment vertical="center"/>
    </xf>
    <xf numFmtId="0" fontId="10" fillId="4" borderId="10" xfId="0" applyFont="1" applyFill="1" applyBorder="1" applyAlignment="1">
      <alignment vertical="center"/>
    </xf>
    <xf numFmtId="0" fontId="10" fillId="4" borderId="10" xfId="0" applyFont="1" applyFill="1" applyBorder="1" applyAlignment="1">
      <alignment horizontal="center" vertical="center"/>
    </xf>
    <xf numFmtId="183" fontId="10" fillId="4" borderId="10" xfId="0" applyNumberFormat="1" applyFont="1" applyFill="1" applyBorder="1" applyAlignment="1">
      <alignment horizontal="right" vertical="center"/>
    </xf>
    <xf numFmtId="41" fontId="10" fillId="4" borderId="10" xfId="0" applyNumberFormat="1" applyFont="1" applyFill="1" applyBorder="1" applyAlignment="1">
      <alignment vertical="center"/>
    </xf>
    <xf numFmtId="41" fontId="10" fillId="4" borderId="1" xfId="0" applyNumberFormat="1" applyFont="1" applyFill="1" applyBorder="1" applyAlignment="1">
      <alignment vertical="center"/>
    </xf>
    <xf numFmtId="41" fontId="10" fillId="4" borderId="44" xfId="110" applyFont="1" applyFill="1" applyBorder="1" applyAlignment="1" applyProtection="1">
      <alignment vertical="center"/>
    </xf>
    <xf numFmtId="178" fontId="11" fillId="0" borderId="10" xfId="0" applyNumberFormat="1" applyFont="1" applyBorder="1" applyAlignment="1">
      <alignment vertical="center"/>
    </xf>
    <xf numFmtId="179" fontId="11" fillId="0" borderId="10" xfId="0" applyNumberFormat="1" applyFont="1" applyBorder="1" applyAlignment="1">
      <alignment vertical="center"/>
    </xf>
    <xf numFmtId="0" fontId="11" fillId="0" borderId="4" xfId="0" applyFont="1" applyBorder="1" applyAlignment="1">
      <alignment horizontal="center" vertical="center"/>
    </xf>
    <xf numFmtId="0" fontId="11" fillId="0" borderId="4" xfId="113" applyFont="1" applyBorder="1" applyAlignment="1">
      <alignment horizontal="center" vertical="center" wrapText="1"/>
    </xf>
    <xf numFmtId="181" fontId="11" fillId="4" borderId="0" xfId="0" applyNumberFormat="1" applyFont="1" applyFill="1" applyAlignment="1">
      <alignment horizontal="center" vertical="center"/>
    </xf>
    <xf numFmtId="199" fontId="11" fillId="4" borderId="0" xfId="0" applyNumberFormat="1" applyFont="1" applyFill="1" applyAlignment="1">
      <alignment horizontal="center" vertical="center"/>
    </xf>
    <xf numFmtId="184" fontId="11" fillId="0" borderId="10" xfId="0" applyNumberFormat="1" applyFont="1" applyBorder="1" applyAlignment="1">
      <alignment vertical="center"/>
    </xf>
    <xf numFmtId="41" fontId="11" fillId="0" borderId="10" xfId="110" applyFont="1" applyBorder="1" applyAlignment="1" applyProtection="1">
      <alignment vertical="center"/>
    </xf>
    <xf numFmtId="186" fontId="11" fillId="0" borderId="4" xfId="114" applyNumberFormat="1" applyFont="1" applyBorder="1" applyAlignment="1" applyProtection="1">
      <alignment horizontal="center" vertical="center"/>
    </xf>
    <xf numFmtId="186" fontId="11" fillId="0" borderId="4" xfId="114" applyNumberFormat="1" applyFont="1" applyBorder="1" applyAlignment="1" applyProtection="1">
      <alignment horizontal="center" vertical="center" wrapText="1"/>
    </xf>
    <xf numFmtId="41" fontId="11" fillId="4" borderId="0" xfId="110" applyFont="1" applyFill="1" applyBorder="1" applyAlignment="1" applyProtection="1">
      <alignment horizontal="center" vertical="center"/>
    </xf>
    <xf numFmtId="199" fontId="11" fillId="4" borderId="0" xfId="110" quotePrefix="1" applyNumberFormat="1" applyFont="1" applyFill="1" applyBorder="1" applyAlignment="1" applyProtection="1">
      <alignment horizontal="center" vertical="center"/>
    </xf>
    <xf numFmtId="181" fontId="11" fillId="4" borderId="0" xfId="110" applyNumberFormat="1" applyFont="1" applyFill="1" applyBorder="1" applyAlignment="1" applyProtection="1">
      <alignment horizontal="center" vertical="center"/>
    </xf>
    <xf numFmtId="181" fontId="11" fillId="0" borderId="10" xfId="0" quotePrefix="1" applyNumberFormat="1" applyFont="1" applyBorder="1" applyAlignment="1">
      <alignment horizontal="left" vertical="center"/>
    </xf>
    <xf numFmtId="181" fontId="11" fillId="0" borderId="10" xfId="0" applyNumberFormat="1" applyFont="1" applyBorder="1" applyAlignment="1">
      <alignment horizontal="center" vertical="center"/>
    </xf>
    <xf numFmtId="181" fontId="11" fillId="0" borderId="10" xfId="0" applyNumberFormat="1" applyFont="1" applyBorder="1" applyAlignment="1">
      <alignment vertical="center"/>
    </xf>
    <xf numFmtId="176" fontId="11" fillId="0" borderId="10" xfId="0" applyNumberFormat="1" applyFont="1" applyBorder="1" applyAlignment="1">
      <alignment vertical="center"/>
    </xf>
    <xf numFmtId="187" fontId="11" fillId="0" borderId="10" xfId="0" quotePrefix="1" applyNumberFormat="1" applyFont="1" applyBorder="1" applyAlignment="1">
      <alignment horizontal="center" vertical="center"/>
    </xf>
    <xf numFmtId="181" fontId="11" fillId="0" borderId="17" xfId="0" applyNumberFormat="1" applyFont="1" applyBorder="1" applyAlignment="1">
      <alignment horizontal="center" vertical="center"/>
    </xf>
    <xf numFmtId="189" fontId="11" fillId="0" borderId="10" xfId="0" applyNumberFormat="1" applyFont="1" applyBorder="1" applyAlignment="1">
      <alignment horizontal="center" vertical="center"/>
    </xf>
    <xf numFmtId="193" fontId="11" fillId="0" borderId="10" xfId="0" quotePrefix="1" applyNumberFormat="1" applyFont="1" applyBorder="1" applyAlignment="1">
      <alignment horizontal="center" vertical="center"/>
    </xf>
    <xf numFmtId="190" fontId="11" fillId="0" borderId="10" xfId="0" quotePrefix="1" applyNumberFormat="1" applyFont="1" applyBorder="1" applyAlignment="1">
      <alignment horizontal="center" vertical="center"/>
    </xf>
    <xf numFmtId="10" fontId="11" fillId="0" borderId="4" xfId="114" applyNumberFormat="1" applyFont="1" applyFill="1" applyBorder="1" applyAlignment="1" applyProtection="1">
      <alignment horizontal="center" vertical="center" wrapText="1"/>
    </xf>
    <xf numFmtId="182" fontId="10" fillId="4" borderId="10" xfId="0" applyNumberFormat="1" applyFont="1" applyFill="1" applyBorder="1" applyAlignment="1">
      <alignment vertical="center"/>
    </xf>
    <xf numFmtId="176" fontId="10" fillId="4" borderId="10" xfId="0" applyNumberFormat="1" applyFont="1" applyFill="1" applyBorder="1" applyAlignment="1">
      <alignment vertical="center"/>
    </xf>
    <xf numFmtId="41" fontId="10" fillId="4" borderId="45" xfId="110" applyFont="1" applyFill="1" applyBorder="1" applyAlignment="1" applyProtection="1">
      <alignment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23" xfId="0" applyFont="1" applyBorder="1" applyAlignment="1">
      <alignment vertical="center"/>
    </xf>
    <xf numFmtId="0" fontId="11" fillId="0" borderId="4" xfId="0" applyFont="1" applyBorder="1" applyAlignment="1">
      <alignment vertical="center"/>
    </xf>
    <xf numFmtId="0" fontId="11" fillId="0" borderId="55" xfId="0" applyFont="1" applyBorder="1" applyAlignment="1">
      <alignment vertical="center"/>
    </xf>
    <xf numFmtId="0" fontId="10" fillId="0" borderId="15" xfId="0" applyFont="1" applyBorder="1" applyAlignment="1">
      <alignment vertical="center"/>
    </xf>
    <xf numFmtId="0" fontId="10" fillId="0" borderId="10" xfId="0" applyFont="1" applyBorder="1" applyAlignment="1">
      <alignment horizontal="center" vertical="center"/>
    </xf>
    <xf numFmtId="182" fontId="10" fillId="0" borderId="10" xfId="0" applyNumberFormat="1" applyFont="1" applyBorder="1" applyAlignment="1">
      <alignment vertical="center"/>
    </xf>
    <xf numFmtId="176" fontId="10" fillId="0" borderId="10" xfId="0" applyNumberFormat="1" applyFont="1" applyBorder="1" applyAlignment="1">
      <alignment vertical="center"/>
    </xf>
    <xf numFmtId="41" fontId="11" fillId="0" borderId="44" xfId="110" applyFont="1" applyBorder="1" applyAlignment="1" applyProtection="1">
      <alignment vertical="center"/>
    </xf>
    <xf numFmtId="10" fontId="11" fillId="0" borderId="21" xfId="114" applyNumberFormat="1" applyFont="1" applyBorder="1" applyAlignment="1" applyProtection="1">
      <alignment horizontal="center" vertical="center" wrapText="1"/>
    </xf>
    <xf numFmtId="0" fontId="11" fillId="0" borderId="13" xfId="0" quotePrefix="1" applyFont="1" applyBorder="1" applyAlignment="1">
      <alignment horizontal="left" vertical="center"/>
    </xf>
    <xf numFmtId="0" fontId="11" fillId="0" borderId="46" xfId="0" quotePrefix="1" applyFont="1" applyBorder="1" applyAlignment="1">
      <alignment horizontal="left" vertical="center"/>
    </xf>
    <xf numFmtId="41" fontId="11" fillId="0" borderId="44" xfId="110" applyFont="1" applyBorder="1" applyAlignment="1" applyProtection="1">
      <alignment horizontal="center" vertical="center"/>
    </xf>
    <xf numFmtId="10" fontId="11" fillId="0" borderId="4" xfId="114" applyNumberFormat="1" applyFont="1" applyBorder="1" applyAlignment="1" applyProtection="1">
      <alignment horizontal="center" vertical="center" wrapText="1"/>
    </xf>
    <xf numFmtId="188" fontId="11" fillId="0" borderId="46" xfId="0" quotePrefix="1" applyNumberFormat="1" applyFont="1" applyBorder="1" applyAlignment="1">
      <alignment horizontal="center" vertical="center"/>
    </xf>
    <xf numFmtId="189" fontId="11" fillId="0" borderId="10" xfId="0" quotePrefix="1" applyNumberFormat="1" applyFont="1" applyBorder="1" applyAlignment="1">
      <alignment horizontal="center" vertical="center"/>
    </xf>
    <xf numFmtId="192" fontId="11" fillId="0" borderId="10" xfId="0" quotePrefix="1" applyNumberFormat="1" applyFont="1" applyBorder="1" applyAlignment="1">
      <alignment horizontal="center" vertical="center"/>
    </xf>
    <xf numFmtId="41" fontId="11" fillId="0" borderId="45" xfId="110" applyFont="1" applyBorder="1" applyAlignment="1" applyProtection="1">
      <alignment horizontal="center" vertical="center"/>
    </xf>
    <xf numFmtId="181" fontId="11" fillId="0" borderId="46" xfId="0" quotePrefix="1" applyNumberFormat="1" applyFont="1" applyBorder="1" applyAlignment="1">
      <alignment horizontal="left" vertical="center"/>
    </xf>
    <xf numFmtId="187" fontId="11" fillId="0" borderId="46" xfId="0" quotePrefix="1" applyNumberFormat="1" applyFont="1" applyBorder="1" applyAlignment="1">
      <alignment horizontal="center" vertical="center"/>
    </xf>
    <xf numFmtId="0" fontId="11" fillId="0" borderId="17" xfId="0" applyFont="1" applyBorder="1" applyAlignment="1">
      <alignment vertical="center"/>
    </xf>
    <xf numFmtId="0" fontId="11" fillId="0" borderId="16" xfId="0" applyFont="1" applyBorder="1" applyAlignment="1">
      <alignment horizontal="right" vertical="center"/>
    </xf>
    <xf numFmtId="194" fontId="11" fillId="0" borderId="3" xfId="0" quotePrefix="1" applyNumberFormat="1" applyFont="1" applyBorder="1" applyAlignment="1">
      <alignment horizontal="center" vertical="center"/>
    </xf>
    <xf numFmtId="0" fontId="11" fillId="0" borderId="23" xfId="113" applyFont="1" applyBorder="1" applyAlignment="1">
      <alignment vertical="center" wrapText="1"/>
    </xf>
    <xf numFmtId="181" fontId="10" fillId="0" borderId="10" xfId="0" quotePrefix="1" applyNumberFormat="1" applyFont="1" applyBorder="1" applyAlignment="1">
      <alignment horizontal="left" vertical="center"/>
    </xf>
    <xf numFmtId="181" fontId="10" fillId="0" borderId="10" xfId="0" applyNumberFormat="1" applyFont="1" applyBorder="1" applyAlignment="1">
      <alignment horizontal="center" vertical="center"/>
    </xf>
    <xf numFmtId="181" fontId="10" fillId="0" borderId="10" xfId="0" applyNumberFormat="1" applyFont="1" applyBorder="1" applyAlignment="1">
      <alignment vertical="center"/>
    </xf>
    <xf numFmtId="41" fontId="10" fillId="0" borderId="44" xfId="110" applyFont="1" applyBorder="1" applyAlignment="1" applyProtection="1">
      <alignment horizontal="center" vertical="center"/>
    </xf>
    <xf numFmtId="0" fontId="11" fillId="0" borderId="10" xfId="0" quotePrefix="1" applyFont="1" applyBorder="1" applyAlignment="1">
      <alignment horizontal="left" vertical="center"/>
    </xf>
    <xf numFmtId="41" fontId="11" fillId="0" borderId="45" xfId="110" applyFont="1" applyFill="1" applyBorder="1" applyAlignment="1" applyProtection="1">
      <alignment horizontal="center" vertical="center"/>
    </xf>
    <xf numFmtId="3" fontId="11" fillId="0" borderId="23" xfId="113" applyNumberFormat="1" applyFont="1" applyBorder="1" applyAlignment="1">
      <alignment horizontal="center" vertical="center" wrapText="1"/>
    </xf>
    <xf numFmtId="0" fontId="11" fillId="0" borderId="1" xfId="0" applyFont="1" applyBorder="1" applyAlignment="1">
      <alignment horizontal="right" vertical="center"/>
    </xf>
    <xf numFmtId="188" fontId="11" fillId="0" borderId="10" xfId="0" quotePrefix="1" applyNumberFormat="1" applyFont="1" applyBorder="1" applyAlignment="1">
      <alignment horizontal="center" vertical="center"/>
    </xf>
    <xf numFmtId="195" fontId="11" fillId="0" borderId="10" xfId="0" quotePrefix="1" applyNumberFormat="1" applyFont="1" applyBorder="1" applyAlignment="1">
      <alignment horizontal="center" vertical="center"/>
    </xf>
    <xf numFmtId="3" fontId="11" fillId="0" borderId="10" xfId="0" applyNumberFormat="1" applyFont="1" applyBorder="1" applyAlignment="1">
      <alignment horizontal="centerContinuous" vertical="center"/>
    </xf>
    <xf numFmtId="182" fontId="11" fillId="0" borderId="10" xfId="0" applyNumberFormat="1" applyFont="1" applyBorder="1" applyAlignment="1">
      <alignment horizontal="centerContinuous" vertical="center"/>
    </xf>
    <xf numFmtId="197" fontId="11" fillId="0" borderId="10" xfId="0" quotePrefix="1" applyNumberFormat="1" applyFont="1" applyBorder="1" applyAlignment="1">
      <alignment horizontal="center" vertical="center"/>
    </xf>
    <xf numFmtId="180" fontId="10" fillId="0" borderId="10" xfId="0" applyNumberFormat="1" applyFont="1" applyBorder="1" applyAlignment="1">
      <alignment horizontal="center" vertical="center"/>
    </xf>
    <xf numFmtId="3" fontId="10" fillId="0" borderId="10" xfId="0" applyNumberFormat="1" applyFont="1" applyBorder="1" applyAlignment="1">
      <alignment horizontal="centerContinuous" vertical="center"/>
    </xf>
    <xf numFmtId="182" fontId="10" fillId="0" borderId="10" xfId="0" applyNumberFormat="1" applyFont="1" applyBorder="1" applyAlignment="1">
      <alignment horizontal="centerContinuous" vertical="center"/>
    </xf>
    <xf numFmtId="0" fontId="10" fillId="0" borderId="10" xfId="0" applyFont="1" applyBorder="1" applyAlignment="1">
      <alignment vertical="center"/>
    </xf>
    <xf numFmtId="41" fontId="10" fillId="0" borderId="45" xfId="110" applyFont="1" applyFill="1" applyBorder="1" applyAlignment="1" applyProtection="1">
      <alignment horizontal="center" vertical="center"/>
    </xf>
    <xf numFmtId="0" fontId="29" fillId="0" borderId="9" xfId="0" applyFont="1" applyBorder="1" applyAlignment="1">
      <alignment horizontal="center" vertical="center"/>
    </xf>
    <xf numFmtId="0" fontId="29" fillId="0" borderId="10" xfId="0" applyFont="1" applyBorder="1" applyAlignment="1">
      <alignment horizontal="center" vertical="center"/>
    </xf>
    <xf numFmtId="0" fontId="29" fillId="0" borderId="1" xfId="0" applyFont="1" applyBorder="1" applyAlignment="1">
      <alignment horizontal="center" vertical="center"/>
    </xf>
    <xf numFmtId="180" fontId="11" fillId="0" borderId="10" xfId="0" applyNumberFormat="1" applyFont="1" applyBorder="1" applyAlignment="1">
      <alignment horizontal="center" vertical="center"/>
    </xf>
    <xf numFmtId="180" fontId="11" fillId="0" borderId="10" xfId="0" applyNumberFormat="1" applyFont="1" applyBorder="1" applyAlignment="1">
      <alignment horizontal="centerContinuous" vertical="center"/>
    </xf>
    <xf numFmtId="41" fontId="11" fillId="0" borderId="10" xfId="110" applyFont="1" applyBorder="1" applyAlignment="1" applyProtection="1">
      <alignment horizontal="centerContinuous" vertical="center"/>
    </xf>
    <xf numFmtId="198" fontId="11" fillId="0" borderId="10" xfId="0" quotePrefix="1" applyNumberFormat="1" applyFont="1" applyBorder="1" applyAlignment="1">
      <alignment horizontal="center" vertical="center"/>
    </xf>
    <xf numFmtId="0" fontId="29" fillId="0" borderId="13" xfId="0" applyFont="1" applyBorder="1" applyAlignment="1">
      <alignment horizontal="center" vertical="center"/>
    </xf>
    <xf numFmtId="0" fontId="29" fillId="0" borderId="17" xfId="0" applyFont="1" applyBorder="1" applyAlignment="1">
      <alignment horizontal="center" vertical="center"/>
    </xf>
    <xf numFmtId="0" fontId="29" fillId="0" borderId="16" xfId="0" applyFont="1" applyBorder="1" applyAlignment="1">
      <alignment horizontal="center" vertical="center"/>
    </xf>
    <xf numFmtId="41" fontId="10" fillId="0" borderId="45" xfId="110" applyFont="1" applyBorder="1" applyAlignment="1" applyProtection="1">
      <alignment vertical="center"/>
    </xf>
    <xf numFmtId="41" fontId="10" fillId="0" borderId="45" xfId="110" applyFont="1" applyBorder="1" applyAlignment="1" applyProtection="1">
      <alignment horizontal="center" vertical="center"/>
    </xf>
    <xf numFmtId="41" fontId="11" fillId="0" borderId="0" xfId="110" applyFont="1" applyBorder="1" applyAlignment="1" applyProtection="1">
      <alignment vertical="center"/>
    </xf>
    <xf numFmtId="191" fontId="11" fillId="0" borderId="0" xfId="110" quotePrefix="1" applyNumberFormat="1" applyFont="1" applyBorder="1" applyAlignment="1" applyProtection="1">
      <alignment horizontal="center" vertical="center"/>
    </xf>
    <xf numFmtId="0" fontId="13" fillId="0" borderId="13" xfId="0" applyFont="1" applyBorder="1" applyAlignment="1">
      <alignment horizontal="left" vertical="center"/>
    </xf>
    <xf numFmtId="0" fontId="11" fillId="0" borderId="10" xfId="0" applyFont="1" applyBorder="1" applyAlignment="1">
      <alignment horizontal="left" vertical="center"/>
    </xf>
    <xf numFmtId="0" fontId="11" fillId="4" borderId="5" xfId="0" quotePrefix="1" applyFont="1" applyFill="1" applyBorder="1" applyAlignment="1">
      <alignment horizontal="left" vertical="center"/>
    </xf>
    <xf numFmtId="0" fontId="11" fillId="4" borderId="5" xfId="0" applyFont="1" applyFill="1" applyBorder="1" applyAlignment="1">
      <alignment horizontal="center" vertical="center"/>
    </xf>
    <xf numFmtId="182" fontId="11" fillId="4" borderId="5" xfId="0" applyNumberFormat="1" applyFont="1" applyFill="1" applyBorder="1" applyAlignment="1">
      <alignment vertical="center"/>
    </xf>
    <xf numFmtId="0" fontId="11" fillId="4" borderId="5" xfId="0" applyFont="1" applyFill="1" applyBorder="1" applyAlignment="1">
      <alignment vertical="center"/>
    </xf>
    <xf numFmtId="0" fontId="11" fillId="0" borderId="12" xfId="0" applyFont="1" applyBorder="1" applyAlignment="1">
      <alignment vertical="center"/>
    </xf>
    <xf numFmtId="0" fontId="11" fillId="0" borderId="12" xfId="0" applyFont="1" applyBorder="1" applyAlignment="1">
      <alignment horizontal="center" vertical="center"/>
    </xf>
    <xf numFmtId="182" fontId="11" fillId="0" borderId="12" xfId="0" applyNumberFormat="1" applyFont="1" applyBorder="1" applyAlignment="1">
      <alignment vertical="center"/>
    </xf>
    <xf numFmtId="41" fontId="11" fillId="0" borderId="12" xfId="110" applyFont="1" applyBorder="1" applyAlignment="1" applyProtection="1">
      <alignment horizontal="right" vertical="center"/>
    </xf>
    <xf numFmtId="0" fontId="35" fillId="0" borderId="0" xfId="0" applyFont="1" applyAlignment="1">
      <alignment vertical="center"/>
    </xf>
    <xf numFmtId="0" fontId="36" fillId="0" borderId="0" xfId="0" applyFont="1" applyAlignment="1">
      <alignment vertical="center"/>
    </xf>
    <xf numFmtId="0" fontId="36" fillId="0" borderId="0" xfId="0" applyFont="1" applyAlignment="1">
      <alignment horizontal="center" vertical="center"/>
    </xf>
    <xf numFmtId="182" fontId="36" fillId="0" borderId="0" xfId="0" applyNumberFormat="1" applyFont="1" applyAlignment="1">
      <alignment vertical="center"/>
    </xf>
    <xf numFmtId="41" fontId="36" fillId="0" borderId="0" xfId="110" applyFont="1" applyBorder="1" applyAlignment="1" applyProtection="1">
      <alignment horizontal="right" vertical="center"/>
    </xf>
    <xf numFmtId="181" fontId="36" fillId="0" borderId="0" xfId="0" applyNumberFormat="1" applyFont="1" applyAlignment="1">
      <alignment horizontal="center" vertical="center"/>
    </xf>
    <xf numFmtId="199" fontId="36" fillId="0" borderId="0" xfId="0" applyNumberFormat="1" applyFont="1" applyAlignment="1">
      <alignment horizontal="center" vertical="center"/>
    </xf>
    <xf numFmtId="10" fontId="36" fillId="0" borderId="0" xfId="115" applyNumberFormat="1" applyFont="1" applyBorder="1" applyAlignment="1" applyProtection="1">
      <alignment vertical="center"/>
    </xf>
    <xf numFmtId="0" fontId="37" fillId="0" borderId="0" xfId="0" applyFont="1" applyAlignment="1">
      <alignment vertical="center"/>
    </xf>
    <xf numFmtId="41" fontId="36" fillId="0" borderId="0" xfId="110" applyFont="1" applyBorder="1" applyAlignment="1" applyProtection="1">
      <alignment vertical="center"/>
    </xf>
    <xf numFmtId="0" fontId="38" fillId="0" borderId="0" xfId="0" applyFont="1"/>
    <xf numFmtId="0" fontId="39" fillId="0" borderId="0" xfId="0" applyFont="1"/>
    <xf numFmtId="0" fontId="40" fillId="0" borderId="0" xfId="0" applyFont="1"/>
    <xf numFmtId="0" fontId="0" fillId="0" borderId="0" xfId="0" applyAlignment="1">
      <alignment horizontal="right"/>
    </xf>
    <xf numFmtId="0" fontId="38" fillId="0" borderId="4" xfId="0" applyFont="1" applyBorder="1" applyAlignment="1">
      <alignment horizontal="center" vertical="center"/>
    </xf>
    <xf numFmtId="0" fontId="38" fillId="0" borderId="0" xfId="0" applyFont="1" applyAlignment="1">
      <alignment horizontal="center" vertical="center"/>
    </xf>
    <xf numFmtId="0" fontId="41" fillId="0" borderId="4" xfId="0" applyFont="1" applyBorder="1" applyAlignment="1">
      <alignment horizontal="center" vertical="center"/>
    </xf>
    <xf numFmtId="41" fontId="42" fillId="0" borderId="4" xfId="110" applyFont="1" applyBorder="1" applyAlignment="1">
      <alignment horizontal="right" vertical="center"/>
    </xf>
    <xf numFmtId="41" fontId="42" fillId="0" borderId="4" xfId="0" applyNumberFormat="1" applyFont="1" applyBorder="1" applyAlignment="1">
      <alignment vertical="center"/>
    </xf>
    <xf numFmtId="0" fontId="42" fillId="0" borderId="0" xfId="0" applyFont="1" applyAlignment="1">
      <alignment vertical="center"/>
    </xf>
    <xf numFmtId="0" fontId="44" fillId="0" borderId="0" xfId="0" applyFont="1"/>
    <xf numFmtId="0" fontId="10" fillId="0" borderId="0" xfId="0" applyFont="1" applyAlignment="1">
      <alignment vertical="center"/>
    </xf>
    <xf numFmtId="0" fontId="45" fillId="0" borderId="0" xfId="0" applyFont="1" applyAlignment="1">
      <alignment vertical="center"/>
    </xf>
    <xf numFmtId="0" fontId="38" fillId="0" borderId="4" xfId="0" applyFont="1" applyBorder="1" applyAlignment="1">
      <alignment horizontal="center" vertical="center" wrapText="1"/>
    </xf>
    <xf numFmtId="0" fontId="43" fillId="0" borderId="36" xfId="0" applyFont="1" applyBorder="1" applyAlignment="1">
      <alignment horizontal="left" vertical="center"/>
    </xf>
    <xf numFmtId="0" fontId="11" fillId="0" borderId="56" xfId="0" applyFont="1" applyBorder="1" applyAlignment="1">
      <alignment vertical="center"/>
    </xf>
    <xf numFmtId="0" fontId="11" fillId="0" borderId="16" xfId="0" applyFont="1" applyBorder="1" applyAlignment="1">
      <alignment vertical="center"/>
    </xf>
    <xf numFmtId="41" fontId="36" fillId="0" borderId="0" xfId="0" applyNumberFormat="1" applyFont="1" applyAlignment="1">
      <alignment vertical="center"/>
    </xf>
    <xf numFmtId="10" fontId="23" fillId="0" borderId="35" xfId="114" applyNumberFormat="1" applyFont="1" applyFill="1" applyBorder="1" applyAlignment="1">
      <alignment vertical="center" wrapText="1"/>
    </xf>
    <xf numFmtId="10" fontId="23" fillId="0" borderId="23" xfId="114" applyNumberFormat="1" applyFont="1" applyFill="1" applyBorder="1" applyAlignment="1">
      <alignment vertical="center" wrapText="1"/>
    </xf>
    <xf numFmtId="0" fontId="11" fillId="0" borderId="0" xfId="113" applyFont="1" applyAlignment="1">
      <alignment horizontal="center" vertical="center" wrapText="1"/>
    </xf>
    <xf numFmtId="194" fontId="11" fillId="0" borderId="0" xfId="0" quotePrefix="1" applyNumberFormat="1" applyFont="1" applyAlignment="1">
      <alignment horizontal="center" vertical="center"/>
    </xf>
    <xf numFmtId="0" fontId="11" fillId="0" borderId="0" xfId="113" applyFont="1" applyAlignment="1">
      <alignment vertical="center" wrapText="1"/>
    </xf>
    <xf numFmtId="200" fontId="50" fillId="0" borderId="21" xfId="114" applyNumberFormat="1" applyFont="1" applyFill="1" applyBorder="1" applyAlignment="1">
      <alignment vertical="center" wrapText="1"/>
    </xf>
    <xf numFmtId="0" fontId="50" fillId="0" borderId="4" xfId="113" applyFont="1" applyBorder="1" applyAlignment="1">
      <alignment horizontal="center" vertical="center" shrinkToFit="1"/>
    </xf>
    <xf numFmtId="200" fontId="50" fillId="0" borderId="4" xfId="114" applyNumberFormat="1" applyFont="1" applyFill="1" applyBorder="1" applyAlignment="1">
      <alignment vertical="center" wrapText="1"/>
    </xf>
    <xf numFmtId="196" fontId="11" fillId="0" borderId="10" xfId="0" quotePrefix="1" applyNumberFormat="1" applyFont="1" applyBorder="1" applyAlignment="1">
      <alignment horizontal="center" vertical="center"/>
    </xf>
    <xf numFmtId="0" fontId="31" fillId="0" borderId="0" xfId="0" applyFont="1" applyAlignment="1">
      <alignment vertical="center"/>
    </xf>
    <xf numFmtId="0" fontId="53" fillId="0" borderId="0" xfId="0" applyFont="1" applyAlignment="1">
      <alignment vertical="center"/>
    </xf>
    <xf numFmtId="201" fontId="11" fillId="0" borderId="22" xfId="110" applyNumberFormat="1" applyFont="1" applyFill="1" applyBorder="1" applyAlignment="1" applyProtection="1">
      <alignment vertical="center"/>
    </xf>
    <xf numFmtId="201" fontId="11" fillId="3" borderId="22" xfId="110" applyNumberFormat="1" applyFont="1" applyFill="1" applyBorder="1" applyAlignment="1" applyProtection="1">
      <alignment vertical="center"/>
      <protection locked="0"/>
    </xf>
    <xf numFmtId="201" fontId="50" fillId="3" borderId="22" xfId="110" applyNumberFormat="1" applyFont="1" applyFill="1" applyBorder="1" applyAlignment="1" applyProtection="1">
      <alignment vertical="center"/>
      <protection locked="0"/>
    </xf>
    <xf numFmtId="0" fontId="11" fillId="4" borderId="38" xfId="0" applyFont="1" applyFill="1" applyBorder="1" applyAlignment="1">
      <alignment vertical="center"/>
    </xf>
    <xf numFmtId="0" fontId="11" fillId="4" borderId="38" xfId="0" applyFont="1" applyFill="1" applyBorder="1" applyAlignment="1">
      <alignment horizontal="center" vertical="center"/>
    </xf>
    <xf numFmtId="178" fontId="11" fillId="4" borderId="38" xfId="0" applyNumberFormat="1" applyFont="1" applyFill="1" applyBorder="1" applyAlignment="1">
      <alignment vertical="center"/>
    </xf>
    <xf numFmtId="176" fontId="11" fillId="4" borderId="38" xfId="0" applyNumberFormat="1" applyFont="1" applyFill="1" applyBorder="1" applyAlignment="1">
      <alignment vertical="center"/>
    </xf>
    <xf numFmtId="176" fontId="10" fillId="4" borderId="38" xfId="0" applyNumberFormat="1" applyFont="1" applyFill="1" applyBorder="1" applyAlignment="1">
      <alignment vertical="center"/>
    </xf>
    <xf numFmtId="176" fontId="11" fillId="4" borderId="39" xfId="0" applyNumberFormat="1" applyFont="1" applyFill="1" applyBorder="1" applyAlignment="1">
      <alignment vertical="center"/>
    </xf>
    <xf numFmtId="0" fontId="31" fillId="3" borderId="0" xfId="0" applyFont="1" applyFill="1" applyAlignment="1">
      <alignment vertical="center"/>
    </xf>
    <xf numFmtId="0" fontId="10" fillId="0" borderId="0" xfId="0" applyFont="1" applyAlignment="1">
      <alignment horizontal="left" vertical="center"/>
    </xf>
    <xf numFmtId="0" fontId="11" fillId="0" borderId="27" xfId="113" applyFont="1" applyBorder="1" applyAlignment="1">
      <alignment horizontal="center" vertical="center" wrapText="1"/>
    </xf>
    <xf numFmtId="0" fontId="11" fillId="0" borderId="49" xfId="0" applyFont="1" applyBorder="1" applyAlignment="1">
      <alignment vertical="center"/>
    </xf>
    <xf numFmtId="0" fontId="11" fillId="0" borderId="18" xfId="0" applyFont="1" applyBorder="1" applyAlignment="1">
      <alignment vertical="center"/>
    </xf>
    <xf numFmtId="0" fontId="10" fillId="0" borderId="0" xfId="0" quotePrefix="1" applyFont="1" applyAlignment="1">
      <alignment vertical="center"/>
    </xf>
    <xf numFmtId="0" fontId="10" fillId="0" borderId="4" xfId="0" applyFont="1" applyBorder="1" applyAlignment="1">
      <alignment horizontal="center" vertical="center" wrapText="1"/>
    </xf>
    <xf numFmtId="0" fontId="10" fillId="0" borderId="4" xfId="0" applyFont="1" applyBorder="1" applyAlignment="1">
      <alignment horizontal="center" vertical="center"/>
    </xf>
    <xf numFmtId="181" fontId="36" fillId="4" borderId="0" xfId="0" applyNumberFormat="1" applyFont="1" applyFill="1" applyAlignment="1">
      <alignment horizontal="center" vertical="center"/>
    </xf>
    <xf numFmtId="181" fontId="36" fillId="4" borderId="0" xfId="0" quotePrefix="1" applyNumberFormat="1" applyFont="1" applyFill="1" applyAlignment="1">
      <alignment horizontal="left" vertical="center"/>
    </xf>
    <xf numFmtId="199" fontId="36" fillId="4" borderId="0" xfId="0" applyNumberFormat="1" applyFont="1" applyFill="1" applyAlignment="1">
      <alignment horizontal="center" vertical="center"/>
    </xf>
    <xf numFmtId="181" fontId="36" fillId="4" borderId="0" xfId="0" applyNumberFormat="1" applyFont="1" applyFill="1" applyAlignment="1">
      <alignment horizontal="left" vertical="center"/>
    </xf>
    <xf numFmtId="0" fontId="11" fillId="0" borderId="11" xfId="0" applyFont="1" applyBorder="1" applyAlignment="1" applyProtection="1">
      <alignment vertical="center"/>
      <protection locked="0"/>
    </xf>
    <xf numFmtId="0" fontId="11" fillId="6" borderId="4" xfId="0" applyFont="1" applyFill="1" applyBorder="1" applyAlignment="1" applyProtection="1">
      <alignment horizontal="center" vertical="center"/>
      <protection locked="0"/>
    </xf>
    <xf numFmtId="0" fontId="11" fillId="6" borderId="0" xfId="0" applyFont="1" applyFill="1" applyAlignment="1" applyProtection="1">
      <alignment horizontal="center" vertical="center"/>
      <protection locked="0"/>
    </xf>
    <xf numFmtId="41" fontId="53" fillId="5" borderId="45" xfId="110" applyFont="1" applyFill="1" applyBorder="1" applyAlignment="1" applyProtection="1">
      <alignment horizontal="center" vertical="center"/>
      <protection locked="0"/>
    </xf>
    <xf numFmtId="0" fontId="29" fillId="4" borderId="38" xfId="0" applyFont="1" applyFill="1" applyBorder="1" applyAlignment="1">
      <alignment horizontal="center" vertical="center"/>
    </xf>
    <xf numFmtId="0" fontId="29" fillId="4" borderId="1" xfId="0" applyFont="1" applyFill="1" applyBorder="1" applyAlignment="1">
      <alignment horizontal="center" vertical="center"/>
    </xf>
    <xf numFmtId="41" fontId="11" fillId="3" borderId="1" xfId="110" applyFont="1" applyFill="1" applyBorder="1" applyAlignment="1" applyProtection="1">
      <alignment horizontal="right" vertical="center"/>
      <protection locked="0"/>
    </xf>
    <xf numFmtId="0" fontId="11" fillId="3" borderId="16" xfId="0" applyFont="1" applyFill="1" applyBorder="1" applyAlignment="1" applyProtection="1">
      <alignment vertical="center"/>
      <protection locked="0"/>
    </xf>
    <xf numFmtId="0" fontId="59" fillId="4" borderId="4" xfId="0" applyFont="1" applyFill="1" applyBorder="1" applyAlignment="1">
      <alignment horizontal="center" vertical="center"/>
    </xf>
    <xf numFmtId="0" fontId="59" fillId="0" borderId="4" xfId="0" quotePrefix="1" applyFont="1" applyBorder="1" applyAlignment="1">
      <alignment horizontal="center" vertical="center"/>
    </xf>
    <xf numFmtId="0" fontId="59" fillId="0" borderId="4" xfId="0" applyFont="1" applyBorder="1" applyAlignment="1">
      <alignment horizontal="left" vertical="center" wrapText="1"/>
    </xf>
    <xf numFmtId="0" fontId="59" fillId="0" borderId="4" xfId="0" applyFont="1" applyBorder="1" applyAlignment="1">
      <alignment horizontal="center" vertical="center"/>
    </xf>
    <xf numFmtId="0" fontId="59" fillId="0" borderId="4" xfId="0" applyFont="1" applyBorder="1" applyAlignment="1">
      <alignment vertical="center" wrapText="1"/>
    </xf>
    <xf numFmtId="0" fontId="59" fillId="0" borderId="4" xfId="0" applyFont="1" applyBorder="1" applyAlignment="1">
      <alignment vertical="center"/>
    </xf>
    <xf numFmtId="186" fontId="23" fillId="0" borderId="19" xfId="114" applyNumberFormat="1" applyFont="1" applyFill="1" applyBorder="1" applyAlignment="1">
      <alignment horizontal="center" vertical="center"/>
    </xf>
    <xf numFmtId="41" fontId="11" fillId="0" borderId="11" xfId="0" applyNumberFormat="1" applyFont="1" applyBorder="1" applyAlignment="1" applyProtection="1">
      <alignment vertical="center"/>
      <protection locked="0"/>
    </xf>
    <xf numFmtId="176" fontId="11" fillId="0" borderId="11" xfId="0" applyNumberFormat="1" applyFont="1" applyBorder="1" applyAlignment="1" applyProtection="1">
      <alignment vertical="center"/>
      <protection locked="0"/>
    </xf>
    <xf numFmtId="0" fontId="11" fillId="7" borderId="0" xfId="0" applyFont="1" applyFill="1" applyAlignment="1">
      <alignment vertical="center"/>
    </xf>
    <xf numFmtId="0" fontId="11" fillId="7" borderId="4" xfId="0" applyFont="1" applyFill="1" applyBorder="1" applyAlignment="1">
      <alignment horizontal="center" vertical="center"/>
    </xf>
    <xf numFmtId="0" fontId="10" fillId="7" borderId="0" xfId="0" applyFont="1" applyFill="1" applyAlignment="1">
      <alignment vertical="center"/>
    </xf>
    <xf numFmtId="3" fontId="11" fillId="7" borderId="4" xfId="0" applyNumberFormat="1" applyFont="1" applyFill="1" applyBorder="1" applyAlignment="1">
      <alignment horizontal="center" vertical="center"/>
    </xf>
    <xf numFmtId="0" fontId="11" fillId="0" borderId="22" xfId="113" applyFont="1" applyBorder="1" applyAlignment="1">
      <alignment horizontal="center" vertical="center" wrapText="1"/>
    </xf>
    <xf numFmtId="0" fontId="30" fillId="0" borderId="0" xfId="113" applyFont="1" applyAlignment="1">
      <alignment horizontal="left" vertical="center" wrapText="1"/>
    </xf>
    <xf numFmtId="10" fontId="11" fillId="0" borderId="0" xfId="114" applyNumberFormat="1" applyFont="1" applyFill="1" applyBorder="1" applyAlignment="1" applyProtection="1">
      <alignment horizontal="center" vertical="center" wrapText="1"/>
    </xf>
    <xf numFmtId="41" fontId="53" fillId="5" borderId="45" xfId="110" applyFont="1" applyFill="1" applyBorder="1" applyAlignment="1" applyProtection="1">
      <alignment horizontal="center" vertical="center"/>
    </xf>
    <xf numFmtId="186" fontId="23" fillId="0" borderId="4" xfId="114" applyNumberFormat="1" applyFont="1" applyBorder="1" applyAlignment="1">
      <alignment horizontal="center" vertical="center"/>
    </xf>
    <xf numFmtId="200" fontId="23" fillId="0" borderId="35" xfId="114" applyNumberFormat="1" applyFont="1" applyFill="1" applyBorder="1" applyAlignment="1">
      <alignment vertical="center" wrapText="1"/>
    </xf>
    <xf numFmtId="0" fontId="43" fillId="0" borderId="36" xfId="0" applyFont="1" applyBorder="1" applyAlignment="1">
      <alignment horizontal="left"/>
    </xf>
    <xf numFmtId="202" fontId="42" fillId="0" borderId="4" xfId="110" applyNumberFormat="1" applyFont="1" applyBorder="1" applyAlignment="1">
      <alignment horizontal="right" vertical="center"/>
    </xf>
    <xf numFmtId="201" fontId="10" fillId="0" borderId="22" xfId="110" applyNumberFormat="1" applyFont="1" applyFill="1" applyBorder="1" applyAlignment="1" applyProtection="1">
      <alignment vertical="center"/>
    </xf>
    <xf numFmtId="0" fontId="11" fillId="3" borderId="24" xfId="113" applyFont="1" applyFill="1" applyBorder="1" applyAlignment="1">
      <alignment horizontal="center" vertical="center" shrinkToFit="1"/>
    </xf>
    <xf numFmtId="0" fontId="11" fillId="3" borderId="0" xfId="0" applyFont="1" applyFill="1" applyAlignment="1">
      <alignment vertical="center"/>
    </xf>
    <xf numFmtId="199" fontId="11" fillId="8" borderId="0" xfId="0" applyNumberFormat="1" applyFont="1" applyFill="1" applyAlignment="1">
      <alignment horizontal="center" vertical="center"/>
    </xf>
    <xf numFmtId="181" fontId="11" fillId="8" borderId="0" xfId="0" applyNumberFormat="1" applyFont="1" applyFill="1" applyAlignment="1">
      <alignment horizontal="center" vertical="center"/>
    </xf>
    <xf numFmtId="41" fontId="11" fillId="8" borderId="0" xfId="110" applyFont="1" applyFill="1" applyBorder="1" applyAlignment="1" applyProtection="1">
      <alignment horizontal="center" vertical="center"/>
    </xf>
    <xf numFmtId="0" fontId="7" fillId="0" borderId="0" xfId="113" applyAlignment="1">
      <alignment vertical="center"/>
    </xf>
    <xf numFmtId="0" fontId="23" fillId="0" borderId="4" xfId="113" applyFont="1" applyBorder="1" applyAlignment="1">
      <alignment horizontal="center" vertical="center" wrapText="1"/>
    </xf>
    <xf numFmtId="0" fontId="23" fillId="7" borderId="4" xfId="113" applyFont="1" applyFill="1" applyBorder="1" applyAlignment="1">
      <alignment horizontal="center" vertical="center" wrapText="1"/>
    </xf>
    <xf numFmtId="0" fontId="23" fillId="0" borderId="4" xfId="113" applyFont="1" applyBorder="1" applyAlignment="1">
      <alignment horizontal="center" vertical="center"/>
    </xf>
    <xf numFmtId="0" fontId="23" fillId="7" borderId="4" xfId="113" applyFont="1" applyFill="1" applyBorder="1" applyAlignment="1">
      <alignment horizontal="center" vertical="center"/>
    </xf>
    <xf numFmtId="10" fontId="23" fillId="7" borderId="4" xfId="113" applyNumberFormat="1" applyFont="1" applyFill="1" applyBorder="1" applyAlignment="1">
      <alignment horizontal="center" vertical="center" wrapText="1"/>
    </xf>
    <xf numFmtId="0" fontId="23" fillId="0" borderId="0" xfId="113" applyFont="1" applyAlignment="1">
      <alignment horizontal="center" vertical="center"/>
    </xf>
    <xf numFmtId="0" fontId="22" fillId="0" borderId="0" xfId="113" applyFont="1" applyAlignment="1">
      <alignment vertical="center"/>
    </xf>
    <xf numFmtId="0" fontId="23" fillId="0" borderId="0" xfId="113" applyFont="1" applyAlignment="1">
      <alignment vertical="center"/>
    </xf>
    <xf numFmtId="0" fontId="23" fillId="0" borderId="0" xfId="113" applyFont="1" applyAlignment="1">
      <alignment vertical="center" wrapText="1"/>
    </xf>
    <xf numFmtId="0" fontId="23" fillId="0" borderId="0" xfId="113" applyFont="1" applyAlignment="1">
      <alignment horizontal="left" vertical="center" wrapText="1"/>
    </xf>
    <xf numFmtId="0" fontId="23" fillId="3" borderId="0" xfId="113" applyFont="1" applyFill="1" applyAlignment="1">
      <alignment horizontal="left" vertical="center"/>
    </xf>
    <xf numFmtId="0" fontId="23" fillId="0" borderId="0" xfId="113" applyFont="1" applyAlignment="1">
      <alignment horizontal="left" vertical="center"/>
    </xf>
    <xf numFmtId="0" fontId="23" fillId="0" borderId="26" xfId="113" applyFont="1" applyBorder="1" applyAlignment="1">
      <alignment horizontal="center" vertical="center" shrinkToFit="1"/>
    </xf>
    <xf numFmtId="0" fontId="23" fillId="0" borderId="24" xfId="113" applyFont="1" applyBorder="1" applyAlignment="1">
      <alignment horizontal="center" vertical="center" shrinkToFit="1"/>
    </xf>
    <xf numFmtId="0" fontId="23" fillId="0" borderId="24" xfId="113" applyFont="1" applyBorder="1" applyAlignment="1">
      <alignment vertical="center" shrinkToFit="1"/>
    </xf>
    <xf numFmtId="0" fontId="63" fillId="0" borderId="0" xfId="113" applyFont="1" applyAlignment="1">
      <alignment vertical="center"/>
    </xf>
    <xf numFmtId="0" fontId="63" fillId="0" borderId="30" xfId="113" applyFont="1" applyBorder="1" applyAlignment="1">
      <alignment horizontal="center" vertical="center" shrinkToFit="1"/>
    </xf>
    <xf numFmtId="0" fontId="63" fillId="0" borderId="24" xfId="113" applyFont="1" applyBorder="1" applyAlignment="1">
      <alignment vertical="center" shrinkToFit="1"/>
    </xf>
    <xf numFmtId="10" fontId="63" fillId="0" borderId="18" xfId="114" applyNumberFormat="1" applyFont="1" applyFill="1" applyBorder="1" applyAlignment="1">
      <alignment vertical="center" wrapText="1"/>
    </xf>
    <xf numFmtId="10" fontId="63" fillId="0" borderId="21" xfId="114" applyNumberFormat="1" applyFont="1" applyFill="1" applyBorder="1" applyAlignment="1">
      <alignment vertical="center" wrapText="1"/>
    </xf>
    <xf numFmtId="10" fontId="63" fillId="0" borderId="3" xfId="114" applyNumberFormat="1" applyFont="1" applyFill="1" applyBorder="1" applyAlignment="1">
      <alignment vertical="center" wrapText="1"/>
    </xf>
    <xf numFmtId="10" fontId="63" fillId="0" borderId="4" xfId="114" applyNumberFormat="1" applyFont="1" applyFill="1" applyBorder="1" applyAlignment="1">
      <alignment vertical="center" wrapText="1"/>
    </xf>
    <xf numFmtId="0" fontId="24" fillId="0" borderId="0" xfId="113" applyFont="1" applyAlignment="1">
      <alignment vertical="center"/>
    </xf>
    <xf numFmtId="0" fontId="10" fillId="6" borderId="22" xfId="0" applyFont="1" applyFill="1" applyBorder="1" applyAlignment="1" applyProtection="1">
      <alignment horizontal="left" vertical="center"/>
      <protection locked="0"/>
    </xf>
    <xf numFmtId="0" fontId="10" fillId="6" borderId="3" xfId="0" applyFont="1" applyFill="1" applyBorder="1" applyAlignment="1" applyProtection="1">
      <alignment horizontal="left" vertical="center"/>
      <protection locked="0"/>
    </xf>
    <xf numFmtId="0" fontId="10" fillId="6" borderId="23" xfId="0" applyFont="1" applyFill="1" applyBorder="1" applyAlignment="1" applyProtection="1">
      <alignment horizontal="left" vertical="center"/>
      <protection locked="0"/>
    </xf>
    <xf numFmtId="194" fontId="11" fillId="0" borderId="55" xfId="0" quotePrefix="1" applyNumberFormat="1" applyFont="1" applyBorder="1" applyAlignment="1">
      <alignment horizontal="center" vertical="center"/>
    </xf>
    <xf numFmtId="0" fontId="11" fillId="0" borderId="36" xfId="113" applyFont="1" applyBorder="1" applyAlignment="1">
      <alignment vertical="center" wrapText="1"/>
    </xf>
    <xf numFmtId="3" fontId="11" fillId="0" borderId="36" xfId="113" applyNumberFormat="1" applyFont="1" applyBorder="1" applyAlignment="1">
      <alignment horizontal="center" vertical="center" wrapText="1"/>
    </xf>
    <xf numFmtId="201" fontId="50" fillId="0" borderId="0" xfId="110" applyNumberFormat="1" applyFont="1" applyFill="1" applyBorder="1" applyAlignment="1" applyProtection="1">
      <alignment vertical="center"/>
      <protection locked="0"/>
    </xf>
    <xf numFmtId="41" fontId="53" fillId="0" borderId="45" xfId="110" applyFont="1" applyFill="1" applyBorder="1" applyAlignment="1" applyProtection="1">
      <alignment horizontal="center" vertical="center"/>
    </xf>
    <xf numFmtId="41" fontId="11" fillId="3" borderId="16" xfId="110" applyFont="1" applyFill="1" applyBorder="1" applyAlignment="1" applyProtection="1">
      <alignment vertical="center"/>
      <protection locked="0"/>
    </xf>
    <xf numFmtId="182" fontId="11" fillId="0" borderId="10" xfId="0" applyNumberFormat="1" applyFont="1" applyBorder="1" applyAlignment="1" applyProtection="1">
      <alignment horizontal="centerContinuous" vertical="center"/>
      <protection locked="0"/>
    </xf>
    <xf numFmtId="0" fontId="11" fillId="0" borderId="16" xfId="0" applyFont="1" applyBorder="1" applyAlignment="1" applyProtection="1">
      <alignment vertical="center"/>
      <protection locked="0"/>
    </xf>
    <xf numFmtId="41" fontId="11" fillId="0" borderId="16" xfId="110" applyFont="1" applyFill="1" applyBorder="1" applyAlignment="1" applyProtection="1">
      <alignment vertical="center"/>
      <protection locked="0"/>
    </xf>
    <xf numFmtId="0" fontId="11" fillId="0" borderId="1" xfId="0" applyFont="1" applyBorder="1" applyAlignment="1" applyProtection="1">
      <alignment vertical="center"/>
      <protection locked="0"/>
    </xf>
    <xf numFmtId="41" fontId="11" fillId="0" borderId="1" xfId="110" applyFont="1" applyFill="1" applyBorder="1" applyAlignment="1" applyProtection="1">
      <alignment vertical="center"/>
      <protection locked="0"/>
    </xf>
    <xf numFmtId="199" fontId="74" fillId="0" borderId="90" xfId="0" applyNumberFormat="1" applyFont="1" applyBorder="1" applyAlignment="1">
      <alignment horizontal="right" vertical="center"/>
    </xf>
    <xf numFmtId="0" fontId="74" fillId="18" borderId="91" xfId="0" applyFont="1" applyFill="1" applyBorder="1" applyAlignment="1">
      <alignment horizontal="left" vertical="center" shrinkToFit="1"/>
    </xf>
    <xf numFmtId="0" fontId="74" fillId="18" borderId="91" xfId="0" applyFont="1" applyFill="1" applyBorder="1" applyAlignment="1">
      <alignment horizontal="left" vertical="center"/>
    </xf>
    <xf numFmtId="199" fontId="74" fillId="0" borderId="92" xfId="0" applyNumberFormat="1" applyFont="1" applyBorder="1" applyAlignment="1">
      <alignment horizontal="right" vertical="center"/>
    </xf>
    <xf numFmtId="178" fontId="81" fillId="2" borderId="0" xfId="117" applyNumberFormat="1" applyFont="1" applyFill="1" applyAlignment="1">
      <alignment horizontal="center" vertical="center"/>
    </xf>
    <xf numFmtId="0" fontId="81" fillId="2" borderId="0" xfId="117" applyFont="1" applyFill="1" applyAlignment="1">
      <alignment vertical="center" wrapText="1"/>
    </xf>
    <xf numFmtId="0" fontId="81" fillId="2" borderId="0" xfId="117" applyFont="1" applyFill="1" applyAlignment="1">
      <alignment horizontal="left" vertical="center" wrapText="1"/>
    </xf>
    <xf numFmtId="0" fontId="81" fillId="2" borderId="0" xfId="117" applyFont="1" applyFill="1" applyAlignment="1">
      <alignment horizontal="center" vertical="center" wrapText="1"/>
    </xf>
    <xf numFmtId="0" fontId="82" fillId="2" borderId="0" xfId="116" applyNumberFormat="1" applyFont="1" applyFill="1" applyAlignment="1">
      <alignment horizontal="center" vertical="center"/>
    </xf>
    <xf numFmtId="0" fontId="81" fillId="2" borderId="0" xfId="117" applyFont="1" applyFill="1" applyAlignment="1">
      <alignment horizontal="center" vertical="center"/>
    </xf>
    <xf numFmtId="0" fontId="81" fillId="2" borderId="0" xfId="117" applyFont="1" applyFill="1">
      <alignment vertical="center"/>
    </xf>
    <xf numFmtId="0" fontId="81" fillId="2" borderId="0" xfId="119" applyFont="1" applyFill="1" applyAlignment="1">
      <alignment vertical="center" wrapText="1"/>
    </xf>
    <xf numFmtId="0" fontId="81" fillId="2" borderId="0" xfId="119" applyFont="1" applyFill="1" applyAlignment="1">
      <alignment horizontal="left" vertical="center" wrapText="1"/>
    </xf>
    <xf numFmtId="0" fontId="81" fillId="2" borderId="0" xfId="119" applyFont="1" applyFill="1" applyAlignment="1">
      <alignment horizontal="center" vertical="center" wrapText="1"/>
    </xf>
    <xf numFmtId="0" fontId="82" fillId="2" borderId="0" xfId="116" applyNumberFormat="1" applyFont="1" applyFill="1" applyBorder="1" applyAlignment="1">
      <alignment horizontal="center" vertical="center"/>
    </xf>
    <xf numFmtId="0" fontId="84" fillId="20" borderId="57" xfId="117" applyFont="1" applyFill="1" applyBorder="1" applyAlignment="1">
      <alignment horizontal="centerContinuous" vertical="center"/>
    </xf>
    <xf numFmtId="0" fontId="86" fillId="20" borderId="58" xfId="117" applyFont="1" applyFill="1" applyBorder="1" applyAlignment="1">
      <alignment horizontal="centerContinuous" vertical="center"/>
    </xf>
    <xf numFmtId="0" fontId="87" fillId="2" borderId="0" xfId="117" applyFont="1" applyFill="1" applyAlignment="1">
      <alignment horizontal="right"/>
    </xf>
    <xf numFmtId="178" fontId="88" fillId="14" borderId="59" xfId="120" applyNumberFormat="1" applyFont="1" applyFill="1" applyBorder="1" applyAlignment="1">
      <alignment horizontal="center" vertical="center"/>
    </xf>
    <xf numFmtId="0" fontId="88" fillId="14" borderId="59" xfId="120" applyFont="1" applyFill="1" applyBorder="1" applyAlignment="1">
      <alignment horizontal="center" vertical="center" wrapText="1"/>
    </xf>
    <xf numFmtId="0" fontId="88" fillId="14" borderId="60" xfId="120" applyFont="1" applyFill="1" applyBorder="1" applyAlignment="1">
      <alignment horizontal="center" vertical="center" wrapText="1"/>
    </xf>
    <xf numFmtId="0" fontId="88" fillId="14" borderId="61" xfId="120" applyFont="1" applyFill="1" applyBorder="1" applyAlignment="1">
      <alignment horizontal="center" vertical="center" wrapText="1"/>
    </xf>
    <xf numFmtId="0" fontId="88" fillId="14" borderId="4" xfId="120" applyFont="1" applyFill="1" applyBorder="1" applyAlignment="1">
      <alignment horizontal="center" vertical="center" wrapText="1"/>
    </xf>
    <xf numFmtId="0" fontId="88" fillId="14" borderId="62" xfId="120" applyFont="1" applyFill="1" applyBorder="1" applyAlignment="1">
      <alignment horizontal="center" vertical="center" wrapText="1"/>
    </xf>
    <xf numFmtId="0" fontId="88" fillId="14" borderId="63" xfId="120" applyFont="1" applyFill="1" applyBorder="1" applyAlignment="1">
      <alignment horizontal="center" vertical="center" wrapText="1"/>
    </xf>
    <xf numFmtId="178" fontId="89" fillId="15" borderId="59" xfId="121" applyNumberFormat="1" applyFont="1" applyFill="1" applyBorder="1" applyAlignment="1">
      <alignment horizontal="center" vertical="center"/>
    </xf>
    <xf numFmtId="0" fontId="89" fillId="15" borderId="59" xfId="121" applyFont="1" applyFill="1" applyBorder="1">
      <alignment vertical="center"/>
    </xf>
    <xf numFmtId="0" fontId="89" fillId="15" borderId="59" xfId="121" applyFont="1" applyFill="1" applyBorder="1" applyAlignment="1">
      <alignment horizontal="left" vertical="center"/>
    </xf>
    <xf numFmtId="0" fontId="89" fillId="15" borderId="59" xfId="121" applyFont="1" applyFill="1" applyBorder="1" applyAlignment="1">
      <alignment horizontal="center" vertical="center"/>
    </xf>
    <xf numFmtId="0" fontId="82" fillId="15" borderId="59" xfId="120" applyFont="1" applyFill="1" applyBorder="1" applyAlignment="1">
      <alignment horizontal="center" vertical="center"/>
    </xf>
    <xf numFmtId="0" fontId="82" fillId="15" borderId="60" xfId="116" applyNumberFormat="1" applyFont="1" applyFill="1" applyBorder="1" applyAlignment="1">
      <alignment horizontal="center" vertical="center"/>
    </xf>
    <xf numFmtId="41" fontId="82" fillId="15" borderId="61" xfId="120" applyNumberFormat="1" applyFont="1" applyFill="1" applyBorder="1" applyAlignment="1">
      <alignment horizontal="center" vertical="center"/>
    </xf>
    <xf numFmtId="41" fontId="82" fillId="15" borderId="4" xfId="120" applyNumberFormat="1" applyFont="1" applyFill="1" applyBorder="1" applyAlignment="1">
      <alignment horizontal="center" vertical="center"/>
    </xf>
    <xf numFmtId="203" fontId="81" fillId="15" borderId="62" xfId="116" applyNumberFormat="1" applyFont="1" applyFill="1" applyBorder="1" applyAlignment="1">
      <alignment horizontal="left" vertical="center" wrapText="1"/>
    </xf>
    <xf numFmtId="41" fontId="82" fillId="15" borderId="62" xfId="120" applyNumberFormat="1" applyFont="1" applyFill="1" applyBorder="1" applyAlignment="1">
      <alignment horizontal="center" vertical="center"/>
    </xf>
    <xf numFmtId="204" fontId="12" fillId="16" borderId="59" xfId="121" applyNumberFormat="1" applyFont="1" applyFill="1" applyBorder="1" applyAlignment="1">
      <alignment horizontal="center" vertical="center"/>
    </xf>
    <xf numFmtId="49" fontId="12" fillId="16" borderId="59" xfId="121" applyNumberFormat="1" applyFont="1" applyFill="1" applyBorder="1" applyAlignment="1">
      <alignment horizontal="center" vertical="center"/>
    </xf>
    <xf numFmtId="0" fontId="81" fillId="16" borderId="60" xfId="116" applyNumberFormat="1" applyFont="1" applyFill="1" applyBorder="1" applyAlignment="1" applyProtection="1">
      <alignment horizontal="center" vertical="center"/>
      <protection locked="0"/>
    </xf>
    <xf numFmtId="41" fontId="81" fillId="16" borderId="61" xfId="116" applyFont="1" applyFill="1" applyBorder="1" applyAlignment="1">
      <alignment horizontal="center" vertical="center"/>
    </xf>
    <xf numFmtId="205" fontId="12" fillId="16" borderId="4" xfId="116" applyNumberFormat="1" applyFont="1" applyFill="1" applyBorder="1" applyAlignment="1">
      <alignment horizontal="center" vertical="center"/>
    </xf>
    <xf numFmtId="41" fontId="81" fillId="16" borderId="62" xfId="116" applyFont="1" applyFill="1" applyBorder="1" applyAlignment="1">
      <alignment horizontal="center" vertical="center" wrapText="1"/>
    </xf>
    <xf numFmtId="41" fontId="82" fillId="16" borderId="61" xfId="116" applyFont="1" applyFill="1" applyBorder="1" applyAlignment="1">
      <alignment horizontal="center" vertical="center"/>
    </xf>
    <xf numFmtId="205" fontId="89" fillId="16" borderId="4" xfId="116" applyNumberFormat="1" applyFont="1" applyFill="1" applyBorder="1" applyAlignment="1">
      <alignment horizontal="center" vertical="center"/>
    </xf>
    <xf numFmtId="204" fontId="89" fillId="16" borderId="65" xfId="121" applyNumberFormat="1" applyFont="1" applyFill="1" applyBorder="1" applyAlignment="1">
      <alignment horizontal="right" vertical="center"/>
    </xf>
    <xf numFmtId="41" fontId="82" fillId="16" borderId="4" xfId="116" applyFont="1" applyFill="1" applyBorder="1" applyAlignment="1">
      <alignment horizontal="center" vertical="center"/>
    </xf>
    <xf numFmtId="41" fontId="82" fillId="16" borderId="62" xfId="116" applyFont="1" applyFill="1" applyBorder="1" applyAlignment="1">
      <alignment horizontal="left" vertical="center" wrapText="1"/>
    </xf>
    <xf numFmtId="41" fontId="82" fillId="15" borderId="62" xfId="120" applyNumberFormat="1" applyFont="1" applyFill="1" applyBorder="1" applyAlignment="1">
      <alignment horizontal="left" vertical="center"/>
    </xf>
    <xf numFmtId="204" fontId="89" fillId="16" borderId="64" xfId="121" applyNumberFormat="1" applyFont="1" applyFill="1" applyBorder="1">
      <alignment vertical="center"/>
    </xf>
    <xf numFmtId="0" fontId="12" fillId="16" borderId="59" xfId="121" applyFont="1" applyFill="1" applyBorder="1" applyAlignment="1">
      <alignment horizontal="left" vertical="center"/>
    </xf>
    <xf numFmtId="0" fontId="89" fillId="16" borderId="59" xfId="121" applyFont="1" applyFill="1" applyBorder="1" applyAlignment="1">
      <alignment horizontal="left" vertical="center"/>
    </xf>
    <xf numFmtId="41" fontId="82" fillId="16" borderId="4" xfId="116" applyFont="1" applyFill="1" applyBorder="1" applyAlignment="1">
      <alignment horizontal="left" vertical="center" wrapText="1"/>
    </xf>
    <xf numFmtId="204" fontId="89" fillId="16" borderId="65" xfId="121" applyNumberFormat="1" applyFont="1" applyFill="1" applyBorder="1">
      <alignment vertical="center"/>
    </xf>
    <xf numFmtId="0" fontId="12" fillId="16" borderId="59" xfId="121" applyFont="1" applyFill="1" applyBorder="1">
      <alignment vertical="center"/>
    </xf>
    <xf numFmtId="205" fontId="89" fillId="16" borderId="62" xfId="116" applyNumberFormat="1" applyFont="1" applyFill="1" applyBorder="1" applyAlignment="1">
      <alignment horizontal="center" vertical="center"/>
    </xf>
    <xf numFmtId="0" fontId="89" fillId="16" borderId="59" xfId="121" applyFont="1" applyFill="1" applyBorder="1" applyAlignment="1">
      <alignment horizontal="center" vertical="center"/>
    </xf>
    <xf numFmtId="0" fontId="12" fillId="7" borderId="59" xfId="121" applyFont="1" applyFill="1" applyBorder="1" applyAlignment="1">
      <alignment horizontal="left" vertical="center"/>
    </xf>
    <xf numFmtId="0" fontId="12" fillId="7" borderId="59" xfId="121" applyFont="1" applyFill="1" applyBorder="1" applyAlignment="1">
      <alignment horizontal="center" vertical="center"/>
    </xf>
    <xf numFmtId="41" fontId="81" fillId="7" borderId="61" xfId="116" applyFont="1" applyFill="1" applyBorder="1" applyAlignment="1">
      <alignment horizontal="center" vertical="center"/>
    </xf>
    <xf numFmtId="41" fontId="81" fillId="7" borderId="4" xfId="116" applyFont="1" applyFill="1" applyBorder="1" applyAlignment="1">
      <alignment horizontal="center" vertical="center"/>
    </xf>
    <xf numFmtId="41" fontId="81" fillId="7" borderId="62" xfId="116" applyFont="1" applyFill="1" applyBorder="1" applyAlignment="1">
      <alignment horizontal="left" vertical="center" wrapText="1"/>
    </xf>
    <xf numFmtId="41" fontId="81" fillId="7" borderId="62" xfId="116" applyFont="1" applyFill="1" applyBorder="1" applyAlignment="1">
      <alignment horizontal="center" vertical="center"/>
    </xf>
    <xf numFmtId="49" fontId="12" fillId="7" borderId="59" xfId="121" applyNumberFormat="1" applyFont="1" applyFill="1" applyBorder="1" applyAlignment="1">
      <alignment horizontal="center" vertical="center"/>
    </xf>
    <xf numFmtId="182" fontId="90" fillId="7" borderId="60" xfId="116" applyNumberFormat="1" applyFont="1" applyFill="1" applyBorder="1" applyAlignment="1" applyProtection="1">
      <alignment horizontal="center" vertical="center"/>
      <protection locked="0"/>
    </xf>
    <xf numFmtId="205" fontId="12" fillId="7" borderId="4" xfId="116" applyNumberFormat="1" applyFont="1" applyFill="1" applyBorder="1" applyAlignment="1">
      <alignment horizontal="center" vertical="center"/>
    </xf>
    <xf numFmtId="205" fontId="12" fillId="7" borderId="62" xfId="116" applyNumberFormat="1" applyFont="1" applyFill="1" applyBorder="1" applyAlignment="1">
      <alignment horizontal="center" vertical="center"/>
    </xf>
    <xf numFmtId="41" fontId="81" fillId="16" borderId="71" xfId="116" applyFont="1" applyFill="1" applyBorder="1" applyAlignment="1">
      <alignment horizontal="center" vertical="center"/>
    </xf>
    <xf numFmtId="41" fontId="81" fillId="16" borderId="4" xfId="116" applyFont="1" applyFill="1" applyBorder="1" applyAlignment="1">
      <alignment horizontal="center" vertical="center"/>
    </xf>
    <xf numFmtId="3" fontId="12" fillId="17" borderId="59" xfId="121" applyNumberFormat="1" applyFont="1" applyFill="1" applyBorder="1" applyAlignment="1">
      <alignment horizontal="center" vertical="center"/>
    </xf>
    <xf numFmtId="0" fontId="81" fillId="17" borderId="60" xfId="116" applyNumberFormat="1" applyFont="1" applyFill="1" applyBorder="1" applyAlignment="1" applyProtection="1">
      <alignment horizontal="center" vertical="center"/>
      <protection locked="0"/>
    </xf>
    <xf numFmtId="41" fontId="82" fillId="17" borderId="61" xfId="120" applyNumberFormat="1" applyFont="1" applyFill="1" applyBorder="1" applyAlignment="1">
      <alignment horizontal="center" vertical="center"/>
    </xf>
    <xf numFmtId="41" fontId="82" fillId="17" borderId="4" xfId="116" applyFont="1" applyFill="1" applyBorder="1" applyAlignment="1">
      <alignment horizontal="center" vertical="center"/>
    </xf>
    <xf numFmtId="41" fontId="82" fillId="17" borderId="62" xfId="116" applyFont="1" applyFill="1" applyBorder="1" applyAlignment="1">
      <alignment horizontal="center" vertical="center"/>
    </xf>
    <xf numFmtId="41" fontId="90" fillId="16" borderId="61" xfId="121" applyNumberFormat="1" applyFont="1" applyFill="1" applyBorder="1">
      <alignment vertical="center"/>
    </xf>
    <xf numFmtId="41" fontId="90" fillId="16" borderId="4" xfId="121" applyNumberFormat="1" applyFont="1" applyFill="1" applyBorder="1">
      <alignment vertical="center"/>
    </xf>
    <xf numFmtId="41" fontId="90" fillId="16" borderId="62" xfId="121" applyNumberFormat="1" applyFont="1" applyFill="1" applyBorder="1">
      <alignment vertical="center"/>
    </xf>
    <xf numFmtId="41" fontId="90" fillId="16" borderId="71" xfId="121" applyNumberFormat="1" applyFont="1" applyFill="1" applyBorder="1">
      <alignment vertical="center"/>
    </xf>
    <xf numFmtId="3" fontId="12" fillId="7" borderId="59" xfId="121" applyNumberFormat="1" applyFont="1" applyFill="1" applyBorder="1" applyAlignment="1">
      <alignment horizontal="center" vertical="center"/>
    </xf>
    <xf numFmtId="0" fontId="81" fillId="7" borderId="60" xfId="116" applyNumberFormat="1" applyFont="1" applyFill="1" applyBorder="1" applyAlignment="1" applyProtection="1">
      <alignment horizontal="center" vertical="center"/>
      <protection locked="0"/>
    </xf>
    <xf numFmtId="3" fontId="12" fillId="17" borderId="64" xfId="121" applyNumberFormat="1" applyFont="1" applyFill="1" applyBorder="1" applyAlignment="1">
      <alignment horizontal="center" vertical="center"/>
    </xf>
    <xf numFmtId="0" fontId="81" fillId="17" borderId="67" xfId="116" applyNumberFormat="1" applyFont="1" applyFill="1" applyBorder="1" applyAlignment="1" applyProtection="1">
      <alignment horizontal="center" vertical="center"/>
      <protection locked="0"/>
    </xf>
    <xf numFmtId="41" fontId="82" fillId="17" borderId="69" xfId="120" applyNumberFormat="1" applyFont="1" applyFill="1" applyBorder="1" applyAlignment="1">
      <alignment horizontal="center" vertical="center"/>
    </xf>
    <xf numFmtId="41" fontId="82" fillId="17" borderId="19" xfId="116" applyFont="1" applyFill="1" applyBorder="1" applyAlignment="1">
      <alignment horizontal="center" vertical="center"/>
    </xf>
    <xf numFmtId="41" fontId="82" fillId="17" borderId="70" xfId="116" applyFont="1" applyFill="1" applyBorder="1" applyAlignment="1">
      <alignment horizontal="center" vertical="center"/>
    </xf>
    <xf numFmtId="0" fontId="84" fillId="12" borderId="6" xfId="117" applyFont="1" applyFill="1" applyBorder="1" applyAlignment="1">
      <alignment horizontal="right" vertical="center"/>
    </xf>
    <xf numFmtId="41" fontId="88" fillId="12" borderId="8" xfId="116" applyFont="1" applyFill="1" applyBorder="1" applyAlignment="1">
      <alignment vertical="center"/>
    </xf>
    <xf numFmtId="41" fontId="88" fillId="20" borderId="6" xfId="116" applyFont="1" applyFill="1" applyBorder="1" applyAlignment="1">
      <alignment horizontal="right" vertical="center"/>
    </xf>
    <xf numFmtId="41" fontId="88" fillId="20" borderId="8" xfId="116" applyFont="1" applyFill="1" applyBorder="1" applyAlignment="1">
      <alignment vertical="center"/>
    </xf>
    <xf numFmtId="0" fontId="92" fillId="2" borderId="0" xfId="117" applyFont="1" applyFill="1" applyAlignment="1">
      <alignment vertical="top"/>
    </xf>
    <xf numFmtId="0" fontId="80" fillId="0" borderId="0" xfId="0" applyFont="1"/>
    <xf numFmtId="41" fontId="90" fillId="16" borderId="63" xfId="116" applyFont="1" applyFill="1" applyBorder="1" applyAlignment="1">
      <alignment horizontal="left" vertical="top" wrapText="1"/>
    </xf>
    <xf numFmtId="41" fontId="90" fillId="7" borderId="61" xfId="121" applyNumberFormat="1" applyFont="1" applyFill="1" applyBorder="1">
      <alignment vertical="center"/>
    </xf>
    <xf numFmtId="41" fontId="90" fillId="7" borderId="4" xfId="121" applyNumberFormat="1" applyFont="1" applyFill="1" applyBorder="1">
      <alignment vertical="center"/>
    </xf>
    <xf numFmtId="41" fontId="90" fillId="7" borderId="62" xfId="121" applyNumberFormat="1" applyFont="1" applyFill="1" applyBorder="1">
      <alignment vertical="center"/>
    </xf>
    <xf numFmtId="41" fontId="90" fillId="7" borderId="71" xfId="121" applyNumberFormat="1" applyFont="1" applyFill="1" applyBorder="1">
      <alignment vertical="center"/>
    </xf>
    <xf numFmtId="41" fontId="82" fillId="7" borderId="61" xfId="116" applyFont="1" applyFill="1" applyBorder="1" applyAlignment="1">
      <alignment horizontal="center" vertical="center"/>
    </xf>
    <xf numFmtId="41" fontId="82" fillId="7" borderId="4" xfId="116" applyFont="1" applyFill="1" applyBorder="1" applyAlignment="1">
      <alignment horizontal="center" vertical="center"/>
    </xf>
    <xf numFmtId="41" fontId="82" fillId="7" borderId="62" xfId="116" applyFont="1" applyFill="1" applyBorder="1" applyAlignment="1">
      <alignment horizontal="center" vertical="center"/>
    </xf>
    <xf numFmtId="203" fontId="81" fillId="15" borderId="62" xfId="116" applyNumberFormat="1" applyFont="1" applyFill="1" applyBorder="1" applyAlignment="1">
      <alignment horizontal="left" vertical="top" wrapText="1"/>
    </xf>
    <xf numFmtId="41" fontId="81" fillId="16" borderId="62" xfId="116" applyFont="1" applyFill="1" applyBorder="1" applyAlignment="1">
      <alignment horizontal="left" vertical="top" wrapText="1"/>
    </xf>
    <xf numFmtId="41" fontId="82" fillId="15" borderId="62" xfId="120" applyNumberFormat="1" applyFont="1" applyFill="1" applyBorder="1" applyAlignment="1">
      <alignment horizontal="center" vertical="top"/>
    </xf>
    <xf numFmtId="205" fontId="89" fillId="16" borderId="62" xfId="116" applyNumberFormat="1" applyFont="1" applyFill="1" applyBorder="1" applyAlignment="1">
      <alignment horizontal="center" vertical="top"/>
    </xf>
    <xf numFmtId="41" fontId="81" fillId="7" borderId="62" xfId="116" applyFont="1" applyFill="1" applyBorder="1" applyAlignment="1">
      <alignment horizontal="left" vertical="top" wrapText="1"/>
    </xf>
    <xf numFmtId="41" fontId="82" fillId="17" borderId="62" xfId="116" applyFont="1" applyFill="1" applyBorder="1" applyAlignment="1">
      <alignment horizontal="center" vertical="top"/>
    </xf>
    <xf numFmtId="41" fontId="90" fillId="16" borderId="62" xfId="121" applyNumberFormat="1" applyFont="1" applyFill="1" applyBorder="1" applyAlignment="1">
      <alignment vertical="top"/>
    </xf>
    <xf numFmtId="41" fontId="90" fillId="7" borderId="62" xfId="121" applyNumberFormat="1" applyFont="1" applyFill="1" applyBorder="1" applyAlignment="1">
      <alignment vertical="top"/>
    </xf>
    <xf numFmtId="41" fontId="82" fillId="16" borderId="63" xfId="116" applyFont="1" applyFill="1" applyBorder="1" applyAlignment="1">
      <alignment horizontal="left" vertical="top" wrapText="1"/>
    </xf>
    <xf numFmtId="41" fontId="91" fillId="16" borderId="63" xfId="116" applyFont="1" applyFill="1" applyBorder="1" applyAlignment="1">
      <alignment horizontal="left" vertical="top" wrapText="1"/>
    </xf>
    <xf numFmtId="41" fontId="81" fillId="16" borderId="63" xfId="116" applyFont="1" applyFill="1" applyBorder="1" applyAlignment="1">
      <alignment horizontal="left" vertical="top" wrapText="1"/>
    </xf>
    <xf numFmtId="41" fontId="82" fillId="7" borderId="63" xfId="116" applyFont="1" applyFill="1" applyBorder="1" applyAlignment="1">
      <alignment horizontal="left" vertical="top" wrapText="1"/>
    </xf>
    <xf numFmtId="41" fontId="81" fillId="7" borderId="63" xfId="116" applyFont="1" applyFill="1" applyBorder="1" applyAlignment="1">
      <alignment horizontal="left" vertical="top" wrapText="1"/>
    </xf>
    <xf numFmtId="41" fontId="81" fillId="17" borderId="63" xfId="116" applyFont="1" applyFill="1" applyBorder="1" applyAlignment="1">
      <alignment horizontal="left" vertical="top"/>
    </xf>
    <xf numFmtId="203" fontId="82" fillId="15" borderId="63" xfId="116" applyNumberFormat="1" applyFont="1" applyFill="1" applyBorder="1" applyAlignment="1">
      <alignment horizontal="left" vertical="top"/>
    </xf>
    <xf numFmtId="41" fontId="81" fillId="17" borderId="68" xfId="116" applyFont="1" applyFill="1" applyBorder="1" applyAlignment="1">
      <alignment horizontal="left" vertical="top"/>
    </xf>
    <xf numFmtId="0" fontId="13" fillId="0" borderId="0" xfId="0" applyFont="1" applyAlignment="1">
      <alignment horizontal="left" vertical="center"/>
    </xf>
    <xf numFmtId="207" fontId="74" fillId="0" borderId="0" xfId="134" applyNumberFormat="1" applyFont="1" applyFill="1" applyAlignment="1">
      <alignment horizontal="center" vertical="center" shrinkToFit="1"/>
    </xf>
    <xf numFmtId="41" fontId="74" fillId="11" borderId="19" xfId="134" applyFont="1" applyFill="1" applyBorder="1" applyAlignment="1">
      <alignment horizontal="centerContinuous" vertical="center" shrinkToFit="1"/>
    </xf>
    <xf numFmtId="41" fontId="74" fillId="11" borderId="21" xfId="134" applyFont="1" applyFill="1" applyBorder="1" applyAlignment="1">
      <alignment horizontal="center" vertical="center" shrinkToFit="1"/>
    </xf>
    <xf numFmtId="0" fontId="93" fillId="4" borderId="4" xfId="135" applyFont="1" applyFill="1" applyBorder="1" applyAlignment="1">
      <alignment horizontal="left" vertical="center" shrinkToFit="1"/>
    </xf>
    <xf numFmtId="0" fontId="94" fillId="4" borderId="4" xfId="135" applyFont="1" applyFill="1" applyBorder="1" applyAlignment="1">
      <alignment horizontal="left" vertical="center" shrinkToFit="1"/>
    </xf>
    <xf numFmtId="41" fontId="74" fillId="4" borderId="4" xfId="134" applyFont="1" applyFill="1" applyBorder="1" applyAlignment="1">
      <alignment horizontal="center" vertical="center" shrinkToFit="1"/>
    </xf>
    <xf numFmtId="181" fontId="74" fillId="4" borderId="4" xfId="134" applyNumberFormat="1" applyFont="1" applyFill="1" applyBorder="1" applyAlignment="1">
      <alignment horizontal="center" vertical="center" shrinkToFit="1"/>
    </xf>
    <xf numFmtId="207" fontId="95" fillId="4" borderId="4" xfId="134" applyNumberFormat="1" applyFont="1" applyFill="1" applyBorder="1" applyAlignment="1">
      <alignment horizontal="center" vertical="center" shrinkToFit="1"/>
    </xf>
    <xf numFmtId="41" fontId="95" fillId="4" borderId="4" xfId="134" applyFont="1" applyFill="1" applyBorder="1" applyAlignment="1">
      <alignment horizontal="center" vertical="center" shrinkToFit="1"/>
    </xf>
    <xf numFmtId="41" fontId="95" fillId="4" borderId="4" xfId="134" applyFont="1" applyFill="1" applyBorder="1" applyAlignment="1">
      <alignment horizontal="left" vertical="center" shrinkToFit="1"/>
    </xf>
    <xf numFmtId="0" fontId="74" fillId="7" borderId="4" xfId="135" applyFont="1" applyFill="1" applyBorder="1" applyAlignment="1">
      <alignment vertical="center" shrinkToFit="1"/>
    </xf>
    <xf numFmtId="0" fontId="74" fillId="0" borderId="4" xfId="135" applyFont="1" applyBorder="1" applyAlignment="1">
      <alignment vertical="center" shrinkToFit="1"/>
    </xf>
    <xf numFmtId="208" fontId="74" fillId="7" borderId="4" xfId="134" applyNumberFormat="1" applyFont="1" applyFill="1" applyBorder="1" applyAlignment="1">
      <alignment horizontal="center" vertical="center" shrinkToFit="1"/>
    </xf>
    <xf numFmtId="181" fontId="74" fillId="7" borderId="4" xfId="134" applyNumberFormat="1" applyFont="1" applyFill="1" applyBorder="1" applyAlignment="1">
      <alignment horizontal="center" vertical="center" shrinkToFit="1"/>
    </xf>
    <xf numFmtId="191" fontId="74" fillId="7" borderId="4" xfId="134" applyNumberFormat="1" applyFont="1" applyFill="1" applyBorder="1" applyAlignment="1">
      <alignment horizontal="center" vertical="center" shrinkToFit="1"/>
    </xf>
    <xf numFmtId="207" fontId="74" fillId="7" borderId="4" xfId="134" applyNumberFormat="1" applyFont="1" applyFill="1" applyBorder="1" applyAlignment="1">
      <alignment horizontal="center" vertical="center" shrinkToFit="1"/>
    </xf>
    <xf numFmtId="41" fontId="74" fillId="7" borderId="4" xfId="134" applyFont="1" applyFill="1" applyBorder="1" applyAlignment="1">
      <alignment horizontal="center" vertical="center" shrinkToFit="1"/>
    </xf>
    <xf numFmtId="202" fontId="74" fillId="7" borderId="4" xfId="134" applyNumberFormat="1" applyFont="1" applyFill="1" applyBorder="1" applyAlignment="1">
      <alignment horizontal="right" vertical="center" shrinkToFit="1"/>
    </xf>
    <xf numFmtId="41" fontId="74" fillId="7" borderId="4" xfId="134" applyFont="1" applyFill="1" applyBorder="1" applyAlignment="1">
      <alignment horizontal="left" vertical="center" shrinkToFit="1"/>
    </xf>
    <xf numFmtId="41" fontId="74" fillId="7" borderId="23" xfId="134" applyFont="1" applyFill="1" applyBorder="1" applyAlignment="1">
      <alignment horizontal="center" vertical="center" shrinkToFit="1"/>
    </xf>
    <xf numFmtId="202" fontId="74" fillId="0" borderId="23" xfId="134" applyNumberFormat="1" applyFont="1" applyFill="1" applyBorder="1" applyAlignment="1">
      <alignment horizontal="right" vertical="center" shrinkToFit="1"/>
    </xf>
    <xf numFmtId="202" fontId="74" fillId="7" borderId="23" xfId="134" applyNumberFormat="1" applyFont="1" applyFill="1" applyBorder="1" applyAlignment="1">
      <alignment horizontal="right" vertical="center" shrinkToFit="1"/>
    </xf>
    <xf numFmtId="0" fontId="95" fillId="0" borderId="0" xfId="135" applyFont="1" applyAlignment="1">
      <alignment vertical="center" shrinkToFit="1"/>
    </xf>
    <xf numFmtId="0" fontId="74" fillId="0" borderId="0" xfId="135" applyFont="1" applyAlignment="1">
      <alignment vertical="center" shrinkToFit="1"/>
    </xf>
    <xf numFmtId="209" fontId="74" fillId="7" borderId="0" xfId="134" applyNumberFormat="1" applyFont="1" applyFill="1" applyBorder="1" applyAlignment="1">
      <alignment horizontal="center" vertical="center" shrinkToFit="1"/>
    </xf>
    <xf numFmtId="199" fontId="74" fillId="7" borderId="0" xfId="134" applyNumberFormat="1" applyFont="1" applyFill="1" applyBorder="1" applyAlignment="1">
      <alignment horizontal="center" vertical="center" shrinkToFit="1"/>
    </xf>
    <xf numFmtId="191" fontId="74" fillId="7" borderId="0" xfId="134" applyNumberFormat="1" applyFont="1" applyFill="1" applyBorder="1" applyAlignment="1">
      <alignment horizontal="center" vertical="center" shrinkToFit="1"/>
    </xf>
    <xf numFmtId="207" fontId="74" fillId="7" borderId="0" xfId="134" applyNumberFormat="1" applyFont="1" applyFill="1" applyBorder="1" applyAlignment="1">
      <alignment horizontal="center" vertical="center" shrinkToFit="1"/>
    </xf>
    <xf numFmtId="41" fontId="74" fillId="7" borderId="0" xfId="134" applyFont="1" applyFill="1" applyBorder="1" applyAlignment="1">
      <alignment horizontal="center" vertical="center" shrinkToFit="1"/>
    </xf>
    <xf numFmtId="202" fontId="74" fillId="7" borderId="0" xfId="134" applyNumberFormat="1" applyFont="1" applyFill="1" applyBorder="1" applyAlignment="1">
      <alignment horizontal="right" vertical="center" shrinkToFit="1"/>
    </xf>
    <xf numFmtId="41" fontId="74" fillId="7" borderId="0" xfId="134" applyFont="1" applyFill="1" applyBorder="1" applyAlignment="1">
      <alignment horizontal="left" vertical="center" shrinkToFit="1"/>
    </xf>
    <xf numFmtId="199" fontId="74" fillId="4" borderId="4" xfId="134" applyNumberFormat="1" applyFont="1" applyFill="1" applyBorder="1" applyAlignment="1">
      <alignment horizontal="center" vertical="center" shrinkToFit="1"/>
    </xf>
    <xf numFmtId="207" fontId="74" fillId="4" borderId="4" xfId="134" applyNumberFormat="1" applyFont="1" applyFill="1" applyBorder="1" applyAlignment="1">
      <alignment horizontal="center" vertical="center" shrinkToFit="1"/>
    </xf>
    <xf numFmtId="41" fontId="74" fillId="4" borderId="4" xfId="134" applyFont="1" applyFill="1" applyBorder="1" applyAlignment="1">
      <alignment horizontal="left" vertical="center" shrinkToFit="1"/>
    </xf>
    <xf numFmtId="210" fontId="74" fillId="7" borderId="4" xfId="134" applyNumberFormat="1" applyFont="1" applyFill="1" applyBorder="1" applyAlignment="1">
      <alignment horizontal="center" vertical="center" shrinkToFit="1"/>
    </xf>
    <xf numFmtId="199" fontId="74" fillId="7" borderId="4" xfId="134" applyNumberFormat="1" applyFont="1" applyFill="1" applyBorder="1" applyAlignment="1">
      <alignment horizontal="center" vertical="center" shrinkToFit="1"/>
    </xf>
    <xf numFmtId="199" fontId="74" fillId="7" borderId="4" xfId="134" applyNumberFormat="1" applyFont="1" applyFill="1" applyBorder="1" applyAlignment="1">
      <alignment horizontal="right" vertical="center" shrinkToFit="1"/>
    </xf>
    <xf numFmtId="43" fontId="95" fillId="0" borderId="0" xfId="135" applyNumberFormat="1" applyFont="1" applyAlignment="1">
      <alignment vertical="center" shrinkToFit="1"/>
    </xf>
    <xf numFmtId="41" fontId="74" fillId="0" borderId="0" xfId="134" applyFont="1" applyFill="1" applyAlignment="1">
      <alignment vertical="center" shrinkToFit="1"/>
    </xf>
    <xf numFmtId="41" fontId="12" fillId="0" borderId="0" xfId="134" applyFont="1" applyFill="1" applyAlignment="1">
      <alignment vertical="center" shrinkToFit="1"/>
    </xf>
    <xf numFmtId="41" fontId="97" fillId="12" borderId="2" xfId="116" applyFont="1" applyFill="1" applyBorder="1" applyAlignment="1">
      <alignment vertical="center"/>
    </xf>
    <xf numFmtId="41" fontId="97" fillId="20" borderId="2" xfId="116" applyFont="1" applyFill="1" applyBorder="1" applyAlignment="1">
      <alignment vertical="center"/>
    </xf>
    <xf numFmtId="41" fontId="98" fillId="17" borderId="70" xfId="164" applyNumberFormat="1" applyFont="1" applyFill="1" applyBorder="1" applyAlignment="1">
      <alignment horizontal="center" vertical="center"/>
    </xf>
    <xf numFmtId="41" fontId="74" fillId="9" borderId="22" xfId="134" applyFont="1" applyFill="1" applyBorder="1" applyAlignment="1">
      <alignment horizontal="centerContinuous" vertical="center" shrinkToFit="1"/>
    </xf>
    <xf numFmtId="41" fontId="74" fillId="9" borderId="23" xfId="134" applyFont="1" applyFill="1" applyBorder="1" applyAlignment="1">
      <alignment horizontal="centerContinuous" vertical="center" shrinkToFit="1"/>
    </xf>
    <xf numFmtId="41" fontId="74" fillId="9" borderId="4" xfId="134" applyFont="1" applyFill="1" applyBorder="1" applyAlignment="1">
      <alignment horizontal="center" vertical="center" shrinkToFit="1"/>
    </xf>
    <xf numFmtId="202" fontId="74" fillId="9" borderId="4" xfId="134" applyNumberFormat="1" applyFont="1" applyFill="1" applyBorder="1" applyAlignment="1">
      <alignment horizontal="center" vertical="center" shrinkToFit="1"/>
    </xf>
    <xf numFmtId="41" fontId="95" fillId="4" borderId="4" xfId="134" applyFont="1" applyFill="1" applyBorder="1" applyAlignment="1">
      <alignment horizontal="center" vertical="center" wrapText="1" shrinkToFit="1"/>
    </xf>
    <xf numFmtId="0" fontId="95" fillId="21" borderId="4" xfId="135" applyFont="1" applyFill="1" applyBorder="1" applyAlignment="1">
      <alignment vertical="center" shrinkToFit="1"/>
    </xf>
    <xf numFmtId="0" fontId="74" fillId="21" borderId="4" xfId="135" applyFont="1" applyFill="1" applyBorder="1" applyAlignment="1">
      <alignment vertical="center" shrinkToFit="1"/>
    </xf>
    <xf numFmtId="208" fontId="74" fillId="21" borderId="4" xfId="134" applyNumberFormat="1" applyFont="1" applyFill="1" applyBorder="1" applyAlignment="1">
      <alignment horizontal="center" vertical="center" shrinkToFit="1"/>
    </xf>
    <xf numFmtId="199" fontId="74" fillId="21" borderId="4" xfId="134" applyNumberFormat="1" applyFont="1" applyFill="1" applyBorder="1" applyAlignment="1">
      <alignment horizontal="center" vertical="center" shrinkToFit="1"/>
    </xf>
    <xf numFmtId="191" fontId="74" fillId="21" borderId="4" xfId="134" applyNumberFormat="1" applyFont="1" applyFill="1" applyBorder="1" applyAlignment="1">
      <alignment horizontal="center" vertical="center" shrinkToFit="1"/>
    </xf>
    <xf numFmtId="207" fontId="74" fillId="21" borderId="4" xfId="134" applyNumberFormat="1" applyFont="1" applyFill="1" applyBorder="1" applyAlignment="1">
      <alignment horizontal="center" vertical="center" shrinkToFit="1"/>
    </xf>
    <xf numFmtId="41" fontId="74" fillId="21" borderId="4" xfId="134" applyFont="1" applyFill="1" applyBorder="1" applyAlignment="1">
      <alignment horizontal="center" vertical="center" shrinkToFit="1"/>
    </xf>
    <xf numFmtId="202" fontId="74" fillId="21" borderId="4" xfId="134" applyNumberFormat="1" applyFont="1" applyFill="1" applyBorder="1" applyAlignment="1">
      <alignment horizontal="right" vertical="center" shrinkToFit="1"/>
    </xf>
    <xf numFmtId="41" fontId="74" fillId="21" borderId="4" xfId="134" applyFont="1" applyFill="1" applyBorder="1" applyAlignment="1">
      <alignment horizontal="left" vertical="center" shrinkToFit="1"/>
    </xf>
    <xf numFmtId="41" fontId="74" fillId="21" borderId="23" xfId="134" applyFont="1" applyFill="1" applyBorder="1" applyAlignment="1">
      <alignment horizontal="center" vertical="center" shrinkToFit="1"/>
    </xf>
    <xf numFmtId="202" fontId="74" fillId="21" borderId="23" xfId="134" applyNumberFormat="1" applyFont="1" applyFill="1" applyBorder="1" applyAlignment="1">
      <alignment horizontal="right" vertical="center" shrinkToFit="1"/>
    </xf>
    <xf numFmtId="41" fontId="74" fillId="7" borderId="4" xfId="134" applyFont="1" applyFill="1" applyBorder="1" applyAlignment="1">
      <alignment horizontal="left" vertical="center" wrapText="1" shrinkToFit="1"/>
    </xf>
    <xf numFmtId="41" fontId="89" fillId="0" borderId="0" xfId="134" applyFont="1" applyFill="1" applyAlignment="1">
      <alignment horizontal="center" vertical="center" shrinkToFit="1"/>
    </xf>
    <xf numFmtId="41" fontId="99" fillId="0" borderId="0" xfId="134" applyFont="1" applyFill="1" applyAlignment="1">
      <alignment horizontal="center" vertical="center" shrinkToFit="1"/>
    </xf>
    <xf numFmtId="0" fontId="99" fillId="0" borderId="0" xfId="0" applyFont="1" applyAlignment="1">
      <alignment horizontal="center"/>
    </xf>
    <xf numFmtId="0" fontId="12" fillId="16" borderId="4" xfId="135" applyFont="1" applyFill="1" applyBorder="1" applyAlignment="1">
      <alignment horizontal="center" vertical="center" shrinkToFit="1"/>
    </xf>
    <xf numFmtId="41" fontId="12" fillId="0" borderId="4" xfId="110" applyFont="1" applyFill="1" applyBorder="1" applyAlignment="1">
      <alignment horizontal="right" vertical="center" shrinkToFit="1"/>
    </xf>
    <xf numFmtId="43" fontId="74" fillId="7" borderId="23" xfId="134" applyNumberFormat="1" applyFont="1" applyFill="1" applyBorder="1" applyAlignment="1">
      <alignment horizontal="center" vertical="center" shrinkToFit="1"/>
    </xf>
    <xf numFmtId="203" fontId="82" fillId="15" borderId="63" xfId="116" applyNumberFormat="1" applyFont="1" applyFill="1" applyBorder="1" applyAlignment="1">
      <alignment horizontal="left" vertical="center"/>
    </xf>
    <xf numFmtId="0" fontId="100" fillId="0" borderId="0" xfId="0" applyFont="1"/>
    <xf numFmtId="0" fontId="13" fillId="0" borderId="4" xfId="0" applyFont="1" applyBorder="1" applyAlignment="1">
      <alignment horizontal="center" vertical="center"/>
    </xf>
    <xf numFmtId="0" fontId="11" fillId="0" borderId="49" xfId="113" applyFont="1" applyBorder="1" applyAlignment="1">
      <alignment horizontal="center" vertical="center"/>
    </xf>
    <xf numFmtId="0" fontId="11" fillId="0" borderId="23" xfId="113" applyFont="1" applyBorder="1" applyAlignment="1">
      <alignment horizontal="center" vertical="center"/>
    </xf>
    <xf numFmtId="0" fontId="11" fillId="0" borderId="4" xfId="113" applyFont="1" applyBorder="1" applyAlignment="1">
      <alignment horizontal="center" vertical="center"/>
    </xf>
    <xf numFmtId="0" fontId="101" fillId="0" borderId="0" xfId="0" applyFont="1"/>
    <xf numFmtId="0" fontId="84" fillId="23" borderId="57" xfId="117" applyFont="1" applyFill="1" applyBorder="1" applyAlignment="1">
      <alignment horizontal="centerContinuous" vertical="center"/>
    </xf>
    <xf numFmtId="0" fontId="84" fillId="23" borderId="58" xfId="117" applyFont="1" applyFill="1" applyBorder="1" applyAlignment="1">
      <alignment horizontal="centerContinuous" vertical="center"/>
    </xf>
    <xf numFmtId="41" fontId="88" fillId="23" borderId="6" xfId="116" applyFont="1" applyFill="1" applyBorder="1" applyAlignment="1">
      <alignment horizontal="right" vertical="center"/>
    </xf>
    <xf numFmtId="41" fontId="97" fillId="23" borderId="2" xfId="116" applyFont="1" applyFill="1" applyBorder="1" applyAlignment="1">
      <alignment vertical="center"/>
    </xf>
    <xf numFmtId="41" fontId="88" fillId="23" borderId="8" xfId="116" applyFont="1" applyFill="1" applyBorder="1" applyAlignment="1">
      <alignment vertical="center"/>
    </xf>
    <xf numFmtId="0" fontId="84" fillId="8" borderId="57" xfId="117" applyFont="1" applyFill="1" applyBorder="1" applyAlignment="1">
      <alignment horizontal="centerContinuous" vertical="center"/>
    </xf>
    <xf numFmtId="0" fontId="84" fillId="8" borderId="58" xfId="117" applyFont="1" applyFill="1" applyBorder="1" applyAlignment="1">
      <alignment horizontal="centerContinuous" vertical="center"/>
    </xf>
    <xf numFmtId="41" fontId="88" fillId="8" borderId="6" xfId="116" applyFont="1" applyFill="1" applyBorder="1" applyAlignment="1">
      <alignment horizontal="right" vertical="center"/>
    </xf>
    <xf numFmtId="41" fontId="97" fillId="8" borderId="2" xfId="116" applyFont="1" applyFill="1" applyBorder="1" applyAlignment="1">
      <alignment vertical="center"/>
    </xf>
    <xf numFmtId="41" fontId="88" fillId="8" borderId="8" xfId="116" applyFont="1" applyFill="1" applyBorder="1" applyAlignment="1">
      <alignment vertical="center"/>
    </xf>
    <xf numFmtId="41" fontId="74" fillId="24" borderId="22" xfId="134" applyFont="1" applyFill="1" applyBorder="1" applyAlignment="1">
      <alignment horizontal="centerContinuous" vertical="center" shrinkToFit="1"/>
    </xf>
    <xf numFmtId="41" fontId="74" fillId="24" borderId="23" xfId="134" applyFont="1" applyFill="1" applyBorder="1" applyAlignment="1">
      <alignment horizontal="centerContinuous" vertical="center" shrinkToFit="1"/>
    </xf>
    <xf numFmtId="41" fontId="74" fillId="24" borderId="19" xfId="134" applyFont="1" applyFill="1" applyBorder="1" applyAlignment="1">
      <alignment horizontal="centerContinuous" vertical="center" shrinkToFit="1"/>
    </xf>
    <xf numFmtId="41" fontId="74" fillId="24" borderId="4" xfId="134" applyFont="1" applyFill="1" applyBorder="1" applyAlignment="1">
      <alignment horizontal="center" vertical="center" shrinkToFit="1"/>
    </xf>
    <xf numFmtId="202" fontId="74" fillId="24" borderId="4" xfId="134" applyNumberFormat="1" applyFont="1" applyFill="1" applyBorder="1" applyAlignment="1">
      <alignment horizontal="center" vertical="center" shrinkToFit="1"/>
    </xf>
    <xf numFmtId="41" fontId="74" fillId="24" borderId="21" xfId="134" applyFont="1" applyFill="1" applyBorder="1" applyAlignment="1">
      <alignment horizontal="center" vertical="center" shrinkToFit="1"/>
    </xf>
    <xf numFmtId="41" fontId="74" fillId="8" borderId="22" xfId="134" applyFont="1" applyFill="1" applyBorder="1" applyAlignment="1">
      <alignment horizontal="centerContinuous" vertical="center" shrinkToFit="1"/>
    </xf>
    <xf numFmtId="41" fontId="74" fillId="8" borderId="23" xfId="134" applyFont="1" applyFill="1" applyBorder="1" applyAlignment="1">
      <alignment horizontal="centerContinuous" vertical="center" shrinkToFit="1"/>
    </xf>
    <xf numFmtId="41" fontId="74" fillId="8" borderId="19" xfId="134" applyFont="1" applyFill="1" applyBorder="1" applyAlignment="1">
      <alignment horizontal="centerContinuous" vertical="center" shrinkToFit="1"/>
    </xf>
    <xf numFmtId="41" fontId="74" fillId="8" borderId="4" xfId="134" applyFont="1" applyFill="1" applyBorder="1" applyAlignment="1">
      <alignment horizontal="center" vertical="center" shrinkToFit="1"/>
    </xf>
    <xf numFmtId="41" fontId="74" fillId="8" borderId="21" xfId="134" applyFont="1" applyFill="1" applyBorder="1" applyAlignment="1">
      <alignment horizontal="center" vertical="center" shrinkToFit="1"/>
    </xf>
    <xf numFmtId="41" fontId="74" fillId="23" borderId="22" xfId="134" applyFont="1" applyFill="1" applyBorder="1" applyAlignment="1">
      <alignment horizontal="centerContinuous" vertical="center" shrinkToFit="1"/>
    </xf>
    <xf numFmtId="41" fontId="74" fillId="23" borderId="23" xfId="134" applyFont="1" applyFill="1" applyBorder="1" applyAlignment="1">
      <alignment horizontal="centerContinuous" vertical="center" shrinkToFit="1"/>
    </xf>
    <xf numFmtId="41" fontId="74" fillId="23" borderId="19" xfId="134" applyFont="1" applyFill="1" applyBorder="1" applyAlignment="1">
      <alignment horizontal="centerContinuous" vertical="center" shrinkToFit="1"/>
    </xf>
    <xf numFmtId="41" fontId="74" fillId="23" borderId="4" xfId="134" applyFont="1" applyFill="1" applyBorder="1" applyAlignment="1">
      <alignment horizontal="center" vertical="center" shrinkToFit="1"/>
    </xf>
    <xf numFmtId="41" fontId="74" fillId="23" borderId="21" xfId="134" applyFont="1" applyFill="1" applyBorder="1" applyAlignment="1">
      <alignment horizontal="center" vertical="center" shrinkToFit="1"/>
    </xf>
    <xf numFmtId="41" fontId="74" fillId="18" borderId="22" xfId="134" applyFont="1" applyFill="1" applyBorder="1" applyAlignment="1">
      <alignment horizontal="centerContinuous" vertical="center" shrinkToFit="1"/>
    </xf>
    <xf numFmtId="41" fontId="74" fillId="18" borderId="23" xfId="134" applyFont="1" applyFill="1" applyBorder="1" applyAlignment="1">
      <alignment horizontal="centerContinuous" vertical="center" shrinkToFit="1"/>
    </xf>
    <xf numFmtId="41" fontId="74" fillId="18" borderId="4" xfId="134" applyFont="1" applyFill="1" applyBorder="1" applyAlignment="1">
      <alignment horizontal="center" vertical="center" shrinkToFit="1"/>
    </xf>
    <xf numFmtId="202" fontId="74" fillId="18" borderId="4" xfId="134" applyNumberFormat="1" applyFont="1" applyFill="1" applyBorder="1" applyAlignment="1">
      <alignment horizontal="center" vertical="center" shrinkToFit="1"/>
    </xf>
    <xf numFmtId="0" fontId="74" fillId="11" borderId="19" xfId="135" applyFont="1" applyFill="1" applyBorder="1" applyAlignment="1">
      <alignment horizontal="center" vertical="center" shrinkToFit="1"/>
    </xf>
    <xf numFmtId="41" fontId="74" fillId="11" borderId="19" xfId="134" applyFont="1" applyFill="1" applyBorder="1" applyAlignment="1">
      <alignment horizontal="centerContinuous" vertical="center" wrapText="1" shrinkToFit="1"/>
    </xf>
    <xf numFmtId="191" fontId="74" fillId="11" borderId="22" xfId="134" applyNumberFormat="1" applyFont="1" applyFill="1" applyBorder="1" applyAlignment="1">
      <alignment horizontal="centerContinuous" vertical="center" shrinkToFit="1"/>
    </xf>
    <xf numFmtId="191" fontId="74" fillId="11" borderId="23" xfId="134" applyNumberFormat="1" applyFont="1" applyFill="1" applyBorder="1" applyAlignment="1">
      <alignment horizontal="centerContinuous" vertical="center" shrinkToFit="1"/>
    </xf>
    <xf numFmtId="0" fontId="74" fillId="11" borderId="21" xfId="135" applyFont="1" applyFill="1" applyBorder="1" applyAlignment="1">
      <alignment horizontal="center" vertical="center" shrinkToFit="1"/>
    </xf>
    <xf numFmtId="41" fontId="74" fillId="11" borderId="21" xfId="134" applyFont="1" applyFill="1" applyBorder="1" applyAlignment="1">
      <alignment horizontal="center" vertical="center" wrapText="1" shrinkToFit="1"/>
    </xf>
    <xf numFmtId="191" fontId="74" fillId="11" borderId="4" xfId="134" applyNumberFormat="1" applyFont="1" applyFill="1" applyBorder="1" applyAlignment="1">
      <alignment horizontal="center" vertical="center" wrapText="1" shrinkToFit="1"/>
    </xf>
    <xf numFmtId="0" fontId="93" fillId="11" borderId="4" xfId="135" applyFont="1" applyFill="1" applyBorder="1" applyAlignment="1">
      <alignment horizontal="left" vertical="center" shrinkToFit="1"/>
    </xf>
    <xf numFmtId="41" fontId="102" fillId="0" borderId="0" xfId="136" applyFont="1">
      <alignment vertical="center"/>
    </xf>
    <xf numFmtId="41" fontId="102" fillId="0" borderId="0" xfId="137" applyFont="1">
      <alignment vertical="center"/>
    </xf>
    <xf numFmtId="0" fontId="74" fillId="0" borderId="0" xfId="138" applyFont="1">
      <alignment vertical="center"/>
    </xf>
    <xf numFmtId="0" fontId="95" fillId="0" borderId="0" xfId="138" applyFont="1">
      <alignment vertical="center"/>
    </xf>
    <xf numFmtId="41" fontId="95" fillId="11" borderId="4" xfId="136" applyFont="1" applyFill="1" applyBorder="1" applyAlignment="1">
      <alignment horizontal="center" vertical="center"/>
    </xf>
    <xf numFmtId="41" fontId="74" fillId="0" borderId="0" xfId="136" applyFont="1">
      <alignment vertical="center"/>
    </xf>
    <xf numFmtId="41" fontId="74" fillId="11" borderId="4" xfId="137" applyFont="1" applyFill="1" applyBorder="1" applyAlignment="1">
      <alignment vertical="center"/>
    </xf>
    <xf numFmtId="41" fontId="74" fillId="0" borderId="4" xfId="140" applyFont="1" applyBorder="1" applyAlignment="1">
      <alignment vertical="center"/>
    </xf>
    <xf numFmtId="41" fontId="95" fillId="11" borderId="4" xfId="140" applyFont="1" applyFill="1" applyBorder="1" applyAlignment="1">
      <alignment vertical="center"/>
    </xf>
    <xf numFmtId="41" fontId="103" fillId="11" borderId="4" xfId="136" applyFont="1" applyFill="1" applyBorder="1" applyAlignment="1">
      <alignment horizontal="center" vertical="center"/>
    </xf>
    <xf numFmtId="41" fontId="74" fillId="0" borderId="0" xfId="136" applyFont="1" applyAlignment="1">
      <alignment vertical="center"/>
    </xf>
    <xf numFmtId="201" fontId="74" fillId="3" borderId="0" xfId="137" applyNumberFormat="1" applyFont="1" applyFill="1" applyAlignment="1">
      <alignment vertical="center"/>
    </xf>
    <xf numFmtId="41" fontId="74" fillId="0" borderId="23" xfId="140" applyFont="1" applyBorder="1" applyAlignment="1">
      <alignment horizontal="center" vertical="center"/>
    </xf>
    <xf numFmtId="41" fontId="74" fillId="0" borderId="23" xfId="140" applyFont="1" applyBorder="1" applyAlignment="1">
      <alignment vertical="center"/>
    </xf>
    <xf numFmtId="41" fontId="95" fillId="0" borderId="4" xfId="136" applyFont="1" applyBorder="1" applyAlignment="1">
      <alignment vertical="center"/>
    </xf>
    <xf numFmtId="41" fontId="74" fillId="0" borderId="4" xfId="136" applyFont="1" applyBorder="1" applyAlignment="1">
      <alignment horizontal="center" vertical="center"/>
    </xf>
    <xf numFmtId="41" fontId="74" fillId="0" borderId="4" xfId="136" applyFont="1" applyBorder="1" applyAlignment="1">
      <alignment vertical="center"/>
    </xf>
    <xf numFmtId="41" fontId="95" fillId="0" borderId="4" xfId="136" applyFont="1" applyBorder="1" applyAlignment="1">
      <alignment horizontal="center" vertical="center"/>
    </xf>
    <xf numFmtId="41" fontId="95" fillId="3" borderId="4" xfId="136" applyFont="1" applyFill="1" applyBorder="1" applyAlignment="1">
      <alignment horizontal="center" vertical="center"/>
    </xf>
    <xf numFmtId="41" fontId="74" fillId="0" borderId="0" xfId="137" applyFont="1" applyAlignment="1">
      <alignment vertical="center"/>
    </xf>
    <xf numFmtId="41" fontId="74" fillId="0" borderId="4" xfId="136" applyFont="1" applyFill="1" applyBorder="1" applyAlignment="1">
      <alignment horizontal="left" vertical="center" indent="1"/>
    </xf>
    <xf numFmtId="41" fontId="74" fillId="0" borderId="4" xfId="136" applyFont="1" applyFill="1" applyBorder="1" applyAlignment="1">
      <alignment horizontal="center" vertical="center"/>
    </xf>
    <xf numFmtId="41" fontId="74" fillId="0" borderId="4" xfId="136" applyFont="1" applyFill="1" applyBorder="1" applyAlignment="1">
      <alignment vertical="center"/>
    </xf>
    <xf numFmtId="191" fontId="74" fillId="0" borderId="4" xfId="136" applyNumberFormat="1" applyFont="1" applyFill="1" applyBorder="1" applyAlignment="1">
      <alignment horizontal="center" vertical="center"/>
    </xf>
    <xf numFmtId="191" fontId="95" fillId="0" borderId="4" xfId="136" applyNumberFormat="1" applyFont="1" applyFill="1" applyBorder="1" applyAlignment="1">
      <alignment horizontal="center" vertical="center"/>
    </xf>
    <xf numFmtId="201" fontId="74" fillId="0" borderId="4" xfId="137" applyNumberFormat="1" applyFont="1" applyBorder="1" applyAlignment="1">
      <alignment vertical="center"/>
    </xf>
    <xf numFmtId="41" fontId="74" fillId="0" borderId="0" xfId="136" applyFont="1" applyFill="1" applyAlignment="1">
      <alignment vertical="center"/>
    </xf>
    <xf numFmtId="41" fontId="74" fillId="0" borderId="0" xfId="134" applyFont="1" applyFill="1" applyAlignment="1">
      <alignment vertical="center"/>
    </xf>
    <xf numFmtId="41" fontId="95" fillId="0" borderId="4" xfId="136" applyFont="1" applyFill="1" applyBorder="1" applyAlignment="1">
      <alignment vertical="center"/>
    </xf>
    <xf numFmtId="41" fontId="95" fillId="0" borderId="4" xfId="136" applyFont="1" applyFill="1" applyBorder="1" applyAlignment="1">
      <alignment horizontal="center" vertical="center"/>
    </xf>
    <xf numFmtId="41" fontId="74" fillId="0" borderId="0" xfId="137" applyFont="1" applyFill="1" applyAlignment="1">
      <alignment vertical="center"/>
    </xf>
    <xf numFmtId="201" fontId="74" fillId="0" borderId="4" xfId="136" applyNumberFormat="1" applyFont="1" applyFill="1" applyBorder="1" applyAlignment="1">
      <alignment horizontal="center" vertical="center"/>
    </xf>
    <xf numFmtId="191" fontId="74" fillId="0" borderId="0" xfId="136" applyNumberFormat="1" applyFont="1" applyAlignment="1">
      <alignment vertical="center"/>
    </xf>
    <xf numFmtId="201" fontId="74" fillId="0" borderId="4" xfId="137" applyNumberFormat="1" applyFont="1" applyFill="1" applyBorder="1" applyAlignment="1">
      <alignment vertical="center"/>
    </xf>
    <xf numFmtId="41" fontId="74" fillId="9" borderId="4" xfId="136" applyFont="1" applyFill="1" applyBorder="1" applyAlignment="1">
      <alignment horizontal="left" vertical="center" indent="1"/>
    </xf>
    <xf numFmtId="41" fontId="74" fillId="9" borderId="4" xfId="136" applyFont="1" applyFill="1" applyBorder="1" applyAlignment="1">
      <alignment horizontal="center" vertical="center"/>
    </xf>
    <xf numFmtId="41" fontId="74" fillId="9" borderId="4" xfId="136" applyFont="1" applyFill="1" applyBorder="1" applyAlignment="1">
      <alignment vertical="center"/>
    </xf>
    <xf numFmtId="191" fontId="74" fillId="9" borderId="4" xfId="136" applyNumberFormat="1" applyFont="1" applyFill="1" applyBorder="1" applyAlignment="1">
      <alignment horizontal="center" vertical="center"/>
    </xf>
    <xf numFmtId="191" fontId="95" fillId="9" borderId="4" xfId="136" applyNumberFormat="1" applyFont="1" applyFill="1" applyBorder="1" applyAlignment="1">
      <alignment horizontal="center" vertical="center"/>
    </xf>
    <xf numFmtId="201" fontId="74" fillId="9" borderId="4" xfId="137" applyNumberFormat="1" applyFont="1" applyFill="1" applyBorder="1" applyAlignment="1">
      <alignment vertical="center"/>
    </xf>
    <xf numFmtId="41" fontId="74" fillId="7" borderId="4" xfId="136" applyFont="1" applyFill="1" applyBorder="1" applyAlignment="1">
      <alignment horizontal="center" vertical="center"/>
    </xf>
    <xf numFmtId="201" fontId="74" fillId="0" borderId="0" xfId="136" applyNumberFormat="1" applyFont="1" applyAlignment="1">
      <alignment vertical="center"/>
    </xf>
    <xf numFmtId="41" fontId="74" fillId="7" borderId="4" xfId="136" applyFont="1" applyFill="1" applyBorder="1" applyAlignment="1">
      <alignment horizontal="left" vertical="center" indent="1"/>
    </xf>
    <xf numFmtId="41" fontId="74" fillId="7" borderId="4" xfId="136" applyFont="1" applyFill="1" applyBorder="1" applyAlignment="1">
      <alignment vertical="center"/>
    </xf>
    <xf numFmtId="191" fontId="74" fillId="7" borderId="4" xfId="136" applyNumberFormat="1" applyFont="1" applyFill="1" applyBorder="1" applyAlignment="1">
      <alignment horizontal="center" vertical="center"/>
    </xf>
    <xf numFmtId="201" fontId="74" fillId="7" borderId="4" xfId="137" applyNumberFormat="1" applyFont="1" applyFill="1" applyBorder="1" applyAlignment="1">
      <alignment vertical="center"/>
    </xf>
    <xf numFmtId="191" fontId="74" fillId="0" borderId="4" xfId="136" applyNumberFormat="1" applyFont="1" applyBorder="1" applyAlignment="1">
      <alignment horizontal="center" vertical="center"/>
    </xf>
    <xf numFmtId="201" fontId="74" fillId="0" borderId="4" xfId="136" applyNumberFormat="1" applyFont="1" applyBorder="1" applyAlignment="1">
      <alignment horizontal="center" vertical="center"/>
    </xf>
    <xf numFmtId="201" fontId="74" fillId="0" borderId="0" xfId="137" applyNumberFormat="1" applyFont="1" applyAlignment="1">
      <alignment vertical="center"/>
    </xf>
    <xf numFmtId="41" fontId="74" fillId="11" borderId="4" xfId="137" applyFont="1" applyFill="1" applyBorder="1" applyAlignment="1">
      <alignment horizontal="center" vertical="center"/>
    </xf>
    <xf numFmtId="41" fontId="74" fillId="11" borderId="4" xfId="136" applyFont="1" applyFill="1" applyBorder="1" applyAlignment="1">
      <alignment horizontal="center" vertical="center"/>
    </xf>
    <xf numFmtId="43" fontId="74" fillId="0" borderId="0" xfId="137" applyNumberFormat="1" applyFont="1" applyFill="1" applyAlignment="1">
      <alignment vertical="center"/>
    </xf>
    <xf numFmtId="41" fontId="74" fillId="3" borderId="4" xfId="136" applyFont="1" applyFill="1" applyBorder="1" applyAlignment="1">
      <alignment horizontal="center" vertical="center"/>
    </xf>
    <xf numFmtId="41" fontId="74" fillId="3" borderId="0" xfId="136" applyFont="1" applyFill="1" applyAlignment="1">
      <alignment vertical="center"/>
    </xf>
    <xf numFmtId="191" fontId="74" fillId="0" borderId="4" xfId="137" applyNumberFormat="1" applyFont="1" applyBorder="1" applyAlignment="1">
      <alignment horizontal="center" vertical="center"/>
    </xf>
    <xf numFmtId="191" fontId="74" fillId="9" borderId="4" xfId="137" applyNumberFormat="1" applyFont="1" applyFill="1" applyBorder="1" applyAlignment="1">
      <alignment horizontal="center" vertical="center"/>
    </xf>
    <xf numFmtId="191" fontId="74" fillId="7" borderId="4" xfId="137" applyNumberFormat="1" applyFont="1" applyFill="1" applyBorder="1" applyAlignment="1">
      <alignment horizontal="center" vertical="center"/>
    </xf>
    <xf numFmtId="41" fontId="95" fillId="7" borderId="4" xfId="136" applyFont="1" applyFill="1" applyBorder="1" applyAlignment="1">
      <alignment horizontal="left" vertical="center"/>
    </xf>
    <xf numFmtId="201" fontId="74" fillId="7" borderId="4" xfId="136" applyNumberFormat="1" applyFont="1" applyFill="1" applyBorder="1" applyAlignment="1">
      <alignment horizontal="center" vertical="center"/>
    </xf>
    <xf numFmtId="41" fontId="95" fillId="7" borderId="4" xfId="136" applyFont="1" applyFill="1" applyBorder="1" applyAlignment="1">
      <alignment horizontal="center" vertical="center"/>
    </xf>
    <xf numFmtId="41" fontId="74" fillId="7" borderId="4" xfId="136" applyFont="1" applyFill="1" applyBorder="1" applyAlignment="1">
      <alignment horizontal="left" vertical="center"/>
    </xf>
    <xf numFmtId="41" fontId="74" fillId="9" borderId="4" xfId="136" applyFont="1" applyFill="1" applyBorder="1" applyAlignment="1">
      <alignment horizontal="left" vertical="center"/>
    </xf>
    <xf numFmtId="201" fontId="74" fillId="9" borderId="4" xfId="136" applyNumberFormat="1" applyFont="1" applyFill="1" applyBorder="1" applyAlignment="1">
      <alignment horizontal="center" vertical="center"/>
    </xf>
    <xf numFmtId="41" fontId="74" fillId="0" borderId="0" xfId="136" applyFont="1" applyAlignment="1">
      <alignment horizontal="center"/>
    </xf>
    <xf numFmtId="41" fontId="95" fillId="0" borderId="0" xfId="136" applyFont="1" applyBorder="1" applyAlignment="1">
      <alignment horizontal="right"/>
    </xf>
    <xf numFmtId="41" fontId="74" fillId="0" borderId="0" xfId="137" applyFont="1">
      <alignment vertical="center"/>
    </xf>
    <xf numFmtId="0" fontId="50" fillId="0" borderId="0" xfId="141" applyFont="1">
      <alignment vertical="center"/>
    </xf>
    <xf numFmtId="0" fontId="50" fillId="0" borderId="0" xfId="0" applyFont="1" applyAlignment="1">
      <alignment vertical="center"/>
    </xf>
    <xf numFmtId="41" fontId="74" fillId="16" borderId="4" xfId="140" applyFont="1" applyFill="1" applyBorder="1" applyAlignment="1">
      <alignment vertical="center"/>
    </xf>
    <xf numFmtId="176" fontId="74" fillId="0" borderId="82" xfId="144" applyFont="1" applyFill="1" applyBorder="1" applyAlignment="1" applyProtection="1">
      <alignment horizontal="right" vertical="center"/>
    </xf>
    <xf numFmtId="176" fontId="74" fillId="0" borderId="82" xfId="144" applyFont="1" applyFill="1" applyBorder="1" applyAlignment="1" applyProtection="1">
      <alignment horizontal="center" vertical="center"/>
    </xf>
    <xf numFmtId="176" fontId="74" fillId="0" borderId="0" xfId="144" applyFont="1" applyFill="1" applyAlignment="1">
      <alignment horizontal="center" vertical="center"/>
    </xf>
    <xf numFmtId="0" fontId="74" fillId="0" borderId="0" xfId="143" applyFont="1">
      <alignment vertical="center"/>
    </xf>
    <xf numFmtId="0" fontId="74" fillId="11" borderId="4" xfId="143" applyFont="1" applyFill="1" applyBorder="1" applyAlignment="1">
      <alignment horizontal="center" vertical="center"/>
    </xf>
    <xf numFmtId="0" fontId="74" fillId="11" borderId="4" xfId="135" applyFont="1" applyFill="1" applyBorder="1" applyAlignment="1">
      <alignment horizontal="center" vertical="center"/>
    </xf>
    <xf numFmtId="176" fontId="74" fillId="11" borderId="4" xfId="144" applyFont="1" applyFill="1" applyBorder="1" applyAlignment="1">
      <alignment horizontal="center" vertical="center"/>
    </xf>
    <xf numFmtId="0" fontId="74" fillId="0" borderId="0" xfId="143" applyFont="1" applyAlignment="1">
      <alignment horizontal="center" vertical="center"/>
    </xf>
    <xf numFmtId="0" fontId="74" fillId="0" borderId="4" xfId="143" applyFont="1" applyBorder="1" applyAlignment="1">
      <alignment horizontal="left" vertical="center" wrapText="1"/>
    </xf>
    <xf numFmtId="176" fontId="74" fillId="4" borderId="4" xfId="144" applyFont="1" applyFill="1" applyBorder="1" applyAlignment="1" applyProtection="1">
      <alignment horizontal="center" vertical="center"/>
    </xf>
    <xf numFmtId="176" fontId="74" fillId="0" borderId="4" xfId="144" applyFont="1" applyFill="1" applyBorder="1" applyAlignment="1" applyProtection="1">
      <alignment horizontal="center" vertical="center"/>
    </xf>
    <xf numFmtId="176" fontId="74" fillId="0" borderId="0" xfId="143" applyNumberFormat="1" applyFont="1">
      <alignment vertical="center"/>
    </xf>
    <xf numFmtId="0" fontId="74" fillId="0" borderId="21" xfId="143" applyFont="1" applyBorder="1" applyAlignment="1">
      <alignment horizontal="center" vertical="center"/>
    </xf>
    <xf numFmtId="0" fontId="74" fillId="0" borderId="4" xfId="143" applyFont="1" applyBorder="1" applyAlignment="1">
      <alignment horizontal="center" vertical="center"/>
    </xf>
    <xf numFmtId="176" fontId="74" fillId="3" borderId="0" xfId="143" applyNumberFormat="1" applyFont="1" applyFill="1">
      <alignment vertical="center"/>
    </xf>
    <xf numFmtId="176" fontId="74" fillId="0" borderId="0" xfId="144" applyFont="1" applyFill="1" applyAlignment="1">
      <alignment vertical="center"/>
    </xf>
    <xf numFmtId="201" fontId="74" fillId="0" borderId="0" xfId="136" applyNumberFormat="1" applyFont="1" applyAlignment="1">
      <alignment horizontal="center" vertical="center"/>
    </xf>
    <xf numFmtId="0" fontId="105" fillId="11" borderId="4" xfId="143" applyFont="1" applyFill="1" applyBorder="1" applyAlignment="1">
      <alignment horizontal="center" vertical="center"/>
    </xf>
    <xf numFmtId="0" fontId="12" fillId="0" borderId="4" xfId="143" applyFont="1" applyBorder="1">
      <alignment vertical="center"/>
    </xf>
    <xf numFmtId="41" fontId="12" fillId="0" borderId="4" xfId="110" applyFont="1" applyFill="1" applyBorder="1" applyAlignment="1">
      <alignment vertical="center"/>
    </xf>
    <xf numFmtId="41" fontId="12" fillId="0" borderId="4" xfId="110" applyFont="1" applyFill="1" applyBorder="1" applyAlignment="1">
      <alignment horizontal="center" vertical="center"/>
    </xf>
    <xf numFmtId="41" fontId="12" fillId="3" borderId="4" xfId="110" applyFont="1" applyFill="1" applyBorder="1" applyAlignment="1">
      <alignment horizontal="center" vertical="center"/>
    </xf>
    <xf numFmtId="0" fontId="12" fillId="0" borderId="4" xfId="143" quotePrefix="1" applyFont="1" applyBorder="1">
      <alignment vertical="center"/>
    </xf>
    <xf numFmtId="177" fontId="12" fillId="0" borderId="4" xfId="144" applyNumberFormat="1" applyFont="1" applyFill="1" applyBorder="1" applyAlignment="1">
      <alignment horizontal="right" vertical="center"/>
    </xf>
    <xf numFmtId="176" fontId="12" fillId="0" borderId="4" xfId="144" applyFont="1" applyFill="1" applyBorder="1" applyAlignment="1">
      <alignment horizontal="center" vertical="center"/>
    </xf>
    <xf numFmtId="176" fontId="12" fillId="3" borderId="4" xfId="144" applyFont="1" applyFill="1" applyBorder="1" applyAlignment="1">
      <alignment horizontal="center" vertical="center"/>
    </xf>
    <xf numFmtId="212" fontId="12" fillId="0" borderId="4" xfId="144" applyNumberFormat="1" applyFont="1" applyFill="1" applyBorder="1" applyAlignment="1">
      <alignment horizontal="center" vertical="center"/>
    </xf>
    <xf numFmtId="0" fontId="12" fillId="0" borderId="0" xfId="143" applyFont="1">
      <alignment vertical="center"/>
    </xf>
    <xf numFmtId="176" fontId="12" fillId="0" borderId="0" xfId="144" applyFont="1" applyFill="1" applyAlignment="1">
      <alignment vertical="center"/>
    </xf>
    <xf numFmtId="176" fontId="12" fillId="0" borderId="0" xfId="144" applyFont="1" applyFill="1" applyAlignment="1">
      <alignment horizontal="center" vertical="center"/>
    </xf>
    <xf numFmtId="176" fontId="12" fillId="4" borderId="4" xfId="144" applyFont="1" applyFill="1" applyBorder="1" applyAlignment="1">
      <alignment horizontal="center" vertical="center"/>
    </xf>
    <xf numFmtId="0" fontId="80" fillId="0" borderId="0" xfId="0" applyFont="1" applyAlignment="1">
      <alignment vertical="center"/>
    </xf>
    <xf numFmtId="0" fontId="31" fillId="18" borderId="4" xfId="0" applyFont="1" applyFill="1" applyBorder="1" applyAlignment="1">
      <alignment horizontal="center" vertical="center" wrapText="1"/>
    </xf>
    <xf numFmtId="0" fontId="80" fillId="16" borderId="4" xfId="0" applyFont="1" applyFill="1" applyBorder="1" applyAlignment="1">
      <alignment horizontal="center" vertical="center" wrapText="1"/>
    </xf>
    <xf numFmtId="0" fontId="80" fillId="0" borderId="4" xfId="0" applyFont="1" applyBorder="1" applyAlignment="1">
      <alignment horizontal="center" vertical="center"/>
    </xf>
    <xf numFmtId="0" fontId="13" fillId="0" borderId="0" xfId="143" applyFont="1">
      <alignment vertical="center"/>
    </xf>
    <xf numFmtId="0" fontId="95" fillId="0" borderId="0" xfId="143" applyFont="1" applyAlignment="1">
      <alignment horizontal="left" vertical="center"/>
    </xf>
    <xf numFmtId="0" fontId="95" fillId="0" borderId="0" xfId="0" applyFont="1" applyAlignment="1">
      <alignment vertical="center"/>
    </xf>
    <xf numFmtId="0" fontId="95" fillId="0" borderId="0" xfId="143" applyFont="1" applyAlignment="1">
      <alignment horizontal="center" vertical="center"/>
    </xf>
    <xf numFmtId="0" fontId="74" fillId="4" borderId="4" xfId="143" applyFont="1" applyFill="1" applyBorder="1" applyAlignment="1">
      <alignment horizontal="center" vertical="center"/>
    </xf>
    <xf numFmtId="0" fontId="106" fillId="0" borderId="4" xfId="143" applyFont="1" applyBorder="1">
      <alignment vertical="center"/>
    </xf>
    <xf numFmtId="0" fontId="106" fillId="4" borderId="4" xfId="143" applyFont="1" applyFill="1" applyBorder="1">
      <alignment vertical="center"/>
    </xf>
    <xf numFmtId="41" fontId="106" fillId="0" borderId="4" xfId="136" applyFont="1" applyBorder="1">
      <alignment vertical="center"/>
    </xf>
    <xf numFmtId="43" fontId="106" fillId="0" borderId="4" xfId="143" applyNumberFormat="1" applyFont="1" applyBorder="1">
      <alignment vertical="center"/>
    </xf>
    <xf numFmtId="0" fontId="74" fillId="0" borderId="0" xfId="143" quotePrefix="1" applyFont="1" applyAlignment="1">
      <alignment horizontal="center" vertical="center"/>
    </xf>
    <xf numFmtId="0" fontId="107" fillId="19" borderId="83" xfId="143" applyFont="1" applyFill="1" applyBorder="1" applyAlignment="1">
      <alignment horizontal="center" vertical="center" wrapText="1"/>
    </xf>
    <xf numFmtId="0" fontId="107" fillId="19" borderId="87" xfId="143" applyFont="1" applyFill="1" applyBorder="1" applyAlignment="1">
      <alignment horizontal="center" vertical="center" wrapText="1"/>
    </xf>
    <xf numFmtId="0" fontId="74" fillId="0" borderId="4" xfId="143" quotePrefix="1" applyFont="1" applyBorder="1" applyAlignment="1">
      <alignment horizontal="center" vertical="center"/>
    </xf>
    <xf numFmtId="0" fontId="74" fillId="19" borderId="88" xfId="143" applyFont="1" applyFill="1" applyBorder="1" applyAlignment="1">
      <alignment horizontal="center" vertical="center" wrapText="1"/>
    </xf>
    <xf numFmtId="0" fontId="107" fillId="19" borderId="89" xfId="143" applyFont="1" applyFill="1" applyBorder="1" applyAlignment="1">
      <alignment horizontal="center" vertical="center" wrapText="1"/>
    </xf>
    <xf numFmtId="0" fontId="107" fillId="19" borderId="88" xfId="143" applyFont="1" applyFill="1" applyBorder="1" applyAlignment="1">
      <alignment horizontal="center" vertical="center" wrapText="1"/>
    </xf>
    <xf numFmtId="0" fontId="107" fillId="0" borderId="89" xfId="143" applyFont="1" applyBorder="1" applyAlignment="1">
      <alignment horizontal="center" vertical="center" wrapText="1"/>
    </xf>
    <xf numFmtId="0" fontId="107" fillId="19" borderId="4" xfId="143" applyFont="1" applyFill="1" applyBorder="1" applyAlignment="1">
      <alignment horizontal="center" vertical="center" wrapText="1"/>
    </xf>
    <xf numFmtId="0" fontId="108" fillId="0" borderId="89" xfId="143" applyFont="1" applyBorder="1" applyAlignment="1">
      <alignment horizontal="center" vertical="center" wrapText="1"/>
    </xf>
    <xf numFmtId="0" fontId="107" fillId="0" borderId="83" xfId="143" applyFont="1" applyBorder="1" applyAlignment="1">
      <alignment horizontal="center" vertical="center" wrapText="1"/>
    </xf>
    <xf numFmtId="0" fontId="74" fillId="0" borderId="4" xfId="143" applyFont="1" applyBorder="1" applyAlignment="1">
      <alignment vertical="center" wrapText="1"/>
    </xf>
    <xf numFmtId="213" fontId="74" fillId="0" borderId="4" xfId="143" applyNumberFormat="1" applyFont="1" applyBorder="1" applyAlignment="1">
      <alignment horizontal="center" vertical="center"/>
    </xf>
    <xf numFmtId="41" fontId="74" fillId="0" borderId="4" xfId="145" applyFont="1" applyFill="1" applyBorder="1" applyAlignment="1">
      <alignment horizontal="center" vertical="center"/>
    </xf>
    <xf numFmtId="3" fontId="74" fillId="0" borderId="4" xfId="145" applyNumberFormat="1" applyFont="1" applyFill="1" applyBorder="1" applyAlignment="1">
      <alignment horizontal="center" vertical="center"/>
    </xf>
    <xf numFmtId="41" fontId="74" fillId="0" borderId="4" xfId="143" applyNumberFormat="1" applyFont="1" applyBorder="1" applyAlignment="1">
      <alignment horizontal="center" vertical="center"/>
    </xf>
    <xf numFmtId="0" fontId="107" fillId="0" borderId="87" xfId="143" applyFont="1" applyBorder="1" applyAlignment="1">
      <alignment horizontal="center" vertical="center" wrapText="1"/>
    </xf>
    <xf numFmtId="0" fontId="74" fillId="0" borderId="87" xfId="143" applyFont="1" applyBorder="1" applyAlignment="1">
      <alignment horizontal="center" vertical="center" wrapText="1"/>
    </xf>
    <xf numFmtId="0" fontId="74" fillId="0" borderId="88" xfId="143" applyFont="1" applyBorder="1" applyAlignment="1">
      <alignment horizontal="center" vertical="center" wrapText="1"/>
    </xf>
    <xf numFmtId="0" fontId="74" fillId="0" borderId="0" xfId="143" applyFont="1" applyAlignment="1">
      <alignment horizontal="center" vertical="center" wrapText="1"/>
    </xf>
    <xf numFmtId="0" fontId="80" fillId="0" borderId="0" xfId="0" applyFont="1" applyAlignment="1">
      <alignment horizontal="left" vertical="center"/>
    </xf>
    <xf numFmtId="0" fontId="95" fillId="4" borderId="0" xfId="143" applyFont="1" applyFill="1" applyAlignment="1">
      <alignment horizontal="left" vertical="center" wrapText="1"/>
    </xf>
    <xf numFmtId="0" fontId="12" fillId="11" borderId="4" xfId="0" applyFont="1" applyFill="1" applyBorder="1" applyAlignment="1">
      <alignment horizontal="center" vertical="center"/>
    </xf>
    <xf numFmtId="0" fontId="74" fillId="0" borderId="0" xfId="143" applyFont="1" applyAlignment="1">
      <alignment horizontal="left" vertical="center" wrapText="1"/>
    </xf>
    <xf numFmtId="0" fontId="12" fillId="0" borderId="4" xfId="0" applyFont="1" applyBorder="1" applyAlignment="1">
      <alignment horizontal="center" vertical="center"/>
    </xf>
    <xf numFmtId="41" fontId="12" fillId="0" borderId="4" xfId="110" applyFont="1" applyBorder="1" applyAlignment="1">
      <alignment horizontal="center" vertical="center"/>
    </xf>
    <xf numFmtId="0" fontId="12" fillId="9" borderId="4" xfId="0" applyFont="1" applyFill="1" applyBorder="1" applyAlignment="1">
      <alignment horizontal="center" vertical="center"/>
    </xf>
    <xf numFmtId="41" fontId="12" fillId="9" borderId="4" xfId="110" applyFont="1" applyFill="1" applyBorder="1" applyAlignment="1">
      <alignment horizontal="center" vertical="center"/>
    </xf>
    <xf numFmtId="0" fontId="74" fillId="0" borderId="0" xfId="143" applyFont="1" applyAlignment="1">
      <alignment horizontal="left" vertical="center"/>
    </xf>
    <xf numFmtId="0" fontId="12" fillId="0" borderId="4" xfId="143" applyFont="1" applyBorder="1" applyAlignment="1">
      <alignment horizontal="center" vertical="center"/>
    </xf>
    <xf numFmtId="0" fontId="12" fillId="9" borderId="4" xfId="143" applyFont="1" applyFill="1" applyBorder="1" applyAlignment="1">
      <alignment horizontal="center" vertical="center"/>
    </xf>
    <xf numFmtId="0" fontId="13" fillId="0" borderId="0" xfId="143" applyFont="1" applyAlignment="1">
      <alignment horizontal="left" vertical="center"/>
    </xf>
    <xf numFmtId="0" fontId="80" fillId="0" borderId="0" xfId="143" applyFont="1" applyAlignment="1">
      <alignment horizontal="center" vertical="center"/>
    </xf>
    <xf numFmtId="0" fontId="80" fillId="11" borderId="4" xfId="143" applyFont="1" applyFill="1" applyBorder="1" applyAlignment="1">
      <alignment horizontal="center" vertical="center"/>
    </xf>
    <xf numFmtId="0" fontId="80" fillId="0" borderId="4" xfId="143" applyFont="1" applyBorder="1" applyAlignment="1">
      <alignment horizontal="center" vertical="center"/>
    </xf>
    <xf numFmtId="41" fontId="80" fillId="4" borderId="4" xfId="110" applyFont="1" applyFill="1" applyBorder="1" applyAlignment="1">
      <alignment vertical="center"/>
    </xf>
    <xf numFmtId="41" fontId="80" fillId="0" borderId="4" xfId="110" applyFont="1" applyBorder="1" applyAlignment="1">
      <alignment horizontal="center" vertical="center"/>
    </xf>
    <xf numFmtId="41" fontId="80" fillId="0" borderId="4" xfId="110" applyFont="1" applyFill="1" applyBorder="1" applyAlignment="1">
      <alignment horizontal="center" vertical="center"/>
    </xf>
    <xf numFmtId="0" fontId="80" fillId="0" borderId="4" xfId="0" applyFont="1" applyBorder="1" applyAlignment="1">
      <alignment vertical="center"/>
    </xf>
    <xf numFmtId="41" fontId="80" fillId="0" borderId="4" xfId="110" applyFont="1" applyBorder="1" applyAlignment="1">
      <alignment vertical="center"/>
    </xf>
    <xf numFmtId="213" fontId="74" fillId="0" borderId="4" xfId="143" applyNumberFormat="1" applyFont="1" applyBorder="1" applyAlignment="1">
      <alignment horizontal="left" vertical="center"/>
    </xf>
    <xf numFmtId="41" fontId="89" fillId="9" borderId="4" xfId="143" applyNumberFormat="1" applyFont="1" applyFill="1" applyBorder="1" applyAlignment="1">
      <alignment horizontal="center" vertical="center"/>
    </xf>
    <xf numFmtId="213" fontId="74" fillId="0" borderId="0" xfId="143" applyNumberFormat="1" applyFont="1" applyAlignment="1">
      <alignment horizontal="center" vertical="center"/>
    </xf>
    <xf numFmtId="41" fontId="74" fillId="0" borderId="0" xfId="145" applyFont="1" applyFill="1" applyBorder="1" applyAlignment="1">
      <alignment horizontal="center" vertical="center"/>
    </xf>
    <xf numFmtId="3" fontId="74" fillId="0" borderId="0" xfId="145" applyNumberFormat="1" applyFont="1" applyFill="1" applyBorder="1" applyAlignment="1">
      <alignment horizontal="center" vertical="center"/>
    </xf>
    <xf numFmtId="41" fontId="74" fillId="0" borderId="0" xfId="143" applyNumberFormat="1" applyFont="1" applyAlignment="1">
      <alignment horizontal="center" vertical="center"/>
    </xf>
    <xf numFmtId="0" fontId="109" fillId="0" borderId="0" xfId="0" applyFont="1" applyAlignment="1">
      <alignment vertical="center"/>
    </xf>
    <xf numFmtId="0" fontId="106" fillId="0" borderId="4" xfId="143" applyFont="1" applyBorder="1" applyAlignment="1">
      <alignment horizontal="center" vertical="center"/>
    </xf>
    <xf numFmtId="41" fontId="95" fillId="0" borderId="81" xfId="136" applyFont="1" applyFill="1" applyBorder="1" applyAlignment="1" applyProtection="1">
      <alignment horizontal="left" vertical="center" shrinkToFit="1"/>
    </xf>
    <xf numFmtId="41" fontId="74" fillId="0" borderId="0" xfId="136" applyFont="1" applyFill="1" applyBorder="1" applyAlignment="1" applyProtection="1">
      <alignment horizontal="left" vertical="center" shrinkToFit="1"/>
    </xf>
    <xf numFmtId="41" fontId="74" fillId="0" borderId="0" xfId="136" applyFont="1" applyFill="1" applyBorder="1" applyAlignment="1" applyProtection="1">
      <alignment horizontal="center" vertical="center" shrinkToFit="1"/>
    </xf>
    <xf numFmtId="41" fontId="74" fillId="0" borderId="0" xfId="134" applyFont="1" applyFill="1" applyBorder="1" applyAlignment="1" applyProtection="1">
      <alignment horizontal="right" vertical="center" shrinkToFit="1"/>
    </xf>
    <xf numFmtId="41" fontId="74" fillId="0" borderId="0" xfId="134" applyFont="1" applyFill="1" applyBorder="1" applyAlignment="1">
      <alignment vertical="center" shrinkToFit="1"/>
    </xf>
    <xf numFmtId="41" fontId="74" fillId="0" borderId="0" xfId="136" applyFont="1" applyAlignment="1">
      <alignment vertical="center" shrinkToFit="1"/>
    </xf>
    <xf numFmtId="0" fontId="74" fillId="0" borderId="4" xfId="135" applyFont="1" applyBorder="1" applyAlignment="1">
      <alignment horizontal="center" vertical="center" shrinkToFit="1"/>
    </xf>
    <xf numFmtId="176" fontId="74" fillId="0" borderId="4" xfId="144" applyFont="1" applyFill="1" applyBorder="1" applyAlignment="1">
      <alignment horizontal="center" vertical="center" shrinkToFit="1"/>
    </xf>
    <xf numFmtId="41" fontId="74" fillId="0" borderId="4" xfId="134" applyFont="1" applyFill="1" applyBorder="1" applyAlignment="1">
      <alignment horizontal="center" vertical="center" shrinkToFit="1"/>
    </xf>
    <xf numFmtId="176" fontId="74" fillId="0" borderId="4" xfId="144" applyFont="1" applyFill="1" applyBorder="1" applyAlignment="1">
      <alignment horizontal="center" vertical="center"/>
    </xf>
    <xf numFmtId="41" fontId="74" fillId="18" borderId="4" xfId="136" applyFont="1" applyFill="1" applyBorder="1" applyAlignment="1">
      <alignment horizontal="left" vertical="center" shrinkToFit="1"/>
    </xf>
    <xf numFmtId="214" fontId="74" fillId="4" borderId="4" xfId="136" applyNumberFormat="1" applyFont="1" applyFill="1" applyBorder="1" applyAlignment="1">
      <alignment horizontal="right" vertical="center" shrinkToFit="1"/>
    </xf>
    <xf numFmtId="41" fontId="74" fillId="0" borderId="4" xfId="136" applyFont="1" applyFill="1" applyBorder="1" applyAlignment="1">
      <alignment horizontal="center" vertical="center" shrinkToFit="1"/>
    </xf>
    <xf numFmtId="41" fontId="74" fillId="0" borderId="4" xfId="134" applyFont="1" applyFill="1" applyBorder="1" applyAlignment="1">
      <alignment horizontal="right" vertical="center" shrinkToFit="1"/>
    </xf>
    <xf numFmtId="41" fontId="74" fillId="0" borderId="4" xfId="136" applyFont="1" applyFill="1" applyBorder="1" applyAlignment="1">
      <alignment horizontal="left" vertical="center" shrinkToFit="1"/>
    </xf>
    <xf numFmtId="41" fontId="74" fillId="0" borderId="4" xfId="136" applyFont="1" applyFill="1" applyBorder="1" applyAlignment="1">
      <alignment horizontal="right" vertical="center" shrinkToFit="1"/>
    </xf>
    <xf numFmtId="41" fontId="74" fillId="0" borderId="4" xfId="134" applyFont="1" applyFill="1" applyBorder="1" applyAlignment="1" applyProtection="1">
      <alignment horizontal="center" vertical="center" shrinkToFit="1"/>
    </xf>
    <xf numFmtId="201" fontId="74" fillId="4" borderId="4" xfId="136" applyNumberFormat="1" applyFont="1" applyFill="1" applyBorder="1" applyAlignment="1">
      <alignment horizontal="right" vertical="center" shrinkToFit="1"/>
    </xf>
    <xf numFmtId="191" fontId="74" fillId="0" borderId="4" xfId="136" applyNumberFormat="1" applyFont="1" applyFill="1" applyBorder="1" applyAlignment="1">
      <alignment horizontal="right" vertical="center" shrinkToFit="1"/>
    </xf>
    <xf numFmtId="41" fontId="74" fillId="4" borderId="4" xfId="136" applyFont="1" applyFill="1" applyBorder="1" applyAlignment="1">
      <alignment horizontal="right" vertical="center" shrinkToFit="1"/>
    </xf>
    <xf numFmtId="41" fontId="74" fillId="0" borderId="0" xfId="136" applyFont="1" applyFill="1" applyAlignment="1">
      <alignment vertical="center" shrinkToFit="1"/>
    </xf>
    <xf numFmtId="41" fontId="74" fillId="18" borderId="4" xfId="136" applyFont="1" applyFill="1" applyBorder="1" applyAlignment="1">
      <alignment horizontal="left" vertical="center"/>
    </xf>
    <xf numFmtId="41" fontId="74" fillId="4" borderId="4" xfId="136" applyFont="1" applyFill="1" applyBorder="1" applyAlignment="1">
      <alignment horizontal="right" vertical="center"/>
    </xf>
    <xf numFmtId="41" fontId="74" fillId="0" borderId="4" xfId="136" applyFont="1" applyFill="1" applyBorder="1" applyAlignment="1" applyProtection="1">
      <alignment horizontal="center" vertical="center"/>
    </xf>
    <xf numFmtId="41" fontId="74" fillId="0" borderId="4" xfId="136" applyFont="1" applyFill="1" applyBorder="1" applyAlignment="1">
      <alignment horizontal="left" vertical="center"/>
    </xf>
    <xf numFmtId="41" fontId="74" fillId="0" borderId="4" xfId="136" applyFont="1" applyFill="1" applyBorder="1" applyAlignment="1">
      <alignment horizontal="right" vertical="center"/>
    </xf>
    <xf numFmtId="41" fontId="74" fillId="18" borderId="4" xfId="136" applyFont="1" applyFill="1" applyBorder="1" applyAlignment="1">
      <alignment horizontal="right" vertical="center" shrinkToFit="1"/>
    </xf>
    <xf numFmtId="41" fontId="74" fillId="18" borderId="4" xfId="136" applyFont="1" applyFill="1" applyBorder="1" applyAlignment="1">
      <alignment horizontal="center" vertical="center" shrinkToFit="1"/>
    </xf>
    <xf numFmtId="41" fontId="74" fillId="18" borderId="4" xfId="134" applyFont="1" applyFill="1" applyBorder="1" applyAlignment="1">
      <alignment horizontal="right" vertical="center" shrinkToFit="1"/>
    </xf>
    <xf numFmtId="43" fontId="74" fillId="4" borderId="4" xfId="136" applyNumberFormat="1" applyFont="1" applyFill="1" applyBorder="1" applyAlignment="1">
      <alignment horizontal="right" vertical="center" shrinkToFit="1"/>
    </xf>
    <xf numFmtId="201" fontId="74" fillId="4" borderId="4" xfId="134" applyNumberFormat="1" applyFont="1" applyFill="1" applyBorder="1" applyAlignment="1">
      <alignment horizontal="right" vertical="center" shrinkToFit="1"/>
    </xf>
    <xf numFmtId="41" fontId="74" fillId="0" borderId="0" xfId="134" applyFont="1" applyAlignment="1">
      <alignment vertical="center" shrinkToFit="1"/>
    </xf>
    <xf numFmtId="41" fontId="74" fillId="4" borderId="4" xfId="134" applyFont="1" applyFill="1" applyBorder="1" applyAlignment="1">
      <alignment horizontal="right" vertical="center" shrinkToFit="1"/>
    </xf>
    <xf numFmtId="41" fontId="74" fillId="11" borderId="4" xfId="136" applyFont="1" applyFill="1" applyBorder="1" applyAlignment="1">
      <alignment horizontal="center" vertical="center" shrinkToFit="1"/>
    </xf>
    <xf numFmtId="41" fontId="74" fillId="11" borderId="4" xfId="134" applyFont="1" applyFill="1" applyBorder="1" applyAlignment="1">
      <alignment horizontal="center" vertical="center" shrinkToFit="1"/>
    </xf>
    <xf numFmtId="41" fontId="74" fillId="0" borderId="4" xfId="136" applyFont="1" applyBorder="1" applyAlignment="1">
      <alignment horizontal="center" vertical="center" shrinkToFit="1"/>
    </xf>
    <xf numFmtId="41" fontId="74" fillId="0" borderId="4" xfId="134" applyFont="1" applyBorder="1" applyAlignment="1">
      <alignment vertical="center" shrinkToFit="1"/>
    </xf>
    <xf numFmtId="41" fontId="74" fillId="0" borderId="4" xfId="136" applyFont="1" applyBorder="1" applyAlignment="1">
      <alignment vertical="center" shrinkToFit="1"/>
    </xf>
    <xf numFmtId="41" fontId="74" fillId="0" borderId="19" xfId="134" applyFont="1" applyBorder="1" applyAlignment="1">
      <alignment vertical="center" shrinkToFit="1"/>
    </xf>
    <xf numFmtId="41" fontId="74" fillId="10" borderId="4" xfId="136" applyFont="1" applyFill="1" applyBorder="1" applyAlignment="1">
      <alignment horizontal="center" vertical="center" shrinkToFit="1"/>
    </xf>
    <xf numFmtId="220" fontId="74" fillId="0" borderId="22" xfId="134" applyNumberFormat="1" applyFont="1" applyBorder="1" applyAlignment="1">
      <alignment vertical="center" shrinkToFit="1"/>
    </xf>
    <xf numFmtId="41" fontId="74" fillId="0" borderId="126" xfId="134" applyFont="1" applyBorder="1" applyAlignment="1">
      <alignment vertical="center" shrinkToFit="1"/>
    </xf>
    <xf numFmtId="41" fontId="74" fillId="0" borderId="23" xfId="134" applyFont="1" applyBorder="1" applyAlignment="1">
      <alignment vertical="center" shrinkToFit="1"/>
    </xf>
    <xf numFmtId="0" fontId="95" fillId="0" borderId="0" xfId="0" applyFont="1"/>
    <xf numFmtId="41" fontId="74" fillId="0" borderId="0" xfId="136" applyFont="1" applyAlignment="1">
      <alignment horizontal="center" vertical="center" shrinkToFit="1"/>
    </xf>
    <xf numFmtId="0" fontId="74" fillId="11" borderId="4" xfId="135" applyFont="1" applyFill="1" applyBorder="1" applyAlignment="1">
      <alignment horizontal="center" vertical="center" shrinkToFit="1"/>
    </xf>
    <xf numFmtId="176" fontId="74" fillId="11" borderId="4" xfId="144" applyFont="1" applyFill="1" applyBorder="1" applyAlignment="1">
      <alignment horizontal="center" vertical="center" shrinkToFit="1"/>
    </xf>
    <xf numFmtId="207" fontId="74" fillId="4" borderId="4" xfId="136" applyNumberFormat="1" applyFont="1" applyFill="1" applyBorder="1" applyAlignment="1">
      <alignment horizontal="right" vertical="center" shrinkToFit="1"/>
    </xf>
    <xf numFmtId="41" fontId="95" fillId="4" borderId="4" xfId="136" applyFont="1" applyFill="1" applyBorder="1" applyAlignment="1">
      <alignment horizontal="right" vertical="center" shrinkToFit="1"/>
    </xf>
    <xf numFmtId="191" fontId="74" fillId="0" borderId="0" xfId="136" applyNumberFormat="1" applyFont="1" applyAlignment="1">
      <alignment vertical="center" shrinkToFit="1"/>
    </xf>
    <xf numFmtId="10" fontId="74" fillId="0" borderId="0" xfId="115" applyNumberFormat="1" applyFont="1" applyAlignment="1">
      <alignment vertical="center" shrinkToFit="1"/>
    </xf>
    <xf numFmtId="9" fontId="74" fillId="0" borderId="0" xfId="115" applyFont="1" applyAlignment="1">
      <alignment vertical="center" shrinkToFit="1"/>
    </xf>
    <xf numFmtId="41" fontId="80" fillId="0" borderId="0" xfId="0" applyNumberFormat="1" applyFont="1"/>
    <xf numFmtId="0" fontId="89" fillId="0" borderId="0" xfId="0" applyFont="1"/>
    <xf numFmtId="0" fontId="110" fillId="0" borderId="0" xfId="0" applyFont="1" applyAlignment="1">
      <alignment vertical="center"/>
    </xf>
    <xf numFmtId="0" fontId="80" fillId="11" borderId="76" xfId="0" applyFont="1" applyFill="1" applyBorder="1" applyAlignment="1">
      <alignment horizontal="center" vertical="center" wrapText="1"/>
    </xf>
    <xf numFmtId="0" fontId="80" fillId="11" borderId="77" xfId="0" applyFont="1" applyFill="1" applyBorder="1" applyAlignment="1">
      <alignment horizontal="center" vertical="center" wrapText="1"/>
    </xf>
    <xf numFmtId="0" fontId="80" fillId="11" borderId="77" xfId="0" applyFont="1" applyFill="1" applyBorder="1" applyAlignment="1">
      <alignment horizontal="center" vertical="center"/>
    </xf>
    <xf numFmtId="0" fontId="80" fillId="0" borderId="102" xfId="0" applyFont="1" applyBorder="1" applyAlignment="1">
      <alignment horizontal="center" vertical="center"/>
    </xf>
    <xf numFmtId="0" fontId="80" fillId="17" borderId="101" xfId="0" applyFont="1" applyFill="1" applyBorder="1" applyAlignment="1">
      <alignment vertical="center"/>
    </xf>
    <xf numFmtId="0" fontId="80" fillId="17" borderId="103" xfId="0" applyFont="1" applyFill="1" applyBorder="1" applyAlignment="1">
      <alignment vertical="center"/>
    </xf>
    <xf numFmtId="186" fontId="80" fillId="17" borderId="103" xfId="146" applyNumberFormat="1" applyFont="1" applyFill="1" applyBorder="1">
      <alignment vertical="center"/>
    </xf>
    <xf numFmtId="186" fontId="80" fillId="17" borderId="104" xfId="146" applyNumberFormat="1" applyFont="1" applyFill="1" applyBorder="1">
      <alignment vertical="center"/>
    </xf>
    <xf numFmtId="0" fontId="80" fillId="0" borderId="105" xfId="0" applyFont="1" applyBorder="1" applyAlignment="1">
      <alignment horizontal="left" vertical="center"/>
    </xf>
    <xf numFmtId="0" fontId="80" fillId="0" borderId="107" xfId="0" applyFont="1" applyBorder="1" applyAlignment="1">
      <alignment horizontal="center" vertical="center"/>
    </xf>
    <xf numFmtId="0" fontId="80" fillId="17" borderId="106" xfId="0" applyFont="1" applyFill="1" applyBorder="1" applyAlignment="1">
      <alignment vertical="center"/>
    </xf>
    <xf numFmtId="0" fontId="80" fillId="17" borderId="108" xfId="0" applyFont="1" applyFill="1" applyBorder="1" applyAlignment="1">
      <alignment vertical="center"/>
    </xf>
    <xf numFmtId="186" fontId="80" fillId="17" borderId="109" xfId="146" applyNumberFormat="1" applyFont="1" applyFill="1" applyBorder="1">
      <alignment vertical="center"/>
    </xf>
    <xf numFmtId="0" fontId="80" fillId="0" borderId="110" xfId="0" applyFont="1" applyBorder="1" applyAlignment="1">
      <alignment horizontal="left" vertical="center"/>
    </xf>
    <xf numFmtId="186" fontId="80" fillId="17" borderId="108" xfId="146" applyNumberFormat="1" applyFont="1" applyFill="1" applyBorder="1">
      <alignment vertical="center"/>
    </xf>
    <xf numFmtId="0" fontId="31" fillId="0" borderId="112" xfId="0" applyFont="1" applyBorder="1" applyAlignment="1">
      <alignment horizontal="center" vertical="center"/>
    </xf>
    <xf numFmtId="0" fontId="31" fillId="17" borderId="111" xfId="0" applyFont="1" applyFill="1" applyBorder="1" applyAlignment="1">
      <alignment vertical="center"/>
    </xf>
    <xf numFmtId="0" fontId="31" fillId="17" borderId="113" xfId="0" applyFont="1" applyFill="1" applyBorder="1" applyAlignment="1">
      <alignment vertical="center"/>
    </xf>
    <xf numFmtId="186" fontId="31" fillId="17" borderId="113" xfId="0" applyNumberFormat="1" applyFont="1" applyFill="1" applyBorder="1" applyAlignment="1">
      <alignment vertical="center"/>
    </xf>
    <xf numFmtId="186" fontId="31" fillId="17" borderId="114" xfId="0" applyNumberFormat="1" applyFont="1" applyFill="1" applyBorder="1" applyAlignment="1">
      <alignment vertical="center"/>
    </xf>
    <xf numFmtId="0" fontId="80" fillId="0" borderId="115" xfId="0" applyFont="1" applyBorder="1" applyAlignment="1">
      <alignment horizontal="left" vertical="center"/>
    </xf>
    <xf numFmtId="0" fontId="50" fillId="17" borderId="101" xfId="0" applyFont="1" applyFill="1" applyBorder="1" applyAlignment="1">
      <alignment vertical="center"/>
    </xf>
    <xf numFmtId="0" fontId="50" fillId="17" borderId="103" xfId="0" applyFont="1" applyFill="1" applyBorder="1" applyAlignment="1">
      <alignment vertical="center"/>
    </xf>
    <xf numFmtId="186" fontId="50" fillId="17" borderId="103" xfId="146" applyNumberFormat="1" applyFont="1" applyFill="1" applyBorder="1">
      <alignment vertical="center"/>
    </xf>
    <xf numFmtId="186" fontId="50" fillId="17" borderId="104" xfId="146" applyNumberFormat="1" applyFont="1" applyFill="1" applyBorder="1">
      <alignment vertical="center"/>
    </xf>
    <xf numFmtId="0" fontId="50" fillId="0" borderId="105" xfId="0" applyFont="1" applyBorder="1" applyAlignment="1">
      <alignment horizontal="left" vertical="center" wrapText="1"/>
    </xf>
    <xf numFmtId="0" fontId="50" fillId="0" borderId="105" xfId="0" applyFont="1" applyBorder="1" applyAlignment="1">
      <alignment horizontal="left" vertical="center"/>
    </xf>
    <xf numFmtId="0" fontId="31" fillId="0" borderId="117" xfId="0" applyFont="1" applyBorder="1" applyAlignment="1">
      <alignment horizontal="center" vertical="center"/>
    </xf>
    <xf numFmtId="0" fontId="31" fillId="17" borderId="116" xfId="0" applyFont="1" applyFill="1" applyBorder="1" applyAlignment="1">
      <alignment vertical="center"/>
    </xf>
    <xf numFmtId="0" fontId="31" fillId="17" borderId="118" xfId="0" applyFont="1" applyFill="1" applyBorder="1" applyAlignment="1">
      <alignment vertical="center"/>
    </xf>
    <xf numFmtId="186" fontId="31" fillId="17" borderId="118" xfId="0" applyNumberFormat="1" applyFont="1" applyFill="1" applyBorder="1" applyAlignment="1">
      <alignment vertical="center"/>
    </xf>
    <xf numFmtId="186" fontId="31" fillId="17" borderId="119" xfId="0" applyNumberFormat="1" applyFont="1" applyFill="1" applyBorder="1" applyAlignment="1">
      <alignment vertical="center"/>
    </xf>
    <xf numFmtId="0" fontId="50" fillId="0" borderId="120" xfId="0" applyFont="1" applyBorder="1" applyAlignment="1">
      <alignment horizontal="left" vertical="center"/>
    </xf>
    <xf numFmtId="0" fontId="80" fillId="0" borderId="122" xfId="0" applyFont="1" applyBorder="1" applyAlignment="1">
      <alignment horizontal="center" vertical="center"/>
    </xf>
    <xf numFmtId="0" fontId="50" fillId="17" borderId="121" xfId="0" applyFont="1" applyFill="1" applyBorder="1" applyAlignment="1">
      <alignment vertical="center"/>
    </xf>
    <xf numFmtId="0" fontId="50" fillId="17" borderId="123" xfId="0" applyFont="1" applyFill="1" applyBorder="1" applyAlignment="1">
      <alignment vertical="center"/>
    </xf>
    <xf numFmtId="186" fontId="11" fillId="17" borderId="108" xfId="146" applyNumberFormat="1" applyFont="1" applyFill="1" applyBorder="1">
      <alignment vertical="center"/>
    </xf>
    <xf numFmtId="186" fontId="50" fillId="17" borderId="123" xfId="146" applyNumberFormat="1" applyFont="1" applyFill="1" applyBorder="1">
      <alignment vertical="center"/>
    </xf>
    <xf numFmtId="0" fontId="50" fillId="0" borderId="124" xfId="0" applyFont="1" applyBorder="1" applyAlignment="1">
      <alignment horizontal="left" vertical="center" wrapText="1"/>
    </xf>
    <xf numFmtId="0" fontId="50" fillId="0" borderId="124" xfId="0" applyFont="1" applyBorder="1" applyAlignment="1">
      <alignment horizontal="left" vertical="center"/>
    </xf>
    <xf numFmtId="0" fontId="111" fillId="0" borderId="124" xfId="0" applyFont="1" applyBorder="1" applyAlignment="1">
      <alignment horizontal="left" vertical="center" wrapText="1"/>
    </xf>
    <xf numFmtId="0" fontId="80" fillId="0" borderId="112" xfId="0" applyFont="1" applyBorder="1" applyAlignment="1">
      <alignment horizontal="center" vertical="center"/>
    </xf>
    <xf numFmtId="0" fontId="80" fillId="17" borderId="111" xfId="0" applyFont="1" applyFill="1" applyBorder="1" applyAlignment="1">
      <alignment vertical="center"/>
    </xf>
    <xf numFmtId="0" fontId="80" fillId="17" borderId="113" xfId="0" applyFont="1" applyFill="1" applyBorder="1" applyAlignment="1">
      <alignment vertical="center"/>
    </xf>
    <xf numFmtId="186" fontId="80" fillId="17" borderId="113" xfId="146" applyNumberFormat="1" applyFont="1" applyFill="1" applyBorder="1">
      <alignment vertical="center"/>
    </xf>
    <xf numFmtId="186" fontId="50" fillId="17" borderId="20" xfId="146" applyNumberFormat="1" applyFont="1" applyFill="1" applyBorder="1">
      <alignment vertical="center"/>
    </xf>
    <xf numFmtId="186" fontId="80" fillId="17" borderId="114" xfId="146" applyNumberFormat="1" applyFont="1" applyFill="1" applyBorder="1">
      <alignment vertical="center"/>
    </xf>
    <xf numFmtId="0" fontId="50" fillId="0" borderId="97" xfId="0" applyFont="1" applyBorder="1" applyAlignment="1">
      <alignment horizontal="left" vertical="center" wrapText="1"/>
    </xf>
    <xf numFmtId="0" fontId="31" fillId="0" borderId="120" xfId="0" applyFont="1" applyBorder="1" applyAlignment="1">
      <alignment horizontal="left" vertical="center"/>
    </xf>
    <xf numFmtId="0" fontId="11" fillId="0" borderId="0" xfId="133" applyFont="1" applyAlignment="1">
      <alignment horizontal="left" vertical="top" wrapText="1"/>
    </xf>
    <xf numFmtId="0" fontId="11" fillId="0" borderId="0" xfId="133" applyFont="1" applyAlignment="1">
      <alignment horizontal="left" vertical="center"/>
    </xf>
    <xf numFmtId="215" fontId="13" fillId="0" borderId="0" xfId="147" applyNumberFormat="1" applyFont="1" applyAlignment="1">
      <alignment horizontal="center" vertical="center"/>
    </xf>
    <xf numFmtId="215" fontId="13" fillId="0" borderId="0" xfId="147" applyNumberFormat="1" applyFont="1" applyAlignment="1">
      <alignment horizontal="center" vertical="center" wrapText="1"/>
    </xf>
    <xf numFmtId="215" fontId="80" fillId="0" borderId="0" xfId="147" applyNumberFormat="1" applyFont="1" applyAlignment="1">
      <alignment horizontal="center" vertical="center"/>
    </xf>
    <xf numFmtId="41" fontId="80" fillId="0" borderId="0" xfId="137" applyFont="1" applyAlignment="1">
      <alignment horizontal="center" vertical="center"/>
    </xf>
    <xf numFmtId="215" fontId="80" fillId="0" borderId="0" xfId="147" applyNumberFormat="1" applyFont="1"/>
    <xf numFmtId="41" fontId="80" fillId="0" borderId="0" xfId="137" applyFont="1" applyAlignment="1"/>
    <xf numFmtId="216" fontId="80" fillId="0" borderId="0" xfId="147" applyNumberFormat="1" applyFont="1"/>
    <xf numFmtId="0" fontId="13" fillId="0" borderId="0" xfId="0" applyFont="1"/>
    <xf numFmtId="202" fontId="80" fillId="0" borderId="0" xfId="0" applyNumberFormat="1" applyFont="1"/>
    <xf numFmtId="0" fontId="10" fillId="0" borderId="0" xfId="113" applyFont="1" applyAlignment="1">
      <alignment vertical="center"/>
    </xf>
    <xf numFmtId="0" fontId="11" fillId="0" borderId="0" xfId="113" applyFont="1" applyAlignment="1">
      <alignment vertical="center"/>
    </xf>
    <xf numFmtId="0" fontId="11" fillId="0" borderId="0" xfId="113" applyFont="1" applyAlignment="1">
      <alignment horizontal="center" vertical="center"/>
    </xf>
    <xf numFmtId="0" fontId="31" fillId="0" borderId="0" xfId="0" applyFont="1" applyAlignment="1">
      <alignment horizontal="right" vertical="center"/>
    </xf>
    <xf numFmtId="0" fontId="13" fillId="0" borderId="0" xfId="113" applyFont="1" applyAlignment="1">
      <alignment vertical="center"/>
    </xf>
    <xf numFmtId="0" fontId="12" fillId="0" borderId="0" xfId="113" applyFont="1" applyAlignment="1">
      <alignment vertical="center" wrapText="1"/>
    </xf>
    <xf numFmtId="0" fontId="12" fillId="11" borderId="4" xfId="113" applyFont="1" applyFill="1" applyBorder="1" applyAlignment="1">
      <alignment horizontal="center" vertical="center"/>
    </xf>
    <xf numFmtId="0" fontId="12" fillId="0" borderId="0" xfId="113" applyFont="1" applyAlignment="1">
      <alignment vertical="center"/>
    </xf>
    <xf numFmtId="0" fontId="112" fillId="0" borderId="19" xfId="113" applyFont="1" applyBorder="1" applyAlignment="1">
      <alignment horizontal="center" vertical="center"/>
    </xf>
    <xf numFmtId="2" fontId="12" fillId="0" borderId="19" xfId="113" applyNumberFormat="1" applyFont="1" applyBorder="1" applyAlignment="1">
      <alignment horizontal="center" vertical="center" wrapText="1"/>
    </xf>
    <xf numFmtId="2" fontId="12" fillId="0" borderId="0" xfId="113" applyNumberFormat="1" applyFont="1" applyAlignment="1">
      <alignment horizontal="center" vertical="center" wrapText="1"/>
    </xf>
    <xf numFmtId="0" fontId="113" fillId="7" borderId="20" xfId="113" quotePrefix="1" applyFont="1" applyFill="1" applyBorder="1" applyAlignment="1">
      <alignment horizontal="center" vertical="center"/>
    </xf>
    <xf numFmtId="2" fontId="90" fillId="0" borderId="20" xfId="113" applyNumberFormat="1" applyFont="1" applyBorder="1" applyAlignment="1">
      <alignment horizontal="center" vertical="center"/>
    </xf>
    <xf numFmtId="2" fontId="12" fillId="0" borderId="0" xfId="113" applyNumberFormat="1" applyFont="1" applyAlignment="1">
      <alignment horizontal="center" vertical="center"/>
    </xf>
    <xf numFmtId="0" fontId="112" fillId="0" borderId="21" xfId="113" quotePrefix="1" applyFont="1" applyBorder="1" applyAlignment="1">
      <alignment horizontal="right" vertical="center"/>
    </xf>
    <xf numFmtId="0" fontId="112" fillId="0" borderId="21" xfId="113" quotePrefix="1" applyFont="1" applyBorder="1" applyAlignment="1">
      <alignment horizontal="center" vertical="center"/>
    </xf>
    <xf numFmtId="0" fontId="112" fillId="0" borderId="21" xfId="113" quotePrefix="1" applyFont="1" applyBorder="1" applyAlignment="1">
      <alignment horizontal="left" vertical="center"/>
    </xf>
    <xf numFmtId="0" fontId="112" fillId="0" borderId="21" xfId="113" applyFont="1" applyBorder="1" applyAlignment="1">
      <alignment vertical="center"/>
    </xf>
    <xf numFmtId="2" fontId="12" fillId="0" borderId="21" xfId="113" applyNumberFormat="1" applyFont="1" applyBorder="1" applyAlignment="1">
      <alignment horizontal="center" vertical="center"/>
    </xf>
    <xf numFmtId="0" fontId="112" fillId="7" borderId="19" xfId="113" applyFont="1" applyFill="1" applyBorder="1" applyAlignment="1">
      <alignment horizontal="center" vertical="center"/>
    </xf>
    <xf numFmtId="0" fontId="113" fillId="7" borderId="20" xfId="113" quotePrefix="1" applyFont="1" applyFill="1" applyBorder="1" applyAlignment="1">
      <alignment horizontal="left" vertical="center"/>
    </xf>
    <xf numFmtId="0" fontId="12" fillId="0" borderId="18" xfId="113" applyFont="1" applyBorder="1" applyAlignment="1">
      <alignment vertical="center"/>
    </xf>
    <xf numFmtId="2" fontId="89" fillId="0" borderId="21" xfId="113" applyNumberFormat="1" applyFont="1" applyBorder="1" applyAlignment="1">
      <alignment horizontal="center" vertical="center"/>
    </xf>
    <xf numFmtId="2" fontId="89" fillId="0" borderId="0" xfId="113" applyNumberFormat="1" applyFont="1" applyAlignment="1">
      <alignment horizontal="center" vertical="center"/>
    </xf>
    <xf numFmtId="0" fontId="114" fillId="7" borderId="0" xfId="113" applyFont="1" applyFill="1" applyAlignment="1">
      <alignment horizontal="center" vertical="center" wrapText="1"/>
    </xf>
    <xf numFmtId="0" fontId="114" fillId="0" borderId="0" xfId="113" applyFont="1" applyAlignment="1">
      <alignment vertical="center"/>
    </xf>
    <xf numFmtId="0" fontId="114" fillId="0" borderId="0" xfId="113" quotePrefix="1" applyFont="1" applyAlignment="1">
      <alignment horizontal="left" vertical="center"/>
    </xf>
    <xf numFmtId="2" fontId="114" fillId="0" borderId="0" xfId="113" applyNumberFormat="1" applyFont="1" applyAlignment="1">
      <alignment horizontal="center" vertical="center"/>
    </xf>
    <xf numFmtId="0" fontId="85" fillId="0" borderId="0" xfId="113" applyFont="1" applyAlignment="1">
      <alignment vertical="center"/>
    </xf>
    <xf numFmtId="0" fontId="85" fillId="0" borderId="0" xfId="113" applyFont="1" applyAlignment="1">
      <alignment horizontal="left" vertical="center"/>
    </xf>
    <xf numFmtId="0" fontId="115" fillId="0" borderId="0" xfId="113" applyFont="1" applyAlignment="1">
      <alignment horizontal="left" vertical="center"/>
    </xf>
    <xf numFmtId="178" fontId="11" fillId="0" borderId="0" xfId="113" applyNumberFormat="1" applyFont="1" applyAlignment="1">
      <alignment vertical="center"/>
    </xf>
    <xf numFmtId="41" fontId="116" fillId="0" borderId="0" xfId="110" applyFont="1" applyAlignment="1">
      <alignment horizontal="center" vertical="center"/>
    </xf>
    <xf numFmtId="0" fontId="116" fillId="0" borderId="0" xfId="113" applyFont="1" applyAlignment="1">
      <alignment vertical="center"/>
    </xf>
    <xf numFmtId="0" fontId="74" fillId="0" borderId="0" xfId="113" applyFont="1" applyAlignment="1">
      <alignment horizontal="right" vertical="center"/>
    </xf>
    <xf numFmtId="0" fontId="10" fillId="11" borderId="4" xfId="113" applyFont="1" applyFill="1" applyBorder="1" applyAlignment="1">
      <alignment horizontal="center" vertical="center"/>
    </xf>
    <xf numFmtId="178" fontId="117" fillId="0" borderId="23" xfId="113" applyNumberFormat="1" applyFont="1" applyBorder="1" applyAlignment="1">
      <alignment horizontal="left" vertical="center"/>
    </xf>
    <xf numFmtId="219" fontId="11" fillId="0" borderId="4" xfId="113" applyNumberFormat="1" applyFont="1" applyBorder="1" applyAlignment="1">
      <alignment horizontal="center" vertical="center"/>
    </xf>
    <xf numFmtId="204" fontId="11" fillId="0" borderId="4" xfId="113" applyNumberFormat="1" applyFont="1" applyBorder="1" applyAlignment="1">
      <alignment horizontal="center" vertical="center"/>
    </xf>
    <xf numFmtId="0" fontId="11" fillId="0" borderId="27" xfId="113" applyFont="1" applyBorder="1" applyAlignment="1">
      <alignment vertical="center"/>
    </xf>
    <xf numFmtId="0" fontId="11" fillId="0" borderId="18" xfId="113" applyFont="1" applyBorder="1" applyAlignment="1">
      <alignment vertical="center"/>
    </xf>
    <xf numFmtId="178" fontId="11" fillId="0" borderId="4" xfId="113" applyNumberFormat="1" applyFont="1" applyBorder="1" applyAlignment="1">
      <alignment horizontal="center" vertical="center"/>
    </xf>
    <xf numFmtId="0" fontId="11" fillId="0" borderId="55" xfId="113" applyFont="1" applyBorder="1" applyAlignment="1">
      <alignment vertical="center"/>
    </xf>
    <xf numFmtId="0" fontId="11" fillId="0" borderId="36" xfId="113" applyFont="1" applyBorder="1" applyAlignment="1">
      <alignment vertical="center"/>
    </xf>
    <xf numFmtId="9" fontId="50" fillId="0" borderId="0" xfId="115" applyFont="1" applyAlignment="1">
      <alignment horizontal="center" vertical="center"/>
    </xf>
    <xf numFmtId="178" fontId="120" fillId="0" borderId="23" xfId="113" applyNumberFormat="1" applyFont="1" applyBorder="1" applyAlignment="1">
      <alignment horizontal="right" vertical="center"/>
    </xf>
    <xf numFmtId="178" fontId="10" fillId="0" borderId="3" xfId="113" applyNumberFormat="1" applyFont="1" applyBorder="1" applyAlignment="1">
      <alignment horizontal="center" vertical="center"/>
    </xf>
    <xf numFmtId="0" fontId="121" fillId="0" borderId="0" xfId="113" applyFont="1" applyAlignment="1">
      <alignment vertical="center"/>
    </xf>
    <xf numFmtId="0" fontId="90" fillId="0" borderId="0" xfId="0" applyFont="1" applyAlignment="1">
      <alignment vertical="center"/>
    </xf>
    <xf numFmtId="0" fontId="12" fillId="0" borderId="0" xfId="113" applyFont="1" applyAlignment="1">
      <alignment horizontal="center" vertical="center"/>
    </xf>
    <xf numFmtId="3" fontId="11" fillId="0" borderId="4" xfId="113" applyNumberFormat="1" applyFont="1" applyBorder="1" applyAlignment="1">
      <alignment horizontal="center" vertical="center"/>
    </xf>
    <xf numFmtId="3" fontId="11" fillId="0" borderId="3" xfId="113" applyNumberFormat="1" applyFont="1" applyBorder="1" applyAlignment="1">
      <alignment horizontal="center" vertical="center"/>
    </xf>
    <xf numFmtId="0" fontId="12" fillId="0" borderId="0" xfId="113" applyFont="1" applyAlignment="1">
      <alignment horizontal="center" vertical="center" shrinkToFit="1"/>
    </xf>
    <xf numFmtId="0" fontId="11" fillId="7" borderId="18" xfId="113" applyFont="1" applyFill="1" applyBorder="1" applyAlignment="1">
      <alignment horizontal="center" vertical="center"/>
    </xf>
    <xf numFmtId="0" fontId="12" fillId="0" borderId="18" xfId="113" applyFont="1" applyBorder="1" applyAlignment="1">
      <alignment horizontal="center" vertical="center" shrinkToFit="1"/>
    </xf>
    <xf numFmtId="0" fontId="12" fillId="0" borderId="18" xfId="113" applyFont="1" applyBorder="1" applyAlignment="1">
      <alignment horizontal="center" vertical="center"/>
    </xf>
    <xf numFmtId="0" fontId="11" fillId="22" borderId="3" xfId="113" applyFont="1" applyFill="1" applyBorder="1" applyAlignment="1">
      <alignment horizontal="center" vertical="center" shrinkToFit="1"/>
    </xf>
    <xf numFmtId="0" fontId="11" fillId="22" borderId="23" xfId="113" applyFont="1" applyFill="1" applyBorder="1" applyAlignment="1">
      <alignment horizontal="center" vertical="center" shrinkToFit="1"/>
    </xf>
    <xf numFmtId="205" fontId="11" fillId="22" borderId="23" xfId="113" applyNumberFormat="1" applyFont="1" applyFill="1" applyBorder="1" applyAlignment="1">
      <alignment vertical="center" shrinkToFit="1"/>
    </xf>
    <xf numFmtId="205" fontId="11" fillId="22" borderId="3" xfId="113" applyNumberFormat="1" applyFont="1" applyFill="1" applyBorder="1" applyAlignment="1">
      <alignment vertical="center" shrinkToFit="1"/>
    </xf>
    <xf numFmtId="41" fontId="11" fillId="22" borderId="49" xfId="151" applyFont="1" applyFill="1" applyBorder="1" applyAlignment="1">
      <alignment horizontal="center" vertical="center" shrinkToFit="1"/>
    </xf>
    <xf numFmtId="205" fontId="11" fillId="22" borderId="49" xfId="113" applyNumberFormat="1" applyFont="1" applyFill="1" applyBorder="1" applyAlignment="1">
      <alignment vertical="center" shrinkToFit="1"/>
    </xf>
    <xf numFmtId="41" fontId="122" fillId="22" borderId="49" xfId="113" applyNumberFormat="1" applyFont="1" applyFill="1" applyBorder="1" applyAlignment="1">
      <alignment horizontal="center" vertical="center" shrinkToFit="1"/>
    </xf>
    <xf numFmtId="205" fontId="123" fillId="22" borderId="49" xfId="113" applyNumberFormat="1" applyFont="1" applyFill="1" applyBorder="1" applyAlignment="1">
      <alignment horizontal="center" vertical="center" shrinkToFit="1"/>
    </xf>
    <xf numFmtId="205" fontId="123" fillId="22" borderId="49" xfId="113" applyNumberFormat="1" applyFont="1" applyFill="1" applyBorder="1" applyAlignment="1">
      <alignment vertical="center" shrinkToFit="1"/>
    </xf>
    <xf numFmtId="205" fontId="10" fillId="22" borderId="7" xfId="113" applyNumberFormat="1" applyFont="1" applyFill="1" applyBorder="1" applyAlignment="1">
      <alignment vertical="center" shrinkToFit="1"/>
    </xf>
    <xf numFmtId="0" fontId="11" fillId="7" borderId="0" xfId="113" applyFont="1" applyFill="1" applyAlignment="1">
      <alignment horizontal="center" vertical="center" shrinkToFit="1"/>
    </xf>
    <xf numFmtId="41" fontId="124" fillId="7" borderId="0" xfId="113" applyNumberFormat="1" applyFont="1" applyFill="1" applyAlignment="1">
      <alignment horizontal="center" vertical="center" readingOrder="2"/>
    </xf>
    <xf numFmtId="41" fontId="124" fillId="7" borderId="0" xfId="113" applyNumberFormat="1" applyFont="1" applyFill="1" applyAlignment="1">
      <alignment vertical="center" readingOrder="2"/>
    </xf>
    <xf numFmtId="202" fontId="13" fillId="0" borderId="0" xfId="0" applyNumberFormat="1" applyFont="1"/>
    <xf numFmtId="0" fontId="125" fillId="0" borderId="0" xfId="0" applyFont="1" applyAlignment="1">
      <alignment vertical="center"/>
    </xf>
    <xf numFmtId="0" fontId="95" fillId="0" borderId="18" xfId="142" applyFont="1" applyBorder="1">
      <alignment vertical="center"/>
    </xf>
    <xf numFmtId="0" fontId="74" fillId="0" borderId="0" xfId="142" applyFont="1">
      <alignment vertical="center"/>
    </xf>
    <xf numFmtId="0" fontId="95" fillId="0" borderId="0" xfId="142" applyFont="1">
      <alignment vertical="center"/>
    </xf>
    <xf numFmtId="0" fontId="74" fillId="11" borderId="4" xfId="142" applyFont="1" applyFill="1" applyBorder="1" applyAlignment="1">
      <alignment horizontal="center" vertical="center"/>
    </xf>
    <xf numFmtId="0" fontId="74" fillId="0" borderId="4" xfId="142" applyFont="1" applyBorder="1">
      <alignment vertical="center"/>
    </xf>
    <xf numFmtId="0" fontId="74" fillId="0" borderId="4" xfId="142" applyFont="1" applyBorder="1" applyAlignment="1">
      <alignment horizontal="center" vertical="center"/>
    </xf>
    <xf numFmtId="41" fontId="95" fillId="0" borderId="4" xfId="137" applyFont="1" applyBorder="1" applyAlignment="1">
      <alignment horizontal="center" vertical="center"/>
    </xf>
    <xf numFmtId="0" fontId="95" fillId="0" borderId="4" xfId="142" applyFont="1" applyBorder="1" applyAlignment="1">
      <alignment horizontal="left" vertical="center"/>
    </xf>
    <xf numFmtId="0" fontId="95" fillId="0" borderId="4" xfId="142" applyFont="1" applyBorder="1" applyAlignment="1">
      <alignment horizontal="right" vertical="center"/>
    </xf>
    <xf numFmtId="0" fontId="95" fillId="9" borderId="4" xfId="142" applyFont="1" applyFill="1" applyBorder="1" applyAlignment="1">
      <alignment horizontal="center" vertical="center"/>
    </xf>
    <xf numFmtId="0" fontId="74" fillId="0" borderId="4" xfId="142" applyFont="1" applyBorder="1" applyAlignment="1">
      <alignment horizontal="left" vertical="center"/>
    </xf>
    <xf numFmtId="211" fontId="74" fillId="0" borderId="4" xfId="142" applyNumberFormat="1" applyFont="1" applyBorder="1" applyAlignment="1">
      <alignment horizontal="center" vertical="center"/>
    </xf>
    <xf numFmtId="179" fontId="74" fillId="0" borderId="4" xfId="142" applyNumberFormat="1" applyFont="1" applyBorder="1" applyAlignment="1">
      <alignment horizontal="center" vertical="center"/>
    </xf>
    <xf numFmtId="3" fontId="74" fillId="0" borderId="4" xfId="142" applyNumberFormat="1" applyFont="1" applyBorder="1" applyAlignment="1">
      <alignment horizontal="center" vertical="center"/>
    </xf>
    <xf numFmtId="4" fontId="74" fillId="0" borderId="4" xfId="142" applyNumberFormat="1" applyFont="1" applyBorder="1" applyAlignment="1">
      <alignment horizontal="center" vertical="center"/>
    </xf>
    <xf numFmtId="41" fontId="74" fillId="0" borderId="4" xfId="137" applyFont="1" applyFill="1" applyBorder="1" applyAlignment="1">
      <alignment horizontal="center" vertical="center"/>
    </xf>
    <xf numFmtId="41" fontId="74" fillId="0" borderId="0" xfId="137" applyFont="1" applyFill="1">
      <alignment vertical="center"/>
    </xf>
    <xf numFmtId="0" fontId="74" fillId="0" borderId="79" xfId="142" applyFont="1" applyBorder="1">
      <alignment vertical="center"/>
    </xf>
    <xf numFmtId="0" fontId="74" fillId="0" borderId="80" xfId="142" applyFont="1" applyBorder="1" applyAlignment="1">
      <alignment horizontal="left" vertical="center"/>
    </xf>
    <xf numFmtId="0" fontId="74" fillId="0" borderId="80" xfId="142" applyFont="1" applyBorder="1" applyAlignment="1">
      <alignment horizontal="center" vertical="center"/>
    </xf>
    <xf numFmtId="211" fontId="74" fillId="0" borderId="72" xfId="142" applyNumberFormat="1" applyFont="1" applyBorder="1" applyAlignment="1">
      <alignment horizontal="center" vertical="center"/>
    </xf>
    <xf numFmtId="0" fontId="95" fillId="0" borderId="4" xfId="142" applyFont="1" applyBorder="1">
      <alignment vertical="center"/>
    </xf>
    <xf numFmtId="0" fontId="74" fillId="0" borderId="4" xfId="142" applyFont="1" applyBorder="1" applyAlignment="1">
      <alignment horizontal="center"/>
    </xf>
    <xf numFmtId="0" fontId="74" fillId="0" borderId="4" xfId="142" applyFont="1" applyBorder="1" applyAlignment="1">
      <alignment horizontal="right"/>
    </xf>
    <xf numFmtId="0" fontId="74" fillId="0" borderId="0" xfId="142" applyFont="1" applyAlignment="1">
      <alignment horizontal="left" vertical="center"/>
    </xf>
    <xf numFmtId="0" fontId="74" fillId="0" borderId="0" xfId="142" applyFont="1" applyAlignment="1">
      <alignment horizontal="center" vertical="center"/>
    </xf>
    <xf numFmtId="211" fontId="74" fillId="0" borderId="0" xfId="142" applyNumberFormat="1" applyFont="1" applyAlignment="1">
      <alignment horizontal="center" vertical="center"/>
    </xf>
    <xf numFmtId="179" fontId="74" fillId="0" borderId="0" xfId="142" applyNumberFormat="1" applyFont="1" applyAlignment="1">
      <alignment horizontal="center" vertical="center"/>
    </xf>
    <xf numFmtId="41" fontId="74" fillId="0" borderId="0" xfId="137" applyFont="1" applyBorder="1" applyAlignment="1">
      <alignment horizontal="center" vertical="center"/>
    </xf>
    <xf numFmtId="41" fontId="74" fillId="0" borderId="0" xfId="137" applyFont="1" applyBorder="1">
      <alignment vertical="center"/>
    </xf>
    <xf numFmtId="0" fontId="74" fillId="0" borderId="0" xfId="142" applyFont="1" applyAlignment="1">
      <alignment horizontal="center"/>
    </xf>
    <xf numFmtId="0" fontId="95" fillId="0" borderId="0" xfId="142" applyFont="1" applyAlignment="1">
      <alignment horizontal="right"/>
    </xf>
    <xf numFmtId="0" fontId="84" fillId="12" borderId="57" xfId="117" applyFont="1" applyFill="1" applyBorder="1" applyAlignment="1">
      <alignment horizontal="center" vertical="center"/>
    </xf>
    <xf numFmtId="0" fontId="84" fillId="12" borderId="58" xfId="117" applyFont="1" applyFill="1" applyBorder="1" applyAlignment="1">
      <alignment horizontal="center" vertical="center"/>
    </xf>
    <xf numFmtId="0" fontId="84" fillId="12" borderId="127" xfId="117" applyFont="1" applyFill="1" applyBorder="1" applyAlignment="1">
      <alignment horizontal="center" vertical="center"/>
    </xf>
    <xf numFmtId="178" fontId="81" fillId="2" borderId="0" xfId="117" applyNumberFormat="1" applyFont="1" applyFill="1">
      <alignment vertical="center"/>
    </xf>
    <xf numFmtId="178" fontId="83" fillId="0" borderId="0" xfId="118" applyNumberFormat="1" applyFont="1" applyFill="1" applyBorder="1" applyAlignment="1">
      <alignment vertical="center"/>
    </xf>
    <xf numFmtId="178" fontId="88" fillId="14" borderId="59" xfId="120" applyNumberFormat="1" applyFont="1" applyFill="1" applyBorder="1" applyAlignment="1">
      <alignment vertical="center"/>
    </xf>
    <xf numFmtId="178" fontId="89" fillId="15" borderId="59" xfId="121" applyNumberFormat="1" applyFont="1" applyFill="1" applyBorder="1">
      <alignment vertical="center"/>
    </xf>
    <xf numFmtId="178" fontId="12" fillId="16" borderId="59" xfId="121" applyNumberFormat="1" applyFont="1" applyFill="1" applyBorder="1">
      <alignment vertical="center"/>
    </xf>
    <xf numFmtId="178" fontId="12" fillId="7" borderId="59" xfId="121" applyNumberFormat="1" applyFont="1" applyFill="1" applyBorder="1">
      <alignment vertical="center"/>
    </xf>
    <xf numFmtId="206" fontId="12" fillId="7" borderId="64" xfId="121" applyNumberFormat="1" applyFont="1" applyFill="1" applyBorder="1">
      <alignment vertical="center"/>
    </xf>
    <xf numFmtId="206" fontId="12" fillId="7" borderId="59" xfId="121" applyNumberFormat="1" applyFont="1" applyFill="1" applyBorder="1">
      <alignment vertical="center"/>
    </xf>
    <xf numFmtId="219" fontId="12" fillId="16" borderId="59" xfId="121" applyNumberFormat="1" applyFont="1" applyFill="1" applyBorder="1" applyAlignment="1">
      <alignment horizontal="center" vertical="center"/>
    </xf>
    <xf numFmtId="219" fontId="12" fillId="7" borderId="59" xfId="121" applyNumberFormat="1" applyFont="1" applyFill="1" applyBorder="1" applyAlignment="1">
      <alignment horizontal="center" vertical="center"/>
    </xf>
    <xf numFmtId="219" fontId="89" fillId="15" borderId="59" xfId="121" applyNumberFormat="1" applyFont="1" applyFill="1" applyBorder="1" applyAlignment="1">
      <alignment horizontal="center" vertical="center"/>
    </xf>
    <xf numFmtId="178" fontId="89" fillId="16" borderId="59" xfId="121" applyNumberFormat="1" applyFont="1" applyFill="1" applyBorder="1">
      <alignment vertical="center"/>
    </xf>
    <xf numFmtId="204" fontId="89" fillId="16" borderId="59" xfId="121" applyNumberFormat="1" applyFont="1" applyFill="1" applyBorder="1" applyAlignment="1">
      <alignment horizontal="left" vertical="center"/>
    </xf>
    <xf numFmtId="41" fontId="91" fillId="16" borderId="61" xfId="121" applyNumberFormat="1" applyFont="1" applyFill="1" applyBorder="1">
      <alignment vertical="center"/>
    </xf>
    <xf numFmtId="41" fontId="91" fillId="16" borderId="4" xfId="121" applyNumberFormat="1" applyFont="1" applyFill="1" applyBorder="1">
      <alignment vertical="center"/>
    </xf>
    <xf numFmtId="49" fontId="89" fillId="16" borderId="59" xfId="121" applyNumberFormat="1" applyFont="1" applyFill="1" applyBorder="1" applyAlignment="1">
      <alignment horizontal="center" vertical="center"/>
    </xf>
    <xf numFmtId="0" fontId="82" fillId="16" borderId="60" xfId="116" applyNumberFormat="1" applyFont="1" applyFill="1" applyBorder="1" applyAlignment="1" applyProtection="1">
      <alignment horizontal="center" vertical="center"/>
      <protection locked="0"/>
    </xf>
    <xf numFmtId="0" fontId="0" fillId="0" borderId="0" xfId="0" applyAlignment="1">
      <alignment horizontal="center"/>
    </xf>
    <xf numFmtId="0" fontId="127" fillId="25" borderId="128" xfId="165" applyFont="1" applyFill="1" applyBorder="1" applyAlignment="1">
      <alignment horizontal="center" vertical="center"/>
    </xf>
    <xf numFmtId="221" fontId="127" fillId="25" borderId="129" xfId="165" applyNumberFormat="1" applyFont="1" applyFill="1" applyBorder="1" applyAlignment="1">
      <alignment horizontal="center" vertical="center"/>
    </xf>
    <xf numFmtId="0" fontId="127" fillId="25" borderId="129" xfId="165" applyFont="1" applyFill="1" applyBorder="1" applyAlignment="1">
      <alignment horizontal="center" vertical="center"/>
    </xf>
    <xf numFmtId="199" fontId="127" fillId="25" borderId="129" xfId="165" applyNumberFormat="1" applyFont="1" applyFill="1" applyBorder="1" applyAlignment="1">
      <alignment horizontal="center" vertical="center"/>
    </xf>
    <xf numFmtId="0" fontId="127" fillId="25" borderId="130" xfId="165" applyFont="1" applyFill="1" applyBorder="1" applyAlignment="1">
      <alignment horizontal="center" vertical="center"/>
    </xf>
    <xf numFmtId="221" fontId="74" fillId="0" borderId="21" xfId="0" applyNumberFormat="1" applyFont="1" applyBorder="1" applyAlignment="1">
      <alignment horizontal="right" vertical="center"/>
    </xf>
    <xf numFmtId="0" fontId="74" fillId="0" borderId="21" xfId="0" applyFont="1" applyBorder="1" applyAlignment="1">
      <alignment horizontal="center" vertical="center"/>
    </xf>
    <xf numFmtId="41" fontId="74" fillId="0" borderId="21" xfId="149" applyFont="1" applyFill="1" applyBorder="1" applyAlignment="1">
      <alignment horizontal="right" vertical="center"/>
    </xf>
    <xf numFmtId="0" fontId="128" fillId="0" borderId="132" xfId="166" applyFont="1" applyBorder="1" applyAlignment="1">
      <alignment horizontal="center" vertical="center"/>
    </xf>
    <xf numFmtId="0" fontId="74" fillId="26" borderId="37" xfId="0" applyFont="1" applyFill="1" applyBorder="1" applyAlignment="1">
      <alignment horizontal="right" vertical="center"/>
    </xf>
    <xf numFmtId="49" fontId="74" fillId="26" borderId="5" xfId="0" applyNumberFormat="1" applyFont="1" applyFill="1" applyBorder="1" applyAlignment="1">
      <alignment horizontal="center" vertical="center"/>
    </xf>
    <xf numFmtId="221" fontId="74" fillId="26" borderId="5" xfId="0" applyNumberFormat="1" applyFont="1" applyFill="1" applyBorder="1" applyAlignment="1">
      <alignment horizontal="right" vertical="center"/>
    </xf>
    <xf numFmtId="41" fontId="74" fillId="26" borderId="77" xfId="149" applyFont="1" applyFill="1" applyBorder="1" applyAlignment="1">
      <alignment horizontal="right" vertical="center"/>
    </xf>
    <xf numFmtId="199" fontId="74" fillId="26" borderId="39" xfId="0" applyNumberFormat="1" applyFont="1" applyFill="1" applyBorder="1" applyAlignment="1">
      <alignment horizontal="right" vertical="center"/>
    </xf>
    <xf numFmtId="0" fontId="74" fillId="0" borderId="131" xfId="0" applyFont="1" applyBorder="1" applyAlignment="1">
      <alignment horizontal="center" vertical="center"/>
    </xf>
    <xf numFmtId="221" fontId="0" fillId="0" borderId="0" xfId="0" applyNumberFormat="1"/>
    <xf numFmtId="0" fontId="0" fillId="0" borderId="4" xfId="0" applyBorder="1" applyAlignment="1">
      <alignment horizontal="center"/>
    </xf>
    <xf numFmtId="0" fontId="0" fillId="0" borderId="4" xfId="0" applyBorder="1" applyAlignment="1">
      <alignment horizontal="left"/>
    </xf>
    <xf numFmtId="0" fontId="0" fillId="0" borderId="4" xfId="0" quotePrefix="1" applyBorder="1" applyAlignment="1">
      <alignment horizontal="center"/>
    </xf>
    <xf numFmtId="41" fontId="0" fillId="0" borderId="4" xfId="0" applyNumberFormat="1" applyBorder="1" applyAlignment="1">
      <alignment horizontal="center"/>
    </xf>
    <xf numFmtId="3" fontId="0" fillId="0" borderId="0" xfId="0" applyNumberFormat="1" applyAlignment="1">
      <alignment horizontal="center"/>
    </xf>
    <xf numFmtId="3" fontId="0" fillId="0" borderId="4" xfId="0" applyNumberFormat="1" applyBorder="1" applyAlignment="1">
      <alignment horizontal="center"/>
    </xf>
    <xf numFmtId="3" fontId="0" fillId="7" borderId="4" xfId="0" applyNumberFormat="1" applyFill="1" applyBorder="1" applyAlignment="1">
      <alignment horizontal="center"/>
    </xf>
    <xf numFmtId="0" fontId="129" fillId="0" borderId="4" xfId="0" applyFont="1" applyBorder="1" applyAlignment="1">
      <alignment horizontal="left"/>
    </xf>
    <xf numFmtId="3" fontId="129" fillId="27" borderId="4" xfId="0" applyNumberFormat="1" applyFont="1" applyFill="1" applyBorder="1" applyAlignment="1">
      <alignment horizontal="center"/>
    </xf>
    <xf numFmtId="3" fontId="0" fillId="27" borderId="4" xfId="0" applyNumberFormat="1" applyFill="1" applyBorder="1" applyAlignment="1">
      <alignment horizontal="center"/>
    </xf>
    <xf numFmtId="0" fontId="0" fillId="0" borderId="21" xfId="0" applyBorder="1" applyAlignment="1">
      <alignment horizontal="left"/>
    </xf>
    <xf numFmtId="0" fontId="129" fillId="0" borderId="74" xfId="0" applyFont="1" applyBorder="1" applyAlignment="1">
      <alignment horizontal="left"/>
    </xf>
    <xf numFmtId="0" fontId="0" fillId="0" borderId="74" xfId="0" applyBorder="1" applyAlignment="1">
      <alignment horizontal="center"/>
    </xf>
    <xf numFmtId="41" fontId="0" fillId="0" borderId="74" xfId="0" applyNumberFormat="1" applyBorder="1" applyAlignment="1">
      <alignment horizontal="center"/>
    </xf>
    <xf numFmtId="3" fontId="129" fillId="27" borderId="74" xfId="0" applyNumberFormat="1" applyFont="1" applyFill="1" applyBorder="1" applyAlignment="1">
      <alignment horizontal="center"/>
    </xf>
    <xf numFmtId="0" fontId="0" fillId="0" borderId="75" xfId="0" applyBorder="1" applyAlignment="1">
      <alignment horizontal="left"/>
    </xf>
    <xf numFmtId="0" fontId="0" fillId="0" borderId="62" xfId="0" applyBorder="1" applyAlignment="1">
      <alignment horizontal="left"/>
    </xf>
    <xf numFmtId="3" fontId="129" fillId="11" borderId="77" xfId="0" applyNumberFormat="1" applyFont="1" applyFill="1" applyBorder="1" applyAlignment="1">
      <alignment horizontal="center"/>
    </xf>
    <xf numFmtId="0" fontId="0" fillId="0" borderId="78" xfId="0" applyBorder="1" applyAlignment="1">
      <alignment horizontal="left"/>
    </xf>
    <xf numFmtId="3" fontId="0" fillId="0" borderId="74" xfId="0" applyNumberFormat="1" applyBorder="1" applyAlignment="1">
      <alignment horizontal="center"/>
    </xf>
    <xf numFmtId="0" fontId="0" fillId="0" borderId="74" xfId="0" applyBorder="1" applyAlignment="1">
      <alignment horizontal="left"/>
    </xf>
    <xf numFmtId="3" fontId="0" fillId="11" borderId="77" xfId="0" applyNumberFormat="1" applyFill="1" applyBorder="1" applyAlignment="1">
      <alignment horizontal="center"/>
    </xf>
    <xf numFmtId="3" fontId="0" fillId="27" borderId="74" xfId="0" applyNumberFormat="1" applyFill="1" applyBorder="1" applyAlignment="1">
      <alignment horizontal="center"/>
    </xf>
    <xf numFmtId="3" fontId="0" fillId="7" borderId="74" xfId="0" applyNumberFormat="1" applyFill="1" applyBorder="1" applyAlignment="1">
      <alignment horizontal="center"/>
    </xf>
    <xf numFmtId="0" fontId="0" fillId="7" borderId="75" xfId="0" applyFill="1" applyBorder="1" applyAlignment="1">
      <alignment horizontal="center"/>
    </xf>
    <xf numFmtId="0" fontId="130" fillId="17" borderId="138" xfId="0" applyFont="1" applyFill="1" applyBorder="1" applyAlignment="1">
      <alignment horizontal="center"/>
    </xf>
    <xf numFmtId="0" fontId="130" fillId="17" borderId="139" xfId="0" applyFont="1" applyFill="1" applyBorder="1" applyAlignment="1">
      <alignment horizontal="center"/>
    </xf>
    <xf numFmtId="3" fontId="130" fillId="17" borderId="139" xfId="0" applyNumberFormat="1" applyFont="1" applyFill="1" applyBorder="1" applyAlignment="1">
      <alignment horizontal="center"/>
    </xf>
    <xf numFmtId="0" fontId="130" fillId="17" borderId="52" xfId="0" applyFont="1" applyFill="1" applyBorder="1" applyAlignment="1">
      <alignment horizontal="center"/>
    </xf>
    <xf numFmtId="0" fontId="74" fillId="0" borderId="131" xfId="0" applyFont="1" applyBorder="1" applyAlignment="1">
      <alignment horizontal="left" vertical="center"/>
    </xf>
    <xf numFmtId="41" fontId="74" fillId="26" borderId="77" xfId="149" applyFont="1" applyFill="1" applyBorder="1" applyAlignment="1">
      <alignment horizontal="left" vertical="center"/>
    </xf>
    <xf numFmtId="41" fontId="74" fillId="26" borderId="140" xfId="149" applyFont="1" applyFill="1" applyBorder="1" applyAlignment="1">
      <alignment horizontal="left" vertical="center"/>
    </xf>
    <xf numFmtId="0" fontId="0" fillId="0" borderId="143" xfId="0" applyBorder="1"/>
    <xf numFmtId="0" fontId="0" fillId="0" borderId="144" xfId="0" applyBorder="1"/>
    <xf numFmtId="0" fontId="132" fillId="0" borderId="143" xfId="165" applyFont="1" applyBorder="1" applyAlignment="1">
      <alignment vertical="center"/>
    </xf>
    <xf numFmtId="221" fontId="128" fillId="0" borderId="0" xfId="165" applyNumberFormat="1" applyFont="1" applyAlignment="1">
      <alignment horizontal="right" vertical="center"/>
    </xf>
    <xf numFmtId="0" fontId="128" fillId="0" borderId="0" xfId="165" applyFont="1" applyAlignment="1">
      <alignment horizontal="center" vertical="center"/>
    </xf>
    <xf numFmtId="199" fontId="128" fillId="0" borderId="0" xfId="165" applyNumberFormat="1" applyFont="1" applyAlignment="1">
      <alignment horizontal="right" vertical="center"/>
    </xf>
    <xf numFmtId="199" fontId="128" fillId="0" borderId="144" xfId="165" applyNumberFormat="1" applyFont="1" applyBorder="1" applyAlignment="1">
      <alignment horizontal="right" vertical="center"/>
    </xf>
    <xf numFmtId="0" fontId="37" fillId="0" borderId="143" xfId="165" applyFont="1" applyBorder="1" applyAlignment="1">
      <alignment vertical="center"/>
    </xf>
    <xf numFmtId="0" fontId="0" fillId="0" borderId="37" xfId="0" applyBorder="1"/>
    <xf numFmtId="0" fontId="0" fillId="0" borderId="5" xfId="0" applyBorder="1"/>
    <xf numFmtId="0" fontId="0" fillId="0" borderId="39" xfId="0" applyBorder="1"/>
    <xf numFmtId="41" fontId="0" fillId="0" borderId="0" xfId="0" applyNumberFormat="1"/>
    <xf numFmtId="0" fontId="0" fillId="0" borderId="0" xfId="0" applyAlignment="1">
      <alignment horizontal="center" vertical="center"/>
    </xf>
    <xf numFmtId="0" fontId="0" fillId="0" borderId="143" xfId="0" applyBorder="1" applyAlignment="1">
      <alignment horizontal="center" vertical="center"/>
    </xf>
    <xf numFmtId="3" fontId="0" fillId="0" borderId="0" xfId="0" applyNumberFormat="1" applyAlignment="1">
      <alignment horizontal="center" vertical="center"/>
    </xf>
    <xf numFmtId="3" fontId="0" fillId="0" borderId="144" xfId="0" applyNumberFormat="1" applyBorder="1" applyAlignment="1">
      <alignment horizontal="center" vertical="center"/>
    </xf>
    <xf numFmtId="3" fontId="0" fillId="9" borderId="0" xfId="0" applyNumberFormat="1" applyFill="1" applyAlignment="1">
      <alignment horizontal="center" vertical="center"/>
    </xf>
    <xf numFmtId="0" fontId="129" fillId="0" borderId="143" xfId="0" applyFont="1" applyBorder="1" applyAlignment="1">
      <alignment horizontal="center" vertical="center"/>
    </xf>
    <xf numFmtId="3" fontId="0" fillId="9" borderId="2" xfId="0" applyNumberFormat="1" applyFill="1" applyBorder="1" applyAlignment="1">
      <alignment horizontal="center" vertical="center"/>
    </xf>
    <xf numFmtId="0" fontId="0" fillId="0" borderId="8" xfId="0" applyBorder="1" applyAlignment="1">
      <alignment horizontal="center" vertical="center"/>
    </xf>
    <xf numFmtId="43" fontId="0" fillId="0" borderId="0" xfId="0" applyNumberFormat="1"/>
    <xf numFmtId="3" fontId="0" fillId="0" borderId="144" xfId="0" applyNumberFormat="1" applyBorder="1" applyAlignment="1">
      <alignment horizontal="center"/>
    </xf>
    <xf numFmtId="3" fontId="128" fillId="0" borderId="144" xfId="165" applyNumberFormat="1" applyFont="1" applyBorder="1" applyAlignment="1">
      <alignment horizontal="center" vertical="center"/>
    </xf>
    <xf numFmtId="3" fontId="127" fillId="25" borderId="130" xfId="165" applyNumberFormat="1" applyFont="1" applyFill="1" applyBorder="1" applyAlignment="1">
      <alignment horizontal="center" vertical="center"/>
    </xf>
    <xf numFmtId="3" fontId="0" fillId="0" borderId="8" xfId="0" applyNumberFormat="1" applyBorder="1" applyAlignment="1">
      <alignment horizontal="center" vertical="center"/>
    </xf>
    <xf numFmtId="3" fontId="128" fillId="0" borderId="132" xfId="166" applyNumberFormat="1" applyFont="1" applyBorder="1" applyAlignment="1">
      <alignment horizontal="center" vertical="center"/>
    </xf>
    <xf numFmtId="3" fontId="74" fillId="26" borderId="39" xfId="0" applyNumberFormat="1" applyFont="1" applyFill="1" applyBorder="1" applyAlignment="1">
      <alignment horizontal="center" vertical="center"/>
    </xf>
    <xf numFmtId="0" fontId="37" fillId="0" borderId="141" xfId="165" applyFont="1" applyBorder="1" applyAlignment="1">
      <alignment vertical="center"/>
    </xf>
    <xf numFmtId="221" fontId="128" fillId="0" borderId="12" xfId="165" applyNumberFormat="1" applyFont="1" applyBorder="1" applyAlignment="1">
      <alignment horizontal="right" vertical="center"/>
    </xf>
    <xf numFmtId="0" fontId="128" fillId="0" borderId="12" xfId="165" applyFont="1" applyBorder="1" applyAlignment="1">
      <alignment horizontal="center" vertical="center"/>
    </xf>
    <xf numFmtId="199" fontId="128" fillId="0" borderId="12" xfId="165" applyNumberFormat="1" applyFont="1" applyBorder="1" applyAlignment="1">
      <alignment horizontal="right" vertical="center"/>
    </xf>
    <xf numFmtId="199" fontId="128" fillId="0" borderId="142" xfId="165" applyNumberFormat="1" applyFont="1" applyBorder="1" applyAlignment="1">
      <alignment horizontal="right" vertical="center"/>
    </xf>
    <xf numFmtId="3" fontId="74" fillId="0" borderId="131" xfId="0" applyNumberFormat="1" applyFont="1" applyBorder="1" applyAlignment="1">
      <alignment horizontal="center" vertical="center"/>
    </xf>
    <xf numFmtId="3" fontId="74" fillId="0" borderId="21" xfId="0" applyNumberFormat="1" applyFont="1" applyBorder="1" applyAlignment="1">
      <alignment horizontal="center" vertical="center"/>
    </xf>
    <xf numFmtId="4" fontId="74" fillId="0" borderId="21" xfId="0" applyNumberFormat="1" applyFont="1" applyBorder="1" applyAlignment="1">
      <alignment horizontal="center" vertical="center"/>
    </xf>
    <xf numFmtId="4" fontId="74" fillId="0" borderId="21" xfId="149" applyNumberFormat="1" applyFont="1" applyFill="1" applyBorder="1" applyAlignment="1">
      <alignment horizontal="center" vertical="center"/>
    </xf>
    <xf numFmtId="4" fontId="128" fillId="0" borderId="132" xfId="166" applyNumberFormat="1" applyFont="1" applyBorder="1" applyAlignment="1">
      <alignment horizontal="center" vertical="center"/>
    </xf>
    <xf numFmtId="3" fontId="74" fillId="0" borderId="131" xfId="0" applyNumberFormat="1" applyFont="1" applyBorder="1" applyAlignment="1">
      <alignment horizontal="center" vertical="center" wrapText="1"/>
    </xf>
    <xf numFmtId="3" fontId="0" fillId="0" borderId="0" xfId="0" applyNumberFormat="1"/>
    <xf numFmtId="222" fontId="11" fillId="3" borderId="1" xfId="0" applyNumberFormat="1" applyFont="1" applyFill="1" applyBorder="1" applyAlignment="1" applyProtection="1">
      <alignment vertical="center"/>
      <protection locked="0"/>
    </xf>
    <xf numFmtId="222" fontId="11" fillId="3" borderId="16" xfId="0" applyNumberFormat="1" applyFont="1" applyFill="1" applyBorder="1" applyAlignment="1" applyProtection="1">
      <alignment vertical="center"/>
      <protection locked="0"/>
    </xf>
    <xf numFmtId="0" fontId="11" fillId="3" borderId="145" xfId="0" applyFont="1" applyFill="1" applyBorder="1" applyAlignment="1" applyProtection="1">
      <alignment vertical="center"/>
      <protection locked="0"/>
    </xf>
    <xf numFmtId="0" fontId="11" fillId="3" borderId="146" xfId="0" applyFont="1" applyFill="1" applyBorder="1" applyAlignment="1" applyProtection="1">
      <alignment vertical="center"/>
      <protection locked="0"/>
    </xf>
    <xf numFmtId="0" fontId="11" fillId="3" borderId="146" xfId="0" applyFont="1" applyFill="1" applyBorder="1" applyAlignment="1" applyProtection="1">
      <alignment horizontal="center" vertical="center"/>
      <protection locked="0"/>
    </xf>
    <xf numFmtId="183" fontId="11" fillId="3" borderId="146" xfId="0" applyNumberFormat="1" applyFont="1" applyFill="1" applyBorder="1" applyAlignment="1" applyProtection="1">
      <alignment vertical="center"/>
      <protection locked="0"/>
    </xf>
    <xf numFmtId="41" fontId="11" fillId="3" borderId="146" xfId="110" applyFont="1" applyFill="1" applyBorder="1" applyAlignment="1" applyProtection="1">
      <alignment vertical="center"/>
      <protection locked="0"/>
    </xf>
    <xf numFmtId="0" fontId="20" fillId="3" borderId="108" xfId="0" applyFont="1" applyFill="1" applyBorder="1" applyAlignment="1" applyProtection="1">
      <alignment vertical="center"/>
      <protection locked="0"/>
    </xf>
    <xf numFmtId="0" fontId="10" fillId="0" borderId="0" xfId="0" applyFont="1" applyAlignment="1">
      <alignment horizontal="center" vertical="center"/>
    </xf>
    <xf numFmtId="222" fontId="11" fillId="3" borderId="1" xfId="0" applyNumberFormat="1" applyFont="1" applyFill="1" applyBorder="1" applyAlignment="1" applyProtection="1">
      <alignment horizontal="center" vertical="center"/>
      <protection locked="0"/>
    </xf>
    <xf numFmtId="0" fontId="11" fillId="0" borderId="16" xfId="0" applyFont="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129" fillId="0" borderId="0" xfId="0" applyFont="1"/>
    <xf numFmtId="0" fontId="133" fillId="0" borderId="147" xfId="0" applyFont="1" applyBorder="1" applyAlignment="1">
      <alignment horizontal="center" vertical="center" wrapText="1" readingOrder="1"/>
    </xf>
    <xf numFmtId="0" fontId="134" fillId="0" borderId="147" xfId="0" applyFont="1" applyBorder="1" applyAlignment="1">
      <alignment horizontal="center" vertical="center" wrapText="1" readingOrder="1"/>
    </xf>
    <xf numFmtId="0" fontId="135" fillId="0" borderId="147" xfId="0" applyFont="1" applyBorder="1" applyAlignment="1">
      <alignment horizontal="center" vertical="center" wrapText="1" readingOrder="1"/>
    </xf>
    <xf numFmtId="0" fontId="135" fillId="0" borderId="148" xfId="0" applyFont="1" applyBorder="1" applyAlignment="1">
      <alignment horizontal="center" vertical="center" wrapText="1" readingOrder="1"/>
    </xf>
    <xf numFmtId="0" fontId="135" fillId="0" borderId="149" xfId="0" applyFont="1" applyBorder="1" applyAlignment="1">
      <alignment horizontal="center" vertical="center" wrapText="1" readingOrder="1"/>
    </xf>
    <xf numFmtId="0" fontId="135" fillId="0" borderId="150" xfId="0" applyFont="1" applyBorder="1" applyAlignment="1">
      <alignment horizontal="center" vertical="center" wrapText="1" readingOrder="1"/>
    </xf>
    <xf numFmtId="0" fontId="95" fillId="11" borderId="50" xfId="142" applyFont="1" applyFill="1" applyBorder="1" applyAlignment="1">
      <alignment horizontal="center" vertical="center"/>
    </xf>
    <xf numFmtId="183" fontId="10" fillId="0" borderId="0" xfId="0" applyNumberFormat="1" applyFont="1" applyAlignment="1">
      <alignment horizontal="centerContinuous" vertical="center"/>
    </xf>
    <xf numFmtId="183" fontId="11" fillId="0" borderId="7" xfId="0" applyNumberFormat="1" applyFont="1" applyBorder="1" applyAlignment="1">
      <alignment horizontal="center" vertical="center"/>
    </xf>
    <xf numFmtId="183" fontId="11" fillId="0" borderId="1" xfId="0" applyNumberFormat="1" applyFont="1" applyBorder="1" applyAlignment="1">
      <alignment vertical="center"/>
    </xf>
    <xf numFmtId="183" fontId="11" fillId="3" borderId="1" xfId="110" applyNumberFormat="1" applyFont="1" applyFill="1" applyBorder="1" applyAlignment="1" applyProtection="1">
      <alignment horizontal="right" vertical="center"/>
      <protection locked="0"/>
    </xf>
    <xf numFmtId="183" fontId="10" fillId="0" borderId="1" xfId="0" applyNumberFormat="1" applyFont="1" applyBorder="1" applyAlignment="1">
      <alignment vertical="center"/>
    </xf>
    <xf numFmtId="183" fontId="11" fillId="0" borderId="10" xfId="0" applyNumberFormat="1" applyFont="1" applyBorder="1" applyAlignment="1" applyProtection="1">
      <alignment horizontal="centerContinuous" vertical="center"/>
      <protection locked="0"/>
    </xf>
    <xf numFmtId="183" fontId="11" fillId="0" borderId="16" xfId="0" applyNumberFormat="1" applyFont="1" applyBorder="1" applyAlignment="1" applyProtection="1">
      <alignment vertical="center"/>
      <protection locked="0"/>
    </xf>
    <xf numFmtId="183" fontId="11" fillId="3" borderId="16" xfId="0" applyNumberFormat="1" applyFont="1" applyFill="1" applyBorder="1" applyAlignment="1" applyProtection="1">
      <alignment vertical="center"/>
      <protection locked="0"/>
    </xf>
    <xf numFmtId="183" fontId="11" fillId="0" borderId="1" xfId="0" applyNumberFormat="1" applyFont="1" applyBorder="1" applyAlignment="1" applyProtection="1">
      <alignment vertical="center"/>
      <protection locked="0"/>
    </xf>
    <xf numFmtId="183" fontId="10" fillId="4" borderId="1" xfId="0" applyNumberFormat="1" applyFont="1" applyFill="1" applyBorder="1" applyAlignment="1">
      <alignment vertical="center"/>
    </xf>
    <xf numFmtId="183" fontId="11" fillId="4" borderId="38" xfId="0" applyNumberFormat="1" applyFont="1" applyFill="1" applyBorder="1" applyAlignment="1">
      <alignment vertical="center"/>
    </xf>
    <xf numFmtId="0" fontId="11" fillId="0" borderId="36" xfId="0" applyFont="1" applyBorder="1" applyAlignment="1">
      <alignment vertical="center"/>
    </xf>
    <xf numFmtId="0" fontId="74" fillId="11" borderId="21" xfId="142" applyFont="1" applyFill="1" applyBorder="1" applyAlignment="1">
      <alignment horizontal="center" vertical="center"/>
    </xf>
    <xf numFmtId="215" fontId="80" fillId="3" borderId="0" xfId="147" applyNumberFormat="1" applyFont="1" applyFill="1"/>
    <xf numFmtId="41" fontId="80" fillId="3" borderId="0" xfId="137" applyFont="1" applyFill="1" applyAlignment="1"/>
    <xf numFmtId="216" fontId="80" fillId="3" borderId="0" xfId="147" applyNumberFormat="1" applyFont="1" applyFill="1"/>
    <xf numFmtId="0" fontId="11" fillId="0" borderId="143" xfId="0" applyFont="1" applyBorder="1" applyAlignment="1">
      <alignment horizontal="left" vertical="center"/>
    </xf>
    <xf numFmtId="0" fontId="11" fillId="0" borderId="151" xfId="0" applyFont="1" applyBorder="1" applyAlignment="1" applyProtection="1">
      <alignment vertical="center"/>
      <protection locked="0"/>
    </xf>
    <xf numFmtId="0" fontId="10" fillId="3" borderId="16" xfId="0" applyFont="1" applyFill="1" applyBorder="1" applyAlignment="1" applyProtection="1">
      <alignment vertical="center"/>
      <protection locked="0"/>
    </xf>
    <xf numFmtId="41" fontId="74" fillId="3" borderId="4" xfId="136" applyFont="1" applyFill="1" applyBorder="1" applyAlignment="1">
      <alignment horizontal="left" vertical="center" indent="1"/>
    </xf>
    <xf numFmtId="41" fontId="74" fillId="3" borderId="4" xfId="136" applyFont="1" applyFill="1" applyBorder="1" applyAlignment="1">
      <alignment vertical="center"/>
    </xf>
    <xf numFmtId="191" fontId="74" fillId="3" borderId="4" xfId="136" applyNumberFormat="1" applyFont="1" applyFill="1" applyBorder="1" applyAlignment="1">
      <alignment horizontal="center" vertical="center"/>
    </xf>
    <xf numFmtId="201" fontId="74" fillId="3" borderId="4" xfId="137" applyNumberFormat="1" applyFont="1" applyFill="1" applyBorder="1" applyAlignment="1">
      <alignment vertical="center"/>
    </xf>
    <xf numFmtId="41" fontId="74" fillId="3" borderId="0" xfId="137" applyFont="1" applyFill="1" applyAlignment="1">
      <alignment vertical="center"/>
    </xf>
    <xf numFmtId="41" fontId="74" fillId="3" borderId="4" xfId="140" applyFont="1" applyFill="1" applyBorder="1" applyAlignment="1">
      <alignment vertical="center"/>
    </xf>
    <xf numFmtId="41" fontId="74" fillId="3" borderId="23" xfId="140" applyFont="1" applyFill="1" applyBorder="1" applyAlignment="1">
      <alignment vertical="center"/>
    </xf>
    <xf numFmtId="41" fontId="74" fillId="3" borderId="0" xfId="136" applyFont="1" applyFill="1">
      <alignment vertical="center"/>
    </xf>
    <xf numFmtId="0" fontId="10" fillId="3" borderId="1" xfId="0" applyFont="1" applyFill="1" applyBorder="1" applyAlignment="1" applyProtection="1">
      <alignment vertical="center"/>
      <protection locked="0"/>
    </xf>
    <xf numFmtId="0" fontId="138" fillId="29" borderId="0" xfId="182" applyFont="1" applyFill="1">
      <alignment vertical="center"/>
    </xf>
    <xf numFmtId="4" fontId="138" fillId="31" borderId="89" xfId="182" applyNumberFormat="1" applyFont="1" applyFill="1" applyBorder="1" applyAlignment="1">
      <alignment horizontal="right" vertical="center" wrapText="1"/>
    </xf>
    <xf numFmtId="0" fontId="138" fillId="31" borderId="89" xfId="182" applyFont="1" applyFill="1" applyBorder="1" applyAlignment="1">
      <alignment horizontal="center" vertical="center" wrapText="1"/>
    </xf>
    <xf numFmtId="0" fontId="138" fillId="31" borderId="89" xfId="182" applyFont="1" applyFill="1" applyBorder="1" applyAlignment="1">
      <alignment horizontal="left" vertical="center" wrapText="1"/>
    </xf>
    <xf numFmtId="4" fontId="138" fillId="29" borderId="89" xfId="182" applyNumberFormat="1" applyFont="1" applyFill="1" applyBorder="1" applyAlignment="1">
      <alignment horizontal="right" vertical="center" wrapText="1"/>
    </xf>
    <xf numFmtId="0" fontId="138" fillId="29" borderId="89" xfId="182" applyFont="1" applyFill="1" applyBorder="1" applyAlignment="1">
      <alignment horizontal="center" vertical="center" wrapText="1"/>
    </xf>
    <xf numFmtId="0" fontId="138" fillId="29" borderId="89" xfId="182" applyFont="1" applyFill="1" applyBorder="1" applyAlignment="1">
      <alignment horizontal="left" vertical="center" wrapText="1"/>
    </xf>
    <xf numFmtId="0" fontId="138" fillId="32" borderId="89" xfId="182" applyFont="1" applyFill="1" applyBorder="1" applyAlignment="1">
      <alignment horizontal="center" vertical="center" wrapText="1"/>
    </xf>
    <xf numFmtId="0" fontId="139" fillId="33" borderId="89" xfId="182" applyFont="1" applyFill="1" applyBorder="1" applyAlignment="1">
      <alignment horizontal="right" vertical="center" wrapText="1"/>
    </xf>
    <xf numFmtId="0" fontId="11" fillId="0" borderId="11" xfId="0" applyFont="1" applyBorder="1" applyAlignment="1">
      <alignment horizontal="center" vertical="center"/>
    </xf>
    <xf numFmtId="0" fontId="11" fillId="0" borderId="11" xfId="0" applyFont="1" applyBorder="1" applyAlignment="1" applyProtection="1">
      <alignment horizontal="center" vertical="center"/>
      <protection locked="0"/>
    </xf>
    <xf numFmtId="176" fontId="11" fillId="0" borderId="11" xfId="0" applyNumberFormat="1" applyFont="1" applyBorder="1" applyAlignment="1" applyProtection="1">
      <alignment horizontal="center" vertical="center"/>
      <protection locked="0"/>
    </xf>
    <xf numFmtId="176" fontId="11" fillId="0" borderId="11" xfId="0" applyNumberFormat="1" applyFont="1" applyBorder="1" applyAlignment="1">
      <alignment horizontal="center" vertical="center"/>
    </xf>
    <xf numFmtId="0" fontId="11" fillId="0" borderId="151" xfId="0" applyFont="1" applyBorder="1" applyAlignment="1" applyProtection="1">
      <alignment horizontal="center" vertical="center"/>
      <protection locked="0"/>
    </xf>
    <xf numFmtId="176" fontId="10" fillId="0" borderId="11" xfId="0" applyNumberFormat="1" applyFont="1" applyBorder="1" applyAlignment="1">
      <alignment horizontal="center" vertical="center"/>
    </xf>
    <xf numFmtId="0" fontId="10" fillId="0" borderId="11" xfId="0" applyFont="1" applyBorder="1" applyAlignment="1">
      <alignment horizontal="center" vertical="center"/>
    </xf>
    <xf numFmtId="0" fontId="10" fillId="4" borderId="11" xfId="0" applyFont="1" applyFill="1" applyBorder="1" applyAlignment="1">
      <alignment horizontal="center" vertical="center"/>
    </xf>
    <xf numFmtId="41" fontId="11" fillId="0" borderId="11" xfId="0" applyNumberFormat="1" applyFont="1" applyBorder="1" applyAlignment="1" applyProtection="1">
      <alignment horizontal="center" vertical="center"/>
      <protection locked="0"/>
    </xf>
    <xf numFmtId="176" fontId="11" fillId="4" borderId="39" xfId="0" applyNumberFormat="1" applyFont="1" applyFill="1" applyBorder="1" applyAlignment="1">
      <alignment horizontal="center" vertical="center"/>
    </xf>
    <xf numFmtId="0" fontId="51" fillId="0" borderId="0" xfId="189" applyFont="1" applyAlignment="1">
      <alignment vertical="center"/>
    </xf>
    <xf numFmtId="0" fontId="51" fillId="0" borderId="0" xfId="189" applyFont="1" applyAlignment="1">
      <alignment horizontal="center" vertical="center"/>
    </xf>
    <xf numFmtId="215" fontId="51" fillId="0" borderId="0" xfId="189" applyNumberFormat="1" applyFont="1" applyAlignment="1">
      <alignment vertical="center"/>
    </xf>
    <xf numFmtId="216" fontId="51" fillId="0" borderId="0" xfId="189" applyNumberFormat="1" applyFont="1" applyAlignment="1">
      <alignment vertical="center"/>
    </xf>
    <xf numFmtId="223" fontId="51" fillId="0" borderId="0" xfId="189" applyNumberFormat="1" applyFont="1" applyAlignment="1">
      <alignment vertical="center"/>
    </xf>
    <xf numFmtId="0" fontId="51" fillId="0" borderId="153" xfId="189" applyFont="1" applyBorder="1" applyAlignment="1">
      <alignment horizontal="center" vertical="center"/>
    </xf>
    <xf numFmtId="0" fontId="51" fillId="0" borderId="152" xfId="189" applyFont="1" applyBorder="1" applyAlignment="1">
      <alignment horizontal="center" vertical="center"/>
    </xf>
    <xf numFmtId="215" fontId="51" fillId="0" borderId="152" xfId="189" applyNumberFormat="1" applyFont="1" applyBorder="1" applyAlignment="1">
      <alignment horizontal="center" vertical="center"/>
    </xf>
    <xf numFmtId="216" fontId="51" fillId="0" borderId="152" xfId="189" applyNumberFormat="1" applyFont="1" applyBorder="1" applyAlignment="1">
      <alignment horizontal="center" vertical="center"/>
    </xf>
    <xf numFmtId="223" fontId="51" fillId="0" borderId="155" xfId="189" applyNumberFormat="1" applyFont="1" applyBorder="1" applyAlignment="1">
      <alignment horizontal="center" vertical="center"/>
    </xf>
    <xf numFmtId="0" fontId="51" fillId="0" borderId="153" xfId="189" applyFont="1" applyBorder="1" applyAlignment="1">
      <alignment vertical="center"/>
    </xf>
    <xf numFmtId="215" fontId="51" fillId="0" borderId="152" xfId="189" applyNumberFormat="1" applyFont="1" applyBorder="1" applyAlignment="1">
      <alignment vertical="center"/>
    </xf>
    <xf numFmtId="216" fontId="51" fillId="0" borderId="152" xfId="189" applyNumberFormat="1" applyFont="1" applyBorder="1" applyAlignment="1">
      <alignment vertical="center"/>
    </xf>
    <xf numFmtId="223" fontId="51" fillId="0" borderId="155" xfId="189" applyNumberFormat="1" applyFont="1" applyBorder="1" applyAlignment="1">
      <alignment vertical="center"/>
    </xf>
    <xf numFmtId="0" fontId="51" fillId="0" borderId="156" xfId="189" applyFont="1" applyBorder="1" applyAlignment="1">
      <alignment vertical="center"/>
    </xf>
    <xf numFmtId="0" fontId="51" fillId="0" borderId="154" xfId="189" applyFont="1" applyBorder="1" applyAlignment="1">
      <alignment horizontal="center" vertical="center"/>
    </xf>
    <xf numFmtId="215" fontId="51" fillId="0" borderId="154" xfId="189" applyNumberFormat="1" applyFont="1" applyBorder="1" applyAlignment="1">
      <alignment vertical="center"/>
    </xf>
    <xf numFmtId="216" fontId="51" fillId="0" borderId="154" xfId="189" applyNumberFormat="1" applyFont="1" applyBorder="1" applyAlignment="1">
      <alignment vertical="center"/>
    </xf>
    <xf numFmtId="223" fontId="51" fillId="0" borderId="157" xfId="189" applyNumberFormat="1" applyFont="1" applyBorder="1" applyAlignment="1">
      <alignment vertical="center"/>
    </xf>
    <xf numFmtId="0" fontId="51" fillId="0" borderId="158" xfId="189" applyFont="1" applyBorder="1" applyAlignment="1">
      <alignment vertical="center"/>
    </xf>
    <xf numFmtId="0" fontId="51" fillId="0" borderId="159" xfId="189" applyFont="1" applyBorder="1" applyAlignment="1">
      <alignment horizontal="center" vertical="center"/>
    </xf>
    <xf numFmtId="215" fontId="51" fillId="0" borderId="159" xfId="189" applyNumberFormat="1" applyFont="1" applyBorder="1" applyAlignment="1">
      <alignment vertical="center"/>
    </xf>
    <xf numFmtId="216" fontId="51" fillId="0" borderId="159" xfId="189" applyNumberFormat="1" applyFont="1" applyBorder="1" applyAlignment="1">
      <alignment vertical="center"/>
    </xf>
    <xf numFmtId="223" fontId="51" fillId="0" borderId="160" xfId="189" applyNumberFormat="1" applyFont="1" applyBorder="1" applyAlignment="1">
      <alignment vertical="center"/>
    </xf>
    <xf numFmtId="0" fontId="51" fillId="0" borderId="72" xfId="189" applyFont="1" applyBorder="1" applyAlignment="1">
      <alignment vertical="center"/>
    </xf>
    <xf numFmtId="0" fontId="51" fillId="0" borderId="161" xfId="189" applyFont="1" applyBorder="1" applyAlignment="1">
      <alignment horizontal="center" vertical="center"/>
    </xf>
    <xf numFmtId="215" fontId="51" fillId="0" borderId="161" xfId="189" applyNumberFormat="1" applyFont="1" applyBorder="1" applyAlignment="1">
      <alignment vertical="center"/>
    </xf>
    <xf numFmtId="216" fontId="51" fillId="0" borderId="161" xfId="189" applyNumberFormat="1" applyFont="1" applyBorder="1" applyAlignment="1">
      <alignment vertical="center"/>
    </xf>
    <xf numFmtId="223" fontId="51" fillId="0" borderId="162" xfId="189" applyNumberFormat="1" applyFont="1" applyBorder="1" applyAlignment="1">
      <alignment vertical="center"/>
    </xf>
    <xf numFmtId="0" fontId="140" fillId="0" borderId="0" xfId="189" applyFont="1" applyAlignment="1" applyProtection="1">
      <alignment horizontal="center" vertical="center"/>
      <protection locked="0"/>
    </xf>
    <xf numFmtId="0" fontId="130" fillId="0" borderId="57" xfId="189" applyFont="1" applyBorder="1" applyAlignment="1">
      <alignment horizontal="centerContinuous" vertical="center"/>
    </xf>
    <xf numFmtId="0" fontId="130" fillId="0" borderId="137" xfId="189" applyFont="1" applyBorder="1" applyAlignment="1">
      <alignment horizontal="centerContinuous" vertical="center"/>
    </xf>
    <xf numFmtId="0" fontId="130" fillId="0" borderId="136" xfId="189" applyFont="1" applyBorder="1" applyAlignment="1">
      <alignment horizontal="centerContinuous" vertical="center"/>
    </xf>
    <xf numFmtId="0" fontId="130" fillId="0" borderId="127" xfId="189" applyFont="1" applyBorder="1" applyAlignment="1">
      <alignment horizontal="centerContinuous" vertical="center"/>
    </xf>
    <xf numFmtId="0" fontId="130" fillId="0" borderId="58" xfId="189" applyFont="1" applyBorder="1" applyAlignment="1">
      <alignment horizontal="centerContinuous" vertical="center"/>
    </xf>
    <xf numFmtId="0" fontId="7" fillId="0" borderId="0" xfId="190"/>
    <xf numFmtId="0" fontId="141" fillId="0" borderId="0" xfId="189" applyFont="1" applyAlignment="1" applyProtection="1">
      <alignment horizontal="center" vertical="center"/>
      <protection locked="0"/>
    </xf>
    <xf numFmtId="0" fontId="51" fillId="0" borderId="143" xfId="189" quotePrefix="1" applyFont="1" applyBorder="1" applyAlignment="1" applyProtection="1">
      <alignment vertical="center"/>
      <protection locked="0"/>
    </xf>
    <xf numFmtId="0" fontId="142" fillId="0" borderId="0" xfId="189" applyFont="1" applyAlignment="1" applyProtection="1">
      <alignment vertical="center"/>
      <protection locked="0"/>
    </xf>
    <xf numFmtId="0" fontId="142" fillId="0" borderId="48" xfId="189" applyFont="1" applyBorder="1" applyAlignment="1" applyProtection="1">
      <alignment horizontal="center" vertical="center"/>
      <protection locked="0"/>
    </xf>
    <xf numFmtId="0" fontId="142" fillId="0" borderId="36" xfId="189" applyFont="1" applyBorder="1" applyAlignment="1" applyProtection="1">
      <alignment horizontal="centerContinuous" vertical="center"/>
      <protection locked="0"/>
    </xf>
    <xf numFmtId="0" fontId="142" fillId="0" borderId="36" xfId="189" applyFont="1" applyBorder="1" applyAlignment="1">
      <alignment horizontal="centerContinuous" vertical="center"/>
    </xf>
    <xf numFmtId="224" fontId="142" fillId="0" borderId="55" xfId="189" applyNumberFormat="1" applyFont="1" applyBorder="1" applyAlignment="1">
      <alignment horizontal="centerContinuous" vertical="center"/>
    </xf>
    <xf numFmtId="224" fontId="142" fillId="0" borderId="19" xfId="189" applyNumberFormat="1" applyFont="1" applyBorder="1" applyAlignment="1">
      <alignment horizontal="centerContinuous" vertical="center"/>
    </xf>
    <xf numFmtId="224" fontId="142" fillId="0" borderId="70" xfId="189" applyNumberFormat="1" applyFont="1" applyBorder="1" applyAlignment="1">
      <alignment horizontal="center" vertical="center"/>
    </xf>
    <xf numFmtId="0" fontId="7" fillId="0" borderId="0" xfId="189" applyAlignment="1" applyProtection="1">
      <alignment vertical="center"/>
      <protection locked="0"/>
    </xf>
    <xf numFmtId="49" fontId="51" fillId="0" borderId="143" xfId="189" applyNumberFormat="1" applyFont="1" applyBorder="1" applyAlignment="1" applyProtection="1">
      <alignment horizontal="left" vertical="center"/>
      <protection locked="0"/>
    </xf>
    <xf numFmtId="0" fontId="51" fillId="0" borderId="0" xfId="189" applyFont="1" applyAlignment="1" applyProtection="1">
      <alignment horizontal="center" vertical="center"/>
      <protection locked="0"/>
    </xf>
    <xf numFmtId="49" fontId="51" fillId="0" borderId="55" xfId="189" applyNumberFormat="1" applyFont="1" applyBorder="1" applyAlignment="1" applyProtection="1">
      <alignment vertical="center"/>
      <protection locked="0"/>
    </xf>
    <xf numFmtId="225" fontId="51" fillId="0" borderId="36" xfId="189" applyNumberFormat="1" applyFont="1" applyBorder="1" applyAlignment="1" applyProtection="1">
      <alignment vertical="center"/>
      <protection locked="0"/>
    </xf>
    <xf numFmtId="49" fontId="51" fillId="0" borderId="55" xfId="189" applyNumberFormat="1" applyFont="1" applyBorder="1" applyAlignment="1" applyProtection="1">
      <alignment horizontal="left" vertical="center" wrapText="1" indent="1"/>
      <protection locked="0"/>
    </xf>
    <xf numFmtId="0" fontId="51" fillId="0" borderId="36" xfId="189" applyFont="1" applyBorder="1" applyAlignment="1">
      <alignment horizontal="right" vertical="center"/>
    </xf>
    <xf numFmtId="224" fontId="51" fillId="0" borderId="55" xfId="189" applyNumberFormat="1" applyFont="1" applyBorder="1" applyAlignment="1">
      <alignment vertical="center" shrinkToFit="1"/>
    </xf>
    <xf numFmtId="224" fontId="51" fillId="0" borderId="163" xfId="189" applyNumberFormat="1" applyFont="1" applyBorder="1" applyAlignment="1">
      <alignment vertical="center" shrinkToFit="1"/>
    </xf>
    <xf numFmtId="0" fontId="7" fillId="0" borderId="0" xfId="189" applyAlignment="1" applyProtection="1">
      <alignment horizontal="center" vertical="center"/>
      <protection locked="0"/>
    </xf>
    <xf numFmtId="225" fontId="51" fillId="0" borderId="36" xfId="189" applyNumberFormat="1" applyFont="1" applyBorder="1" applyAlignment="1" applyProtection="1">
      <alignment vertical="center" shrinkToFit="1"/>
      <protection locked="0"/>
    </xf>
    <xf numFmtId="181" fontId="141" fillId="0" borderId="0" xfId="189" applyNumberFormat="1" applyFont="1" applyAlignment="1" applyProtection="1">
      <alignment horizontal="center" vertical="center"/>
      <protection locked="0"/>
    </xf>
    <xf numFmtId="0" fontId="51" fillId="0" borderId="0" xfId="189" applyFont="1" applyAlignment="1" applyProtection="1">
      <alignment vertical="center"/>
      <protection locked="0"/>
    </xf>
    <xf numFmtId="49" fontId="51" fillId="0" borderId="0" xfId="189" applyNumberFormat="1" applyFont="1" applyAlignment="1" applyProtection="1">
      <alignment horizontal="center" vertical="center"/>
      <protection locked="0"/>
    </xf>
    <xf numFmtId="0" fontId="130" fillId="0" borderId="164" xfId="189" applyFont="1" applyBorder="1" applyAlignment="1" applyProtection="1">
      <alignment horizontal="centerContinuous" vertical="center"/>
      <protection locked="0"/>
    </xf>
    <xf numFmtId="0" fontId="130" fillId="0" borderId="135" xfId="189" applyFont="1" applyBorder="1" applyAlignment="1" applyProtection="1">
      <alignment horizontal="centerContinuous" vertical="center"/>
      <protection locked="0"/>
    </xf>
    <xf numFmtId="0" fontId="130" fillId="0" borderId="134" xfId="189" applyFont="1" applyBorder="1" applyAlignment="1" applyProtection="1">
      <alignment horizontal="centerContinuous" vertical="center"/>
      <protection locked="0"/>
    </xf>
    <xf numFmtId="0" fontId="51" fillId="0" borderId="133" xfId="189" applyFont="1" applyBorder="1" applyAlignment="1" applyProtection="1">
      <alignment horizontal="right" vertical="center"/>
      <protection locked="0"/>
    </xf>
    <xf numFmtId="0" fontId="51" fillId="0" borderId="134" xfId="189" applyFont="1" applyBorder="1" applyAlignment="1">
      <alignment vertical="center"/>
    </xf>
    <xf numFmtId="224" fontId="51" fillId="0" borderId="133" xfId="189" applyNumberFormat="1" applyFont="1" applyBorder="1" applyAlignment="1">
      <alignment vertical="center" shrinkToFit="1"/>
    </xf>
    <xf numFmtId="224" fontId="51" fillId="0" borderId="78" xfId="189" applyNumberFormat="1" applyFont="1" applyBorder="1" applyAlignment="1">
      <alignment vertical="center" shrinkToFit="1"/>
    </xf>
    <xf numFmtId="176" fontId="11" fillId="0" borderId="0" xfId="0" applyNumberFormat="1" applyFont="1" applyAlignment="1">
      <alignment vertical="center"/>
    </xf>
    <xf numFmtId="41" fontId="11" fillId="0" borderId="0" xfId="0" applyNumberFormat="1" applyFont="1" applyAlignment="1">
      <alignment vertical="center"/>
    </xf>
    <xf numFmtId="41" fontId="11" fillId="0" borderId="0" xfId="110" applyFont="1" applyAlignment="1">
      <alignment vertical="center"/>
    </xf>
    <xf numFmtId="0" fontId="131" fillId="11" borderId="141" xfId="0" applyFont="1" applyFill="1" applyBorder="1" applyAlignment="1">
      <alignment horizontal="center" vertical="center"/>
    </xf>
    <xf numFmtId="0" fontId="131" fillId="11" borderId="12" xfId="0" applyFont="1" applyFill="1" applyBorder="1" applyAlignment="1">
      <alignment horizontal="center" vertical="center"/>
    </xf>
    <xf numFmtId="0" fontId="131" fillId="11" borderId="142" xfId="0" applyFont="1" applyFill="1" applyBorder="1" applyAlignment="1">
      <alignment horizontal="center" vertical="center"/>
    </xf>
    <xf numFmtId="0" fontId="131" fillId="11" borderId="143" xfId="0" applyFont="1" applyFill="1" applyBorder="1" applyAlignment="1">
      <alignment horizontal="center" vertical="center"/>
    </xf>
    <xf numFmtId="0" fontId="131" fillId="11" borderId="0" xfId="0" applyFont="1" applyFill="1" applyAlignment="1">
      <alignment horizontal="center" vertical="center"/>
    </xf>
    <xf numFmtId="0" fontId="131" fillId="11" borderId="144" xfId="0" applyFont="1" applyFill="1"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178" fontId="89" fillId="17" borderId="60" xfId="121" applyNumberFormat="1" applyFont="1" applyFill="1" applyBorder="1" applyAlignment="1">
      <alignment horizontal="center" vertical="center"/>
    </xf>
    <xf numFmtId="178" fontId="89" fillId="17" borderId="66" xfId="121" applyNumberFormat="1" applyFont="1" applyFill="1" applyBorder="1" applyAlignment="1">
      <alignment horizontal="center" vertical="center"/>
    </xf>
    <xf numFmtId="178" fontId="89" fillId="17" borderId="63" xfId="121" applyNumberFormat="1" applyFont="1" applyFill="1" applyBorder="1" applyAlignment="1">
      <alignment horizontal="center" vertical="center"/>
    </xf>
    <xf numFmtId="0" fontId="88" fillId="14" borderId="66" xfId="120" applyFont="1" applyFill="1" applyBorder="1" applyAlignment="1">
      <alignment horizontal="center" vertical="center" wrapText="1"/>
    </xf>
    <xf numFmtId="0" fontId="88" fillId="14" borderId="125" xfId="120" applyFont="1" applyFill="1" applyBorder="1" applyAlignment="1">
      <alignment horizontal="center" vertical="center" wrapText="1"/>
    </xf>
    <xf numFmtId="0" fontId="129" fillId="11" borderId="55" xfId="0" applyFont="1" applyFill="1" applyBorder="1" applyAlignment="1">
      <alignment horizontal="center" vertical="center"/>
    </xf>
    <xf numFmtId="0" fontId="129" fillId="11" borderId="0" xfId="0" applyFont="1" applyFill="1" applyAlignment="1">
      <alignment horizontal="center" vertical="center"/>
    </xf>
    <xf numFmtId="0" fontId="129" fillId="11" borderId="36" xfId="0" applyFont="1" applyFill="1" applyBorder="1" applyAlignment="1">
      <alignment horizontal="center" vertical="center"/>
    </xf>
    <xf numFmtId="0" fontId="129" fillId="11" borderId="27" xfId="0" applyFont="1" applyFill="1" applyBorder="1" applyAlignment="1">
      <alignment horizontal="center" vertical="center"/>
    </xf>
    <xf numFmtId="0" fontId="129" fillId="11" borderId="18" xfId="0" applyFont="1" applyFill="1" applyBorder="1" applyAlignment="1">
      <alignment horizontal="center" vertical="center"/>
    </xf>
    <xf numFmtId="0" fontId="129" fillId="11" borderId="35" xfId="0" applyFont="1" applyFill="1" applyBorder="1" applyAlignment="1">
      <alignment horizontal="center" vertical="center"/>
    </xf>
    <xf numFmtId="3" fontId="129" fillId="11" borderId="20" xfId="0" applyNumberFormat="1" applyFont="1" applyFill="1" applyBorder="1" applyAlignment="1">
      <alignment horizontal="center" vertical="center"/>
    </xf>
    <xf numFmtId="3" fontId="129" fillId="11" borderId="21" xfId="0" applyNumberFormat="1" applyFont="1" applyFill="1" applyBorder="1" applyAlignment="1">
      <alignment horizontal="center" vertical="center"/>
    </xf>
    <xf numFmtId="0" fontId="129" fillId="11" borderId="93" xfId="0" applyFont="1" applyFill="1" applyBorder="1" applyAlignment="1">
      <alignment horizontal="center" vertical="center"/>
    </xf>
    <xf numFmtId="0" fontId="129" fillId="11" borderId="96" xfId="0" applyFont="1" applyFill="1" applyBorder="1" applyAlignment="1">
      <alignment horizontal="center" vertical="center"/>
    </xf>
    <xf numFmtId="0" fontId="129" fillId="11" borderId="98" xfId="0" applyFont="1" applyFill="1" applyBorder="1" applyAlignment="1">
      <alignment horizontal="center" vertical="center"/>
    </xf>
    <xf numFmtId="0" fontId="129" fillId="11" borderId="133" xfId="0" applyFont="1" applyFill="1" applyBorder="1" applyAlignment="1">
      <alignment horizontal="center"/>
    </xf>
    <xf numFmtId="0" fontId="129" fillId="11" borderId="134" xfId="0" applyFont="1" applyFill="1" applyBorder="1" applyAlignment="1">
      <alignment horizontal="center"/>
    </xf>
    <xf numFmtId="0" fontId="129" fillId="11" borderId="135" xfId="0" applyFont="1" applyFill="1" applyBorder="1" applyAlignment="1">
      <alignment horizontal="center"/>
    </xf>
    <xf numFmtId="0" fontId="131" fillId="28" borderId="6" xfId="0" applyFont="1" applyFill="1" applyBorder="1" applyAlignment="1">
      <alignment horizontal="center" wrapText="1"/>
    </xf>
    <xf numFmtId="0" fontId="131" fillId="28" borderId="2" xfId="0" applyFont="1" applyFill="1" applyBorder="1" applyAlignment="1">
      <alignment horizontal="center" wrapText="1"/>
    </xf>
    <xf numFmtId="0" fontId="131" fillId="28" borderId="8" xfId="0" applyFont="1" applyFill="1" applyBorder="1" applyAlignment="1">
      <alignment horizontal="center" wrapText="1"/>
    </xf>
    <xf numFmtId="0" fontId="129" fillId="0" borderId="22" xfId="0" applyFont="1" applyBorder="1" applyAlignment="1">
      <alignment horizontal="left"/>
    </xf>
    <xf numFmtId="0" fontId="129" fillId="0" borderId="3" xfId="0" applyFont="1" applyBorder="1" applyAlignment="1">
      <alignment horizontal="left"/>
    </xf>
    <xf numFmtId="0" fontId="129" fillId="0" borderId="23" xfId="0" applyFont="1" applyBorder="1" applyAlignment="1">
      <alignment horizontal="left"/>
    </xf>
    <xf numFmtId="0" fontId="129" fillId="0" borderId="136" xfId="0" applyFont="1" applyBorder="1" applyAlignment="1">
      <alignment horizontal="left"/>
    </xf>
    <xf numFmtId="0" fontId="129" fillId="0" borderId="137" xfId="0" applyFont="1" applyBorder="1" applyAlignment="1">
      <alignment horizontal="left"/>
    </xf>
    <xf numFmtId="0" fontId="129" fillId="0" borderId="127" xfId="0" applyFont="1" applyBorder="1" applyAlignment="1">
      <alignment horizontal="left"/>
    </xf>
    <xf numFmtId="0" fontId="129" fillId="0" borderId="136" xfId="0" applyFont="1" applyBorder="1" applyAlignment="1">
      <alignment horizontal="left" vertical="center"/>
    </xf>
    <xf numFmtId="0" fontId="129" fillId="0" borderId="137" xfId="0" applyFont="1" applyBorder="1" applyAlignment="1">
      <alignment horizontal="left" vertical="center"/>
    </xf>
    <xf numFmtId="0" fontId="129" fillId="0" borderId="127" xfId="0" applyFont="1" applyBorder="1" applyAlignment="1">
      <alignment horizontal="left" vertical="center"/>
    </xf>
    <xf numFmtId="0" fontId="129" fillId="7" borderId="136" xfId="0" applyFont="1" applyFill="1" applyBorder="1" applyAlignment="1">
      <alignment horizontal="left" vertical="center"/>
    </xf>
    <xf numFmtId="0" fontId="129" fillId="7" borderId="137" xfId="0" applyFont="1" applyFill="1" applyBorder="1" applyAlignment="1">
      <alignment horizontal="left" vertical="center"/>
    </xf>
    <xf numFmtId="0" fontId="129" fillId="7" borderId="127" xfId="0" applyFont="1" applyFill="1" applyBorder="1" applyAlignment="1">
      <alignment horizontal="left" vertical="center"/>
    </xf>
    <xf numFmtId="0" fontId="10" fillId="6" borderId="0" xfId="0" applyFont="1" applyFill="1" applyAlignment="1" applyProtection="1">
      <alignment horizontal="left" vertical="center"/>
      <protection locked="0"/>
    </xf>
    <xf numFmtId="0" fontId="31" fillId="0" borderId="4" xfId="113" applyFont="1" applyBorder="1" applyAlignment="1">
      <alignment horizontal="center" vertical="center" wrapText="1"/>
    </xf>
    <xf numFmtId="0" fontId="29" fillId="4" borderId="13" xfId="0" applyFont="1" applyFill="1" applyBorder="1" applyAlignment="1">
      <alignment horizontal="center" vertical="center"/>
    </xf>
    <xf numFmtId="0" fontId="29" fillId="4" borderId="17" xfId="0" applyFont="1" applyFill="1" applyBorder="1" applyAlignment="1">
      <alignment horizontal="center" vertical="center"/>
    </xf>
    <xf numFmtId="0" fontId="29" fillId="4" borderId="16" xfId="0" applyFont="1" applyFill="1" applyBorder="1" applyAlignment="1">
      <alignment horizontal="center" vertical="center"/>
    </xf>
    <xf numFmtId="0" fontId="29" fillId="0" borderId="13" xfId="0" applyFont="1" applyBorder="1" applyAlignment="1">
      <alignment horizontal="center" vertical="center"/>
    </xf>
    <xf numFmtId="0" fontId="29" fillId="0" borderId="17" xfId="0" applyFont="1" applyBorder="1" applyAlignment="1">
      <alignment horizontal="center" vertical="center"/>
    </xf>
    <xf numFmtId="0" fontId="50" fillId="0" borderId="4" xfId="113" quotePrefix="1" applyFont="1" applyBorder="1" applyAlignment="1">
      <alignment horizontal="center" vertical="center" wrapText="1"/>
    </xf>
    <xf numFmtId="0" fontId="11" fillId="0" borderId="3" xfId="113" applyFont="1" applyBorder="1" applyAlignment="1">
      <alignment horizontal="center" vertical="center" wrapText="1"/>
    </xf>
    <xf numFmtId="181" fontId="11" fillId="4" borderId="0" xfId="0" applyNumberFormat="1" applyFont="1" applyFill="1" applyAlignment="1">
      <alignment horizontal="center" vertical="center"/>
    </xf>
    <xf numFmtId="0" fontId="11" fillId="0" borderId="48" xfId="113" applyFont="1" applyBorder="1" applyAlignment="1">
      <alignment horizontal="center" vertical="center"/>
    </xf>
    <xf numFmtId="0" fontId="11" fillId="0" borderId="49" xfId="113" applyFont="1" applyBorder="1" applyAlignment="1">
      <alignment horizontal="center" vertical="center"/>
    </xf>
    <xf numFmtId="0" fontId="11" fillId="0" borderId="50" xfId="113" applyFont="1" applyBorder="1" applyAlignment="1">
      <alignment horizontal="center" vertical="center"/>
    </xf>
    <xf numFmtId="0" fontId="11" fillId="0" borderId="27" xfId="113" applyFont="1" applyBorder="1" applyAlignment="1">
      <alignment horizontal="center" vertical="center"/>
    </xf>
    <xf numFmtId="0" fontId="11" fillId="0" borderId="18" xfId="113" applyFont="1" applyBorder="1" applyAlignment="1">
      <alignment horizontal="center" vertical="center"/>
    </xf>
    <xf numFmtId="0" fontId="11" fillId="0" borderId="35" xfId="113" applyFont="1" applyBorder="1" applyAlignment="1">
      <alignment horizontal="center" vertical="center"/>
    </xf>
    <xf numFmtId="0" fontId="11" fillId="0" borderId="42" xfId="0" applyFont="1" applyBorder="1" applyAlignment="1">
      <alignment horizontal="center" vertical="center"/>
    </xf>
    <xf numFmtId="0" fontId="11" fillId="0" borderId="2" xfId="0" applyFont="1" applyBorder="1" applyAlignment="1">
      <alignment horizontal="center" vertical="center"/>
    </xf>
    <xf numFmtId="0" fontId="11" fillId="0" borderId="7" xfId="0" applyFont="1" applyBorder="1" applyAlignment="1">
      <alignment horizontal="center" vertical="center"/>
    </xf>
    <xf numFmtId="0" fontId="11" fillId="0" borderId="23" xfId="113" applyFont="1" applyBorder="1" applyAlignment="1">
      <alignment horizontal="center" vertical="center" wrapText="1"/>
    </xf>
    <xf numFmtId="0" fontId="11" fillId="0" borderId="22" xfId="113" applyFont="1" applyBorder="1" applyAlignment="1">
      <alignment horizontal="center" vertical="center"/>
    </xf>
    <xf numFmtId="0" fontId="11" fillId="0" borderId="3" xfId="113" applyFont="1" applyBorder="1" applyAlignment="1">
      <alignment horizontal="center" vertical="center"/>
    </xf>
    <xf numFmtId="0" fontId="11" fillId="0" borderId="23" xfId="113" applyFont="1" applyBorder="1" applyAlignment="1">
      <alignment horizontal="center" vertical="center"/>
    </xf>
    <xf numFmtId="0" fontId="11" fillId="0" borderId="22" xfId="113" applyFont="1" applyBorder="1" applyAlignment="1">
      <alignment horizontal="center" vertical="center" wrapText="1"/>
    </xf>
    <xf numFmtId="0" fontId="11" fillId="0" borderId="4" xfId="113" applyFont="1" applyBorder="1" applyAlignment="1">
      <alignment horizontal="left" vertical="center" wrapText="1"/>
    </xf>
    <xf numFmtId="0" fontId="10" fillId="0" borderId="22" xfId="113" applyFont="1" applyBorder="1" applyAlignment="1">
      <alignment horizontal="left" vertical="center" wrapText="1"/>
    </xf>
    <xf numFmtId="0" fontId="10" fillId="0" borderId="3" xfId="113" applyFont="1" applyBorder="1" applyAlignment="1">
      <alignment horizontal="left" vertical="center" wrapText="1"/>
    </xf>
    <xf numFmtId="0" fontId="10" fillId="0" borderId="23" xfId="113" applyFont="1" applyBorder="1" applyAlignment="1">
      <alignment horizontal="left" vertical="center" wrapText="1"/>
    </xf>
    <xf numFmtId="0" fontId="30" fillId="0" borderId="4" xfId="113" applyFont="1" applyBorder="1" applyAlignment="1">
      <alignment horizontal="left" vertical="center" wrapText="1"/>
    </xf>
    <xf numFmtId="0" fontId="50" fillId="0" borderId="22" xfId="113" quotePrefix="1" applyFont="1" applyBorder="1" applyAlignment="1">
      <alignment horizontal="center" vertical="center" wrapText="1"/>
    </xf>
    <xf numFmtId="0" fontId="50" fillId="0" borderId="3" xfId="113" quotePrefix="1" applyFont="1" applyBorder="1" applyAlignment="1">
      <alignment horizontal="center" vertical="center" wrapText="1"/>
    </xf>
    <xf numFmtId="0" fontId="50" fillId="0" borderId="23" xfId="113" quotePrefix="1" applyFont="1" applyBorder="1" applyAlignment="1">
      <alignment horizontal="center" vertical="center" wrapText="1"/>
    </xf>
    <xf numFmtId="0" fontId="31" fillId="0" borderId="22" xfId="113" applyFont="1" applyBorder="1" applyAlignment="1">
      <alignment horizontal="left" vertical="center" wrapText="1"/>
    </xf>
    <xf numFmtId="0" fontId="31" fillId="0" borderId="3" xfId="113" applyFont="1" applyBorder="1" applyAlignment="1">
      <alignment horizontal="left" vertical="center" wrapText="1"/>
    </xf>
    <xf numFmtId="0" fontId="31" fillId="0" borderId="23" xfId="113" applyFont="1" applyBorder="1" applyAlignment="1">
      <alignment horizontal="left" vertical="center" wrapText="1"/>
    </xf>
    <xf numFmtId="0" fontId="11" fillId="0" borderId="55" xfId="113" applyFont="1" applyBorder="1" applyAlignment="1">
      <alignment horizontal="center" vertical="center" wrapText="1"/>
    </xf>
    <xf numFmtId="0" fontId="11" fillId="0" borderId="36" xfId="113" applyFont="1" applyBorder="1" applyAlignment="1">
      <alignment horizontal="center" vertical="center" wrapText="1"/>
    </xf>
    <xf numFmtId="0" fontId="50" fillId="0" borderId="22" xfId="113" applyFont="1" applyBorder="1" applyAlignment="1">
      <alignment horizontal="left" vertical="center" wrapText="1"/>
    </xf>
    <xf numFmtId="0" fontId="50" fillId="0" borderId="3" xfId="113" applyFont="1" applyBorder="1" applyAlignment="1">
      <alignment horizontal="left" vertical="center" wrapText="1"/>
    </xf>
    <xf numFmtId="0" fontId="50" fillId="0" borderId="23" xfId="113" applyFont="1" applyBorder="1" applyAlignment="1">
      <alignment horizontal="left" vertical="center" wrapText="1"/>
    </xf>
    <xf numFmtId="0" fontId="50" fillId="0" borderId="48" xfId="113" quotePrefix="1" applyFont="1" applyBorder="1" applyAlignment="1">
      <alignment horizontal="center" vertical="center" wrapText="1"/>
    </xf>
    <xf numFmtId="0" fontId="50" fillId="0" borderId="49" xfId="113" quotePrefix="1" applyFont="1" applyBorder="1" applyAlignment="1">
      <alignment horizontal="center" vertical="center" wrapText="1"/>
    </xf>
    <xf numFmtId="0" fontId="50" fillId="0" borderId="50" xfId="113" quotePrefix="1" applyFont="1" applyBorder="1" applyAlignment="1">
      <alignment horizontal="center" vertical="center" wrapText="1"/>
    </xf>
    <xf numFmtId="0" fontId="50" fillId="0" borderId="27" xfId="113" quotePrefix="1" applyFont="1" applyBorder="1" applyAlignment="1">
      <alignment horizontal="center" vertical="center" wrapText="1"/>
    </xf>
    <xf numFmtId="0" fontId="50" fillId="0" borderId="18" xfId="113" quotePrefix="1" applyFont="1" applyBorder="1" applyAlignment="1">
      <alignment horizontal="center" vertical="center" wrapText="1"/>
    </xf>
    <xf numFmtId="0" fontId="50" fillId="0" borderId="35" xfId="113" quotePrefix="1" applyFont="1" applyBorder="1" applyAlignment="1">
      <alignment horizontal="center" vertical="center" wrapText="1"/>
    </xf>
    <xf numFmtId="0" fontId="11" fillId="0" borderId="4" xfId="113" applyFont="1" applyBorder="1" applyAlignment="1">
      <alignment horizontal="center" vertical="center" wrapText="1"/>
    </xf>
    <xf numFmtId="0" fontId="11" fillId="0" borderId="25" xfId="113" applyFont="1" applyBorder="1" applyAlignment="1">
      <alignment horizontal="center" vertical="center" wrapText="1"/>
    </xf>
    <xf numFmtId="0" fontId="11" fillId="0" borderId="30" xfId="113" applyFont="1" applyBorder="1" applyAlignment="1">
      <alignment horizontal="center" vertical="center" wrapText="1"/>
    </xf>
    <xf numFmtId="0" fontId="11" fillId="0" borderId="43" xfId="113" applyFont="1" applyBorder="1" applyAlignment="1">
      <alignment horizontal="center" vertical="center" wrapText="1"/>
    </xf>
    <xf numFmtId="0" fontId="11" fillId="0" borderId="32" xfId="113" applyFont="1" applyBorder="1" applyAlignment="1">
      <alignment horizontal="center" vertical="center" wrapText="1"/>
    </xf>
    <xf numFmtId="0" fontId="11" fillId="0" borderId="51" xfId="113" applyFont="1" applyBorder="1" applyAlignment="1">
      <alignment horizontal="center" vertical="center" wrapText="1"/>
    </xf>
    <xf numFmtId="0" fontId="29" fillId="4" borderId="47" xfId="0" applyFont="1" applyFill="1" applyBorder="1" applyAlignment="1">
      <alignment horizontal="center" vertical="center"/>
    </xf>
    <xf numFmtId="0" fontId="29" fillId="4" borderId="54" xfId="0" applyFont="1" applyFill="1" applyBorder="1" applyAlignment="1">
      <alignment horizontal="center" vertical="center"/>
    </xf>
    <xf numFmtId="0" fontId="29" fillId="4" borderId="53" xfId="0" applyFont="1" applyFill="1" applyBorder="1" applyAlignment="1">
      <alignment horizontal="center" vertical="center"/>
    </xf>
    <xf numFmtId="0" fontId="29" fillId="0" borderId="16" xfId="0" applyFont="1" applyBorder="1" applyAlignment="1">
      <alignment horizontal="center" vertical="center"/>
    </xf>
    <xf numFmtId="0" fontId="10" fillId="6" borderId="22" xfId="0" applyFont="1" applyFill="1" applyBorder="1" applyAlignment="1" applyProtection="1">
      <alignment horizontal="left" vertical="center"/>
      <protection locked="0"/>
    </xf>
    <xf numFmtId="0" fontId="10" fillId="6" borderId="3" xfId="0" applyFont="1" applyFill="1" applyBorder="1" applyAlignment="1" applyProtection="1">
      <alignment horizontal="left" vertical="center"/>
      <protection locked="0"/>
    </xf>
    <xf numFmtId="0" fontId="10" fillId="6" borderId="23" xfId="0" applyFont="1" applyFill="1" applyBorder="1" applyAlignment="1" applyProtection="1">
      <alignment horizontal="left" vertical="center"/>
      <protection locked="0"/>
    </xf>
    <xf numFmtId="0" fontId="11" fillId="0" borderId="4" xfId="113" applyFont="1" applyBorder="1" applyAlignment="1">
      <alignment horizontal="center" vertical="center"/>
    </xf>
    <xf numFmtId="0" fontId="11" fillId="0" borderId="22" xfId="0" applyFont="1" applyBorder="1" applyAlignment="1">
      <alignment horizontal="center" vertical="center"/>
    </xf>
    <xf numFmtId="0" fontId="11" fillId="0" borderId="3" xfId="0" applyFont="1" applyBorder="1" applyAlignment="1">
      <alignment horizontal="center" vertical="center"/>
    </xf>
    <xf numFmtId="0" fontId="11" fillId="0" borderId="23" xfId="0" applyFont="1" applyBorder="1" applyAlignment="1">
      <alignment horizontal="center" vertical="center"/>
    </xf>
    <xf numFmtId="0" fontId="10" fillId="0" borderId="0" xfId="0" applyFont="1" applyAlignment="1">
      <alignment horizontal="left" vertical="center"/>
    </xf>
    <xf numFmtId="0" fontId="10" fillId="3" borderId="0" xfId="0" quotePrefix="1" applyFont="1" applyFill="1" applyAlignment="1" applyProtection="1">
      <alignment horizontal="left" vertical="center"/>
      <protection locked="0"/>
    </xf>
    <xf numFmtId="0" fontId="29" fillId="4" borderId="37" xfId="0" applyFont="1" applyFill="1" applyBorder="1" applyAlignment="1">
      <alignment horizontal="center" vertical="center"/>
    </xf>
    <xf numFmtId="0" fontId="29" fillId="4" borderId="5" xfId="0" applyFont="1" applyFill="1" applyBorder="1" applyAlignment="1">
      <alignment horizontal="center" vertical="center"/>
    </xf>
    <xf numFmtId="0" fontId="29" fillId="4" borderId="38" xfId="0" applyFont="1" applyFill="1" applyBorder="1" applyAlignment="1">
      <alignment horizontal="center" vertical="center"/>
    </xf>
    <xf numFmtId="0" fontId="29" fillId="0" borderId="9" xfId="0" applyFont="1" applyBorder="1" applyAlignment="1">
      <alignment horizontal="center" vertical="center"/>
    </xf>
    <xf numFmtId="0" fontId="29" fillId="0" borderId="10" xfId="0" applyFont="1" applyBorder="1" applyAlignment="1">
      <alignment horizontal="center" vertical="center"/>
    </xf>
    <xf numFmtId="0" fontId="29" fillId="0" borderId="1" xfId="0" applyFont="1" applyBorder="1" applyAlignment="1">
      <alignment horizontal="center" vertical="center"/>
    </xf>
    <xf numFmtId="41" fontId="49" fillId="0" borderId="4" xfId="110" applyFont="1" applyBorder="1" applyAlignment="1">
      <alignment horizontal="center" vertical="center"/>
    </xf>
    <xf numFmtId="0" fontId="23" fillId="0" borderId="0" xfId="113" applyFont="1" applyAlignment="1">
      <alignment vertical="center"/>
    </xf>
    <xf numFmtId="0" fontId="63" fillId="0" borderId="0" xfId="113" applyFont="1" applyAlignment="1">
      <alignment vertical="center"/>
    </xf>
    <xf numFmtId="0" fontId="24" fillId="0" borderId="0" xfId="113" applyFont="1" applyAlignment="1">
      <alignment vertical="center"/>
    </xf>
    <xf numFmtId="0" fontId="23" fillId="0" borderId="22" xfId="113" quotePrefix="1" applyFont="1" applyBorder="1" applyAlignment="1">
      <alignment horizontal="left" vertical="center" wrapText="1"/>
    </xf>
    <xf numFmtId="0" fontId="23" fillId="0" borderId="3" xfId="113" applyFont="1" applyBorder="1" applyAlignment="1">
      <alignment horizontal="left" vertical="center" wrapText="1"/>
    </xf>
    <xf numFmtId="0" fontId="23" fillId="0" borderId="23" xfId="113" applyFont="1" applyBorder="1" applyAlignment="1">
      <alignment horizontal="left" vertical="center" wrapText="1"/>
    </xf>
    <xf numFmtId="0" fontId="23" fillId="0" borderId="48" xfId="113" quotePrefix="1" applyFont="1" applyBorder="1" applyAlignment="1">
      <alignment horizontal="left" vertical="center" wrapText="1"/>
    </xf>
    <xf numFmtId="0" fontId="23" fillId="0" borderId="49" xfId="113" quotePrefix="1" applyFont="1" applyBorder="1" applyAlignment="1">
      <alignment horizontal="left" vertical="center" wrapText="1"/>
    </xf>
    <xf numFmtId="0" fontId="23" fillId="0" borderId="50" xfId="113" quotePrefix="1" applyFont="1" applyBorder="1" applyAlignment="1">
      <alignment horizontal="left" vertical="center" wrapText="1"/>
    </xf>
    <xf numFmtId="0" fontId="23" fillId="0" borderId="27" xfId="113" quotePrefix="1" applyFont="1" applyBorder="1" applyAlignment="1">
      <alignment horizontal="left" vertical="center" wrapText="1"/>
    </xf>
    <xf numFmtId="0" fontId="23" fillId="0" borderId="18" xfId="113" quotePrefix="1" applyFont="1" applyBorder="1" applyAlignment="1">
      <alignment horizontal="left" vertical="center" wrapText="1"/>
    </xf>
    <xf numFmtId="0" fontId="23" fillId="0" borderId="35" xfId="113" quotePrefix="1" applyFont="1" applyBorder="1" applyAlignment="1">
      <alignment horizontal="left" vertical="center" wrapText="1"/>
    </xf>
    <xf numFmtId="0" fontId="23" fillId="0" borderId="4" xfId="113" applyFont="1" applyBorder="1" applyAlignment="1">
      <alignment horizontal="left" vertical="center" wrapText="1"/>
    </xf>
    <xf numFmtId="0" fontId="23" fillId="0" borderId="4" xfId="113" applyFont="1" applyBorder="1" applyAlignment="1">
      <alignment wrapText="1"/>
    </xf>
    <xf numFmtId="0" fontId="27" fillId="0" borderId="22" xfId="113" applyFont="1" applyBorder="1" applyAlignment="1">
      <alignment horizontal="left" vertical="center" wrapText="1"/>
    </xf>
    <xf numFmtId="0" fontId="27" fillId="0" borderId="3" xfId="113" applyFont="1" applyBorder="1" applyAlignment="1">
      <alignment horizontal="left" vertical="center" wrapText="1"/>
    </xf>
    <xf numFmtId="0" fontId="27" fillId="0" borderId="34" xfId="113" applyFont="1" applyBorder="1" applyAlignment="1">
      <alignment horizontal="left" vertical="center" wrapText="1"/>
    </xf>
    <xf numFmtId="0" fontId="23" fillId="0" borderId="0" xfId="113" applyFont="1" applyAlignment="1">
      <alignment vertical="center" wrapText="1"/>
    </xf>
    <xf numFmtId="0" fontId="63" fillId="0" borderId="27" xfId="113" applyFont="1" applyBorder="1" applyAlignment="1">
      <alignment horizontal="center" vertical="center" wrapText="1"/>
    </xf>
    <xf numFmtId="0" fontId="63" fillId="0" borderId="18" xfId="113" applyFont="1" applyBorder="1" applyAlignment="1">
      <alignment horizontal="center" vertical="center" wrapText="1"/>
    </xf>
    <xf numFmtId="0" fontId="65" fillId="0" borderId="4" xfId="113" applyFont="1" applyBorder="1" applyAlignment="1">
      <alignment horizontal="left" vertical="center" wrapText="1"/>
    </xf>
    <xf numFmtId="0" fontId="63" fillId="0" borderId="0" xfId="113" applyFont="1" applyAlignment="1">
      <alignment horizontal="left" vertical="center" wrapText="1"/>
    </xf>
    <xf numFmtId="0" fontId="65" fillId="0" borderId="21" xfId="113" applyFont="1" applyBorder="1" applyAlignment="1">
      <alignment horizontal="left" vertical="center" wrapText="1"/>
    </xf>
    <xf numFmtId="0" fontId="23" fillId="0" borderId="22" xfId="113" applyFont="1" applyBorder="1" applyAlignment="1">
      <alignment horizontal="center" vertical="center" wrapText="1"/>
    </xf>
    <xf numFmtId="0" fontId="23" fillId="0" borderId="3" xfId="113" applyFont="1" applyBorder="1" applyAlignment="1">
      <alignment horizontal="center" vertical="center" wrapText="1"/>
    </xf>
    <xf numFmtId="0" fontId="23" fillId="0" borderId="34" xfId="113" applyFont="1" applyBorder="1" applyAlignment="1">
      <alignment horizontal="center" vertical="center" wrapText="1"/>
    </xf>
    <xf numFmtId="0" fontId="63" fillId="0" borderId="48" xfId="113" applyFont="1" applyBorder="1" applyAlignment="1">
      <alignment horizontal="center" vertical="center" wrapText="1"/>
    </xf>
    <xf numFmtId="0" fontId="63" fillId="0" borderId="50" xfId="113" applyFont="1" applyBorder="1" applyAlignment="1">
      <alignment horizontal="center" vertical="center" wrapText="1"/>
    </xf>
    <xf numFmtId="0" fontId="63" fillId="0" borderId="35" xfId="113" applyFont="1" applyBorder="1" applyAlignment="1">
      <alignment horizontal="center" vertical="center" wrapText="1"/>
    </xf>
    <xf numFmtId="0" fontId="65" fillId="0" borderId="22" xfId="113" applyFont="1" applyBorder="1" applyAlignment="1">
      <alignment horizontal="center" vertical="center" wrapText="1"/>
    </xf>
    <xf numFmtId="0" fontId="65" fillId="0" borderId="3" xfId="113" applyFont="1" applyBorder="1" applyAlignment="1">
      <alignment horizontal="center" vertical="center" wrapText="1"/>
    </xf>
    <xf numFmtId="0" fontId="65" fillId="0" borderId="34" xfId="113" applyFont="1" applyBorder="1" applyAlignment="1">
      <alignment horizontal="center" vertical="center" wrapText="1"/>
    </xf>
    <xf numFmtId="0" fontId="65" fillId="0" borderId="4" xfId="113" applyFont="1" applyBorder="1" applyAlignment="1">
      <alignment horizontal="center" vertical="center" wrapText="1"/>
    </xf>
    <xf numFmtId="0" fontId="23" fillId="0" borderId="27" xfId="113" applyFont="1" applyBorder="1" applyAlignment="1">
      <alignment horizontal="center" vertical="center" wrapText="1"/>
    </xf>
    <xf numFmtId="0" fontId="23" fillId="0" borderId="18" xfId="113" applyFont="1" applyBorder="1" applyAlignment="1">
      <alignment horizontal="center" vertical="center" wrapText="1"/>
    </xf>
    <xf numFmtId="0" fontId="23" fillId="0" borderId="32" xfId="113" applyFont="1" applyBorder="1" applyAlignment="1">
      <alignment horizontal="center" vertical="center" wrapText="1"/>
    </xf>
    <xf numFmtId="0" fontId="23" fillId="0" borderId="33" xfId="113" applyFont="1" applyBorder="1" applyAlignment="1">
      <alignment horizontal="center" vertical="center" wrapText="1"/>
    </xf>
    <xf numFmtId="0" fontId="23" fillId="0" borderId="25" xfId="113" applyFont="1" applyBorder="1" applyAlignment="1">
      <alignment horizontal="right" vertical="center" wrapText="1" indent="1"/>
    </xf>
    <xf numFmtId="0" fontId="23" fillId="0" borderId="30" xfId="113" applyFont="1" applyBorder="1" applyAlignment="1">
      <alignment horizontal="right" vertical="center" wrapText="1" indent="1"/>
    </xf>
    <xf numFmtId="0" fontId="23" fillId="0" borderId="31" xfId="113" applyFont="1" applyBorder="1" applyAlignment="1">
      <alignment horizontal="right" vertical="center" wrapText="1" indent="1"/>
    </xf>
    <xf numFmtId="0" fontId="23" fillId="0" borderId="24" xfId="113" applyFont="1" applyBorder="1" applyAlignment="1">
      <alignment horizontal="center" vertical="center" wrapText="1"/>
    </xf>
    <xf numFmtId="0" fontId="23" fillId="0" borderId="25" xfId="113" applyFont="1" applyBorder="1" applyAlignment="1">
      <alignment horizontal="center" vertical="center" wrapText="1"/>
    </xf>
    <xf numFmtId="0" fontId="23" fillId="0" borderId="0" xfId="113" applyFont="1" applyAlignment="1">
      <alignment horizontal="left" vertical="center" wrapText="1"/>
    </xf>
    <xf numFmtId="0" fontId="23" fillId="0" borderId="4" xfId="113" applyFont="1" applyBorder="1" applyAlignment="1">
      <alignment horizontal="center" vertical="center"/>
    </xf>
    <xf numFmtId="10" fontId="23" fillId="0" borderId="4" xfId="114" applyNumberFormat="1" applyFont="1" applyFill="1" applyBorder="1" applyAlignment="1">
      <alignment horizontal="center" vertical="center" wrapText="1"/>
    </xf>
    <xf numFmtId="10" fontId="23" fillId="0" borderId="19" xfId="114" applyNumberFormat="1" applyFont="1" applyFill="1" applyBorder="1" applyAlignment="1">
      <alignment horizontal="center" vertical="center" wrapText="1"/>
    </xf>
    <xf numFmtId="10" fontId="23" fillId="0" borderId="21" xfId="114" applyNumberFormat="1" applyFont="1" applyFill="1" applyBorder="1" applyAlignment="1">
      <alignment horizontal="center" vertical="center" wrapText="1"/>
    </xf>
    <xf numFmtId="186" fontId="23" fillId="0" borderId="4" xfId="114" applyNumberFormat="1" applyFont="1" applyBorder="1" applyAlignment="1">
      <alignment horizontal="center" vertical="center"/>
    </xf>
    <xf numFmtId="10" fontId="23" fillId="0" borderId="20" xfId="114" applyNumberFormat="1" applyFont="1" applyFill="1" applyBorder="1" applyAlignment="1">
      <alignment horizontal="center" vertical="center" wrapText="1"/>
    </xf>
    <xf numFmtId="10" fontId="23" fillId="7" borderId="19" xfId="113" applyNumberFormat="1" applyFont="1" applyFill="1" applyBorder="1" applyAlignment="1">
      <alignment horizontal="left" vertical="center" wrapText="1"/>
    </xf>
    <xf numFmtId="10" fontId="23" fillId="7" borderId="20" xfId="113" applyNumberFormat="1" applyFont="1" applyFill="1" applyBorder="1" applyAlignment="1">
      <alignment horizontal="left" vertical="center" wrapText="1"/>
    </xf>
    <xf numFmtId="10" fontId="23" fillId="7" borderId="21" xfId="113" applyNumberFormat="1" applyFont="1" applyFill="1" applyBorder="1" applyAlignment="1">
      <alignment horizontal="left" vertical="center" wrapText="1"/>
    </xf>
    <xf numFmtId="186" fontId="23" fillId="0" borderId="4" xfId="114" applyNumberFormat="1" applyFont="1" applyBorder="1" applyAlignment="1">
      <alignment horizontal="center" vertical="center" wrapText="1"/>
    </xf>
    <xf numFmtId="10" fontId="64" fillId="0" borderId="19" xfId="113" applyNumberFormat="1" applyFont="1" applyBorder="1" applyAlignment="1">
      <alignment horizontal="center" vertical="center" wrapText="1"/>
    </xf>
    <xf numFmtId="10" fontId="64" fillId="0" borderId="20" xfId="113" applyNumberFormat="1" applyFont="1" applyBorder="1" applyAlignment="1">
      <alignment horizontal="center" vertical="center" wrapText="1"/>
    </xf>
    <xf numFmtId="10" fontId="64" fillId="0" borderId="21" xfId="113" applyNumberFormat="1" applyFont="1" applyBorder="1" applyAlignment="1">
      <alignment horizontal="center" vertical="center" wrapText="1"/>
    </xf>
    <xf numFmtId="10" fontId="23" fillId="0" borderId="19" xfId="113" applyNumberFormat="1" applyFont="1" applyBorder="1" applyAlignment="1">
      <alignment horizontal="center" vertical="center" wrapText="1"/>
    </xf>
    <xf numFmtId="10" fontId="23" fillId="0" borderId="20" xfId="113" applyNumberFormat="1" applyFont="1" applyBorder="1" applyAlignment="1">
      <alignment horizontal="center" vertical="center" wrapText="1"/>
    </xf>
    <xf numFmtId="10" fontId="23" fillId="0" borderId="21" xfId="113" applyNumberFormat="1" applyFont="1" applyBorder="1" applyAlignment="1">
      <alignment horizontal="center" vertical="center" wrapText="1"/>
    </xf>
    <xf numFmtId="10" fontId="23" fillId="7" borderId="19" xfId="113" applyNumberFormat="1" applyFont="1" applyFill="1" applyBorder="1" applyAlignment="1">
      <alignment horizontal="center" vertical="center" wrapText="1"/>
    </xf>
    <xf numFmtId="10" fontId="23" fillId="7" borderId="20" xfId="113" applyNumberFormat="1" applyFont="1" applyFill="1" applyBorder="1" applyAlignment="1">
      <alignment horizontal="center" vertical="center" wrapText="1"/>
    </xf>
    <xf numFmtId="10" fontId="23" fillId="7" borderId="21" xfId="113" applyNumberFormat="1" applyFont="1" applyFill="1" applyBorder="1" applyAlignment="1">
      <alignment horizontal="center" vertical="center" wrapText="1"/>
    </xf>
    <xf numFmtId="0" fontId="23" fillId="0" borderId="19" xfId="113" applyFont="1" applyBorder="1" applyAlignment="1">
      <alignment horizontal="center" vertical="center" wrapText="1"/>
    </xf>
    <xf numFmtId="0" fontId="23" fillId="0" borderId="20" xfId="113" applyFont="1" applyBorder="1" applyAlignment="1">
      <alignment horizontal="center" vertical="center" wrapText="1"/>
    </xf>
    <xf numFmtId="0" fontId="23" fillId="0" borderId="21" xfId="113" applyFont="1" applyBorder="1" applyAlignment="1">
      <alignment horizontal="center" vertical="center" wrapText="1"/>
    </xf>
    <xf numFmtId="200" fontId="27" fillId="0" borderId="19" xfId="113" applyNumberFormat="1" applyFont="1" applyBorder="1" applyAlignment="1">
      <alignment horizontal="center" vertical="center" wrapText="1"/>
    </xf>
    <xf numFmtId="200" fontId="27" fillId="0" borderId="20" xfId="113" applyNumberFormat="1" applyFont="1" applyBorder="1" applyAlignment="1">
      <alignment horizontal="center" vertical="center" wrapText="1"/>
    </xf>
    <xf numFmtId="200" fontId="27" fillId="0" borderId="21" xfId="113" applyNumberFormat="1" applyFont="1" applyBorder="1" applyAlignment="1">
      <alignment horizontal="center" vertical="center" wrapText="1"/>
    </xf>
    <xf numFmtId="186" fontId="23" fillId="0" borderId="4" xfId="114" applyNumberFormat="1" applyFont="1" applyFill="1" applyBorder="1" applyAlignment="1">
      <alignment horizontal="center" vertical="center" wrapText="1"/>
    </xf>
    <xf numFmtId="186" fontId="23" fillId="0" borderId="4" xfId="114" applyNumberFormat="1" applyFont="1" applyFill="1" applyBorder="1" applyAlignment="1">
      <alignment horizontal="center" vertical="center"/>
    </xf>
    <xf numFmtId="186" fontId="23" fillId="0" borderId="19" xfId="114" applyNumberFormat="1" applyFont="1" applyFill="1" applyBorder="1" applyAlignment="1">
      <alignment horizontal="center" vertical="center" wrapText="1"/>
    </xf>
    <xf numFmtId="186" fontId="23" fillId="0" borderId="20" xfId="114" applyNumberFormat="1" applyFont="1" applyFill="1" applyBorder="1" applyAlignment="1">
      <alignment horizontal="center" vertical="center" wrapText="1"/>
    </xf>
    <xf numFmtId="186" fontId="23" fillId="0" borderId="21" xfId="114" applyNumberFormat="1" applyFont="1" applyFill="1" applyBorder="1" applyAlignment="1">
      <alignment horizontal="center" vertical="center" wrapText="1"/>
    </xf>
    <xf numFmtId="0" fontId="23" fillId="0" borderId="23" xfId="113" applyFont="1" applyBorder="1" applyAlignment="1">
      <alignment horizontal="center" vertical="center" wrapText="1"/>
    </xf>
    <xf numFmtId="10" fontId="23" fillId="0" borderId="4" xfId="114" applyNumberFormat="1" applyFont="1" applyBorder="1" applyAlignment="1">
      <alignment horizontal="center" vertical="center" wrapText="1"/>
    </xf>
    <xf numFmtId="10" fontId="64" fillId="0" borderId="21" xfId="114" applyNumberFormat="1" applyFont="1" applyFill="1" applyBorder="1" applyAlignment="1">
      <alignment horizontal="center" vertical="center"/>
    </xf>
    <xf numFmtId="10" fontId="64" fillId="0" borderId="4" xfId="114" applyNumberFormat="1" applyFont="1" applyFill="1" applyBorder="1" applyAlignment="1">
      <alignment horizontal="center" vertical="center"/>
    </xf>
    <xf numFmtId="0" fontId="7" fillId="0" borderId="20" xfId="113" applyBorder="1"/>
    <xf numFmtId="0" fontId="7" fillId="0" borderId="21" xfId="113" applyBorder="1"/>
    <xf numFmtId="0" fontId="7" fillId="0" borderId="19" xfId="113" applyBorder="1" applyAlignment="1">
      <alignment horizontal="center" vertical="center" wrapText="1"/>
    </xf>
    <xf numFmtId="0" fontId="7" fillId="0" borderId="20" xfId="113" applyBorder="1" applyAlignment="1">
      <alignment horizontal="center" vertical="center" wrapText="1"/>
    </xf>
    <xf numFmtId="0" fontId="7" fillId="0" borderId="21" xfId="113" applyBorder="1" applyAlignment="1">
      <alignment horizontal="center" vertical="center" wrapText="1"/>
    </xf>
    <xf numFmtId="0" fontId="7" fillId="7" borderId="4" xfId="113" applyFill="1" applyBorder="1" applyAlignment="1">
      <alignment horizontal="center" vertical="center" wrapText="1"/>
    </xf>
    <xf numFmtId="0" fontId="7" fillId="7" borderId="4" xfId="113" applyFill="1" applyBorder="1" applyAlignment="1">
      <alignment horizontal="center" vertical="center"/>
    </xf>
    <xf numFmtId="0" fontId="23" fillId="0" borderId="4" xfId="113" applyFont="1" applyBorder="1" applyAlignment="1">
      <alignment horizontal="center" vertical="center" wrapText="1"/>
    </xf>
    <xf numFmtId="0" fontId="22" fillId="0" borderId="18" xfId="113" applyFont="1" applyBorder="1" applyAlignment="1">
      <alignment horizontal="center" vertical="center"/>
    </xf>
    <xf numFmtId="0" fontId="23" fillId="0" borderId="19" xfId="113" applyFont="1" applyBorder="1" applyAlignment="1">
      <alignment horizontal="center" vertical="center"/>
    </xf>
    <xf numFmtId="0" fontId="23" fillId="0" borderId="20" xfId="113" applyFont="1" applyBorder="1" applyAlignment="1">
      <alignment horizontal="center" vertical="center"/>
    </xf>
    <xf numFmtId="0" fontId="23" fillId="0" borderId="21" xfId="113" applyFont="1" applyBorder="1" applyAlignment="1">
      <alignment horizontal="center" vertical="center"/>
    </xf>
    <xf numFmtId="0" fontId="59" fillId="0" borderId="19" xfId="0" applyFont="1" applyBorder="1" applyAlignment="1">
      <alignment horizontal="center" vertical="center"/>
    </xf>
    <xf numFmtId="0" fontId="59" fillId="0" borderId="21" xfId="0" applyFont="1" applyBorder="1" applyAlignment="1">
      <alignment horizontal="center" vertical="center"/>
    </xf>
    <xf numFmtId="0" fontId="135" fillId="0" borderId="148" xfId="0" applyFont="1" applyBorder="1" applyAlignment="1">
      <alignment horizontal="center" vertical="center" wrapText="1" readingOrder="1"/>
    </xf>
    <xf numFmtId="0" fontId="135" fillId="0" borderId="149" xfId="0" applyFont="1" applyBorder="1" applyAlignment="1">
      <alignment horizontal="center" vertical="center" wrapText="1" readingOrder="1"/>
    </xf>
    <xf numFmtId="0" fontId="135" fillId="0" borderId="150" xfId="0" applyFont="1" applyBorder="1" applyAlignment="1">
      <alignment horizontal="center" vertical="center" wrapText="1" readingOrder="1"/>
    </xf>
    <xf numFmtId="41" fontId="74" fillId="0" borderId="22" xfId="140" applyFont="1" applyBorder="1" applyAlignment="1">
      <alignment horizontal="center" vertical="center"/>
    </xf>
    <xf numFmtId="41" fontId="74" fillId="0" borderId="23" xfId="140" applyFont="1" applyBorder="1" applyAlignment="1">
      <alignment horizontal="center" vertical="center"/>
    </xf>
    <xf numFmtId="41" fontId="13" fillId="0" borderId="18" xfId="136" applyFont="1" applyBorder="1" applyAlignment="1">
      <alignment horizontal="left" vertical="center"/>
    </xf>
    <xf numFmtId="41" fontId="95" fillId="11" borderId="4" xfId="136" applyFont="1" applyFill="1" applyBorder="1" applyAlignment="1">
      <alignment horizontal="center" vertical="center"/>
    </xf>
    <xf numFmtId="41" fontId="95" fillId="11" borderId="4" xfId="136" applyFont="1" applyFill="1" applyBorder="1" applyAlignment="1">
      <alignment horizontal="center" vertical="center" wrapText="1"/>
    </xf>
    <xf numFmtId="0" fontId="95" fillId="11" borderId="48" xfId="142" applyFont="1" applyFill="1" applyBorder="1" applyAlignment="1">
      <alignment horizontal="center" vertical="center"/>
    </xf>
    <xf numFmtId="0" fontId="95" fillId="11" borderId="49" xfId="142" applyFont="1" applyFill="1" applyBorder="1" applyAlignment="1">
      <alignment horizontal="center" vertical="center"/>
    </xf>
    <xf numFmtId="0" fontId="95" fillId="11" borderId="50" xfId="142" applyFont="1" applyFill="1" applyBorder="1" applyAlignment="1">
      <alignment horizontal="center" vertical="center"/>
    </xf>
    <xf numFmtId="0" fontId="95" fillId="11" borderId="27" xfId="142" applyFont="1" applyFill="1" applyBorder="1" applyAlignment="1">
      <alignment horizontal="center" vertical="center"/>
    </xf>
    <xf numFmtId="0" fontId="95" fillId="11" borderId="18" xfId="142" applyFont="1" applyFill="1" applyBorder="1" applyAlignment="1">
      <alignment horizontal="center" vertical="center"/>
    </xf>
    <xf numFmtId="0" fontId="95" fillId="11" borderId="35" xfId="142" applyFont="1" applyFill="1" applyBorder="1" applyAlignment="1">
      <alignment horizontal="center" vertical="center"/>
    </xf>
    <xf numFmtId="0" fontId="95" fillId="11" borderId="19" xfId="142" applyFont="1" applyFill="1" applyBorder="1" applyAlignment="1">
      <alignment horizontal="center" vertical="center"/>
    </xf>
    <xf numFmtId="0" fontId="95" fillId="11" borderId="21" xfId="142" applyFont="1" applyFill="1" applyBorder="1" applyAlignment="1">
      <alignment horizontal="center" vertical="center"/>
    </xf>
    <xf numFmtId="0" fontId="95" fillId="11" borderId="19" xfId="142" applyFont="1" applyFill="1" applyBorder="1" applyAlignment="1">
      <alignment horizontal="center" vertical="center" wrapText="1"/>
    </xf>
    <xf numFmtId="0" fontId="95" fillId="11" borderId="21" xfId="142" applyFont="1" applyFill="1" applyBorder="1" applyAlignment="1">
      <alignment horizontal="center" vertical="center" wrapText="1"/>
    </xf>
    <xf numFmtId="0" fontId="95" fillId="11" borderId="22" xfId="142" applyFont="1" applyFill="1" applyBorder="1" applyAlignment="1">
      <alignment horizontal="center" vertical="center"/>
    </xf>
    <xf numFmtId="0" fontId="95" fillId="11" borderId="3" xfId="142" applyFont="1" applyFill="1" applyBorder="1" applyAlignment="1">
      <alignment horizontal="center" vertical="center"/>
    </xf>
    <xf numFmtId="0" fontId="95" fillId="11" borderId="23" xfId="142" applyFont="1" applyFill="1" applyBorder="1" applyAlignment="1">
      <alignment horizontal="center" vertical="center"/>
    </xf>
    <xf numFmtId="41" fontId="95" fillId="11" borderId="19" xfId="137" applyFont="1" applyFill="1" applyBorder="1" applyAlignment="1">
      <alignment horizontal="center" vertical="center" wrapText="1"/>
    </xf>
    <xf numFmtId="41" fontId="95" fillId="11" borderId="21" xfId="137" applyFont="1" applyFill="1" applyBorder="1" applyAlignment="1">
      <alignment horizontal="center" vertical="center" wrapText="1"/>
    </xf>
    <xf numFmtId="0" fontId="13" fillId="0" borderId="4" xfId="0" applyFont="1" applyBorder="1" applyAlignment="1">
      <alignment horizontal="center" vertical="center"/>
    </xf>
    <xf numFmtId="0" fontId="95" fillId="0" borderId="19" xfId="143" applyFont="1" applyBorder="1" applyAlignment="1">
      <alignment horizontal="center" vertical="center"/>
    </xf>
    <xf numFmtId="0" fontId="95" fillId="0" borderId="21" xfId="143" applyFont="1" applyBorder="1" applyAlignment="1">
      <alignment horizontal="center" vertical="center"/>
    </xf>
    <xf numFmtId="0" fontId="74" fillId="0" borderId="22" xfId="143" applyFont="1" applyBorder="1" applyAlignment="1">
      <alignment horizontal="center" vertical="center"/>
    </xf>
    <xf numFmtId="0" fontId="74" fillId="0" borderId="23" xfId="143" applyFont="1" applyBorder="1" applyAlignment="1">
      <alignment horizontal="center" vertical="center"/>
    </xf>
    <xf numFmtId="0" fontId="95" fillId="0" borderId="20" xfId="143" applyFont="1" applyBorder="1" applyAlignment="1">
      <alignment horizontal="center" vertical="center"/>
    </xf>
    <xf numFmtId="0" fontId="95" fillId="0" borderId="4" xfId="143" applyFont="1" applyBorder="1" applyAlignment="1">
      <alignment horizontal="center" vertical="center" wrapText="1"/>
    </xf>
    <xf numFmtId="0" fontId="95" fillId="0" borderId="4" xfId="143" applyFont="1" applyBorder="1" applyAlignment="1">
      <alignment horizontal="center" vertical="center"/>
    </xf>
    <xf numFmtId="0" fontId="80" fillId="0" borderId="4" xfId="0" applyFont="1" applyBorder="1" applyAlignment="1">
      <alignment horizontal="center" vertical="center"/>
    </xf>
    <xf numFmtId="0" fontId="74" fillId="0" borderId="4" xfId="143" applyFont="1" applyBorder="1" applyAlignment="1">
      <alignment horizontal="center" vertical="center" wrapText="1"/>
    </xf>
    <xf numFmtId="0" fontId="74" fillId="0" borderId="4" xfId="143" applyFont="1" applyBorder="1" applyAlignment="1">
      <alignment horizontal="center" vertical="center"/>
    </xf>
    <xf numFmtId="0" fontId="107" fillId="0" borderId="84" xfId="143" applyFont="1" applyBorder="1" applyAlignment="1">
      <alignment horizontal="center" vertical="center" wrapText="1"/>
    </xf>
    <xf numFmtId="0" fontId="107" fillId="0" borderId="85" xfId="143" applyFont="1" applyBorder="1" applyAlignment="1">
      <alignment horizontal="center" vertical="center" wrapText="1"/>
    </xf>
    <xf numFmtId="0" fontId="107" fillId="0" borderId="86" xfId="143" applyFont="1" applyBorder="1" applyAlignment="1">
      <alignment horizontal="center" vertical="center" wrapText="1"/>
    </xf>
    <xf numFmtId="0" fontId="74" fillId="4" borderId="22" xfId="143" applyFont="1" applyFill="1" applyBorder="1" applyAlignment="1">
      <alignment horizontal="center" vertical="center"/>
    </xf>
    <xf numFmtId="0" fontId="74" fillId="4" borderId="3" xfId="143" applyFont="1" applyFill="1" applyBorder="1" applyAlignment="1">
      <alignment horizontal="center" vertical="center"/>
    </xf>
    <xf numFmtId="0" fontId="74" fillId="4" borderId="23" xfId="143" applyFont="1" applyFill="1" applyBorder="1" applyAlignment="1">
      <alignment horizontal="center" vertical="center"/>
    </xf>
    <xf numFmtId="0" fontId="94" fillId="11" borderId="4" xfId="143" applyFont="1" applyFill="1" applyBorder="1" applyAlignment="1">
      <alignment horizontal="center" vertical="center"/>
    </xf>
    <xf numFmtId="0" fontId="107" fillId="19" borderId="84" xfId="143" applyFont="1" applyFill="1" applyBorder="1" applyAlignment="1">
      <alignment horizontal="center" vertical="center" wrapText="1"/>
    </xf>
    <xf numFmtId="0" fontId="107" fillId="19" borderId="85" xfId="143" applyFont="1" applyFill="1" applyBorder="1" applyAlignment="1">
      <alignment horizontal="center" vertical="center" wrapText="1"/>
    </xf>
    <xf numFmtId="0" fontId="107" fillId="19" borderId="86" xfId="143" applyFont="1" applyFill="1" applyBorder="1" applyAlignment="1">
      <alignment horizontal="center" vertical="center" wrapText="1"/>
    </xf>
    <xf numFmtId="0" fontId="74" fillId="0" borderId="19" xfId="143" applyFont="1" applyBorder="1" applyAlignment="1">
      <alignment horizontal="center" vertical="center"/>
    </xf>
    <xf numFmtId="0" fontId="74" fillId="0" borderId="20" xfId="143" applyFont="1" applyBorder="1" applyAlignment="1">
      <alignment horizontal="center" vertical="center"/>
    </xf>
    <xf numFmtId="0" fontId="74" fillId="0" borderId="21" xfId="143" applyFont="1" applyBorder="1" applyAlignment="1">
      <alignment horizontal="center" vertical="center"/>
    </xf>
    <xf numFmtId="41" fontId="74" fillId="0" borderId="22" xfId="136" applyFont="1" applyFill="1" applyBorder="1" applyAlignment="1">
      <alignment horizontal="center" vertical="center" shrinkToFit="1"/>
    </xf>
    <xf numFmtId="41" fontId="74" fillId="0" borderId="3" xfId="136" applyFont="1" applyFill="1" applyBorder="1" applyAlignment="1">
      <alignment horizontal="center" vertical="center" shrinkToFit="1"/>
    </xf>
    <xf numFmtId="41" fontId="74" fillId="0" borderId="23" xfId="136" applyFont="1" applyFill="1" applyBorder="1" applyAlignment="1">
      <alignment horizontal="center" vertical="center" shrinkToFit="1"/>
    </xf>
    <xf numFmtId="218" fontId="74" fillId="0" borderId="4" xfId="134" applyNumberFormat="1" applyFont="1" applyBorder="1" applyAlignment="1">
      <alignment horizontal="center" vertical="center" shrinkToFit="1"/>
    </xf>
    <xf numFmtId="41" fontId="74" fillId="0" borderId="4" xfId="136" applyFont="1" applyBorder="1" applyAlignment="1">
      <alignment horizontal="center" vertical="center" shrinkToFit="1"/>
    </xf>
    <xf numFmtId="41" fontId="74" fillId="11" borderId="4" xfId="134" applyFont="1" applyFill="1" applyBorder="1" applyAlignment="1">
      <alignment horizontal="center" vertical="center" shrinkToFit="1"/>
    </xf>
    <xf numFmtId="0" fontId="80" fillId="0" borderId="101" xfId="0" applyFont="1" applyBorder="1" applyAlignment="1">
      <alignment horizontal="center" vertical="center"/>
    </xf>
    <xf numFmtId="0" fontId="80" fillId="0" borderId="106" xfId="0" applyFont="1" applyBorder="1" applyAlignment="1">
      <alignment horizontal="center" vertical="center"/>
    </xf>
    <xf numFmtId="0" fontId="80" fillId="0" borderId="111" xfId="0" applyFont="1" applyBorder="1" applyAlignment="1">
      <alignment horizontal="center" vertical="center"/>
    </xf>
    <xf numFmtId="0" fontId="80" fillId="0" borderId="116" xfId="0" applyFont="1" applyBorder="1" applyAlignment="1">
      <alignment horizontal="center" vertical="center"/>
    </xf>
    <xf numFmtId="0" fontId="80" fillId="0" borderId="121" xfId="0" applyFont="1" applyBorder="1" applyAlignment="1">
      <alignment horizontal="center" vertical="center"/>
    </xf>
    <xf numFmtId="0" fontId="80" fillId="11" borderId="73" xfId="0" applyFont="1" applyFill="1" applyBorder="1" applyAlignment="1">
      <alignment horizontal="center" vertical="center"/>
    </xf>
    <xf numFmtId="0" fontId="80" fillId="11" borderId="74" xfId="0" applyFont="1" applyFill="1" applyBorder="1" applyAlignment="1">
      <alignment horizontal="center" vertical="center"/>
    </xf>
    <xf numFmtId="0" fontId="80" fillId="11" borderId="75" xfId="0" applyFont="1" applyFill="1" applyBorder="1" applyAlignment="1">
      <alignment horizontal="center" vertical="center"/>
    </xf>
    <xf numFmtId="0" fontId="80" fillId="11" borderId="94" xfId="0" applyFont="1" applyFill="1" applyBorder="1" applyAlignment="1">
      <alignment horizontal="center" vertical="center"/>
    </xf>
    <xf numFmtId="0" fontId="80" fillId="11" borderId="55" xfId="0" applyFont="1" applyFill="1" applyBorder="1" applyAlignment="1">
      <alignment horizontal="center" vertical="center"/>
    </xf>
    <xf numFmtId="0" fontId="80" fillId="11" borderId="99" xfId="0" applyFont="1" applyFill="1" applyBorder="1" applyAlignment="1">
      <alignment horizontal="center" vertical="center"/>
    </xf>
    <xf numFmtId="0" fontId="80" fillId="11" borderId="95" xfId="0" applyFont="1" applyFill="1" applyBorder="1" applyAlignment="1">
      <alignment horizontal="center" vertical="center"/>
    </xf>
    <xf numFmtId="0" fontId="80" fillId="11" borderId="97" xfId="0" applyFont="1" applyFill="1" applyBorder="1" applyAlignment="1">
      <alignment horizontal="center" vertical="center"/>
    </xf>
    <xf numFmtId="0" fontId="80" fillId="11" borderId="100" xfId="0" applyFont="1" applyFill="1" applyBorder="1" applyAlignment="1">
      <alignment horizontal="center" vertical="center"/>
    </xf>
    <xf numFmtId="0" fontId="80" fillId="11" borderId="61" xfId="0" applyFont="1" applyFill="1" applyBorder="1" applyAlignment="1">
      <alignment horizontal="center" vertical="center"/>
    </xf>
    <xf numFmtId="0" fontId="80" fillId="11" borderId="4" xfId="0" applyFont="1" applyFill="1" applyBorder="1" applyAlignment="1">
      <alignment horizontal="center" vertical="center"/>
    </xf>
    <xf numFmtId="0" fontId="80" fillId="11" borderId="62" xfId="0" applyFont="1" applyFill="1" applyBorder="1" applyAlignment="1">
      <alignment horizontal="center" vertical="center" wrapText="1"/>
    </xf>
    <xf numFmtId="0" fontId="80" fillId="11" borderId="78" xfId="0" applyFont="1" applyFill="1" applyBorder="1" applyAlignment="1">
      <alignment horizontal="center" vertical="center"/>
    </xf>
    <xf numFmtId="0" fontId="80" fillId="11" borderId="93" xfId="0" applyFont="1" applyFill="1" applyBorder="1" applyAlignment="1">
      <alignment horizontal="center" vertical="center"/>
    </xf>
    <xf numFmtId="0" fontId="80" fillId="11" borderId="96" xfId="0" applyFont="1" applyFill="1" applyBorder="1" applyAlignment="1">
      <alignment horizontal="center" vertical="center"/>
    </xf>
    <xf numFmtId="0" fontId="80" fillId="11" borderId="98" xfId="0" applyFont="1" applyFill="1" applyBorder="1" applyAlignment="1">
      <alignment horizontal="center" vertical="center"/>
    </xf>
    <xf numFmtId="0" fontId="10" fillId="22" borderId="48" xfId="113" applyFont="1" applyFill="1" applyBorder="1" applyAlignment="1">
      <alignment horizontal="center" vertical="center" shrinkToFit="1"/>
    </xf>
    <xf numFmtId="0" fontId="10" fillId="22" borderId="49" xfId="113" applyFont="1" applyFill="1" applyBorder="1" applyAlignment="1">
      <alignment horizontal="center" vertical="center" shrinkToFit="1"/>
    </xf>
    <xf numFmtId="0" fontId="10" fillId="22" borderId="50" xfId="113" applyFont="1" applyFill="1" applyBorder="1" applyAlignment="1">
      <alignment horizontal="center" vertical="center" shrinkToFit="1"/>
    </xf>
    <xf numFmtId="0" fontId="10" fillId="22" borderId="27" xfId="113" applyFont="1" applyFill="1" applyBorder="1" applyAlignment="1">
      <alignment horizontal="center" vertical="center" shrinkToFit="1"/>
    </xf>
    <xf numFmtId="0" fontId="10" fillId="22" borderId="18" xfId="113" applyFont="1" applyFill="1" applyBorder="1" applyAlignment="1">
      <alignment horizontal="center" vertical="center" shrinkToFit="1"/>
    </xf>
    <xf numFmtId="0" fontId="10" fillId="22" borderId="35" xfId="113" applyFont="1" applyFill="1" applyBorder="1" applyAlignment="1">
      <alignment horizontal="center" vertical="center" shrinkToFit="1"/>
    </xf>
    <xf numFmtId="41" fontId="32" fillId="22" borderId="48" xfId="151" applyFont="1" applyFill="1" applyBorder="1" applyAlignment="1">
      <alignment horizontal="center" vertical="center" shrinkToFit="1"/>
    </xf>
    <xf numFmtId="41" fontId="32" fillId="22" borderId="49" xfId="151" applyFont="1" applyFill="1" applyBorder="1" applyAlignment="1">
      <alignment horizontal="center" vertical="center" shrinkToFit="1"/>
    </xf>
    <xf numFmtId="41" fontId="32" fillId="22" borderId="27" xfId="151" applyFont="1" applyFill="1" applyBorder="1" applyAlignment="1">
      <alignment horizontal="center" vertical="center" shrinkToFit="1"/>
    </xf>
    <xf numFmtId="41" fontId="32" fillId="22" borderId="18" xfId="151" applyFont="1" applyFill="1" applyBorder="1" applyAlignment="1">
      <alignment horizontal="center" vertical="center" shrinkToFit="1"/>
    </xf>
    <xf numFmtId="205" fontId="32" fillId="22" borderId="50" xfId="113" applyNumberFormat="1" applyFont="1" applyFill="1" applyBorder="1" applyAlignment="1">
      <alignment horizontal="center" vertical="center" shrinkToFit="1"/>
    </xf>
    <xf numFmtId="205" fontId="32" fillId="22" borderId="35" xfId="113" applyNumberFormat="1" applyFont="1" applyFill="1" applyBorder="1" applyAlignment="1">
      <alignment horizontal="center" vertical="center" shrinkToFit="1"/>
    </xf>
    <xf numFmtId="205" fontId="11" fillId="22" borderId="48" xfId="113" applyNumberFormat="1" applyFont="1" applyFill="1" applyBorder="1" applyAlignment="1">
      <alignment horizontal="center" vertical="center" shrinkToFit="1"/>
    </xf>
    <xf numFmtId="205" fontId="11" fillId="22" borderId="49" xfId="113" applyNumberFormat="1" applyFont="1" applyFill="1" applyBorder="1" applyAlignment="1">
      <alignment horizontal="center" vertical="center" shrinkToFit="1"/>
    </xf>
    <xf numFmtId="205" fontId="11" fillId="22" borderId="50" xfId="113" applyNumberFormat="1" applyFont="1" applyFill="1" applyBorder="1" applyAlignment="1">
      <alignment horizontal="center" vertical="center" shrinkToFit="1"/>
    </xf>
    <xf numFmtId="205" fontId="11" fillId="22" borderId="27" xfId="113" applyNumberFormat="1" applyFont="1" applyFill="1" applyBorder="1" applyAlignment="1">
      <alignment horizontal="center" vertical="center" shrinkToFit="1"/>
    </xf>
    <xf numFmtId="205" fontId="11" fillId="22" borderId="18" xfId="113" applyNumberFormat="1" applyFont="1" applyFill="1" applyBorder="1" applyAlignment="1">
      <alignment horizontal="center" vertical="center" shrinkToFit="1"/>
    </xf>
    <xf numFmtId="205" fontId="11" fillId="22" borderId="35" xfId="113" applyNumberFormat="1" applyFont="1" applyFill="1" applyBorder="1" applyAlignment="1">
      <alignment horizontal="center" vertical="center" shrinkToFit="1"/>
    </xf>
    <xf numFmtId="0" fontId="10" fillId="11" borderId="6" xfId="113" applyFont="1" applyFill="1" applyBorder="1" applyAlignment="1">
      <alignment horizontal="center" vertical="center" shrinkToFit="1"/>
    </xf>
    <xf numFmtId="0" fontId="10" fillId="11" borderId="2" xfId="113" applyFont="1" applyFill="1" applyBorder="1" applyAlignment="1">
      <alignment horizontal="center" vertical="center" shrinkToFit="1"/>
    </xf>
    <xf numFmtId="41" fontId="10" fillId="22" borderId="42" xfId="151" applyFont="1" applyFill="1" applyBorder="1" applyAlignment="1">
      <alignment horizontal="center" vertical="center" shrinkToFit="1"/>
    </xf>
    <xf numFmtId="41" fontId="10" fillId="22" borderId="2" xfId="151" applyFont="1" applyFill="1" applyBorder="1" applyAlignment="1">
      <alignment horizontal="center" vertical="center" shrinkToFit="1"/>
    </xf>
    <xf numFmtId="205" fontId="10" fillId="22" borderId="42" xfId="113" applyNumberFormat="1" applyFont="1" applyFill="1" applyBorder="1" applyAlignment="1">
      <alignment horizontal="center" vertical="center" shrinkToFit="1"/>
    </xf>
    <xf numFmtId="205" fontId="10" fillId="22" borderId="2" xfId="113" applyNumberFormat="1" applyFont="1" applyFill="1" applyBorder="1" applyAlignment="1">
      <alignment horizontal="center" vertical="center" shrinkToFit="1"/>
    </xf>
    <xf numFmtId="205" fontId="10" fillId="22" borderId="8" xfId="113" applyNumberFormat="1" applyFont="1" applyFill="1" applyBorder="1" applyAlignment="1">
      <alignment horizontal="center" vertical="center" shrinkToFit="1"/>
    </xf>
    <xf numFmtId="0" fontId="10" fillId="11" borderId="22" xfId="113" applyFont="1" applyFill="1" applyBorder="1" applyAlignment="1">
      <alignment horizontal="center" vertical="center"/>
    </xf>
    <xf numFmtId="0" fontId="10" fillId="11" borderId="3" xfId="113" applyFont="1" applyFill="1" applyBorder="1" applyAlignment="1">
      <alignment horizontal="center" vertical="center"/>
    </xf>
    <xf numFmtId="0" fontId="10" fillId="11" borderId="23" xfId="113" applyFont="1" applyFill="1" applyBorder="1" applyAlignment="1">
      <alignment horizontal="center" vertical="center"/>
    </xf>
    <xf numFmtId="0" fontId="10" fillId="11" borderId="48" xfId="113" applyFont="1" applyFill="1" applyBorder="1" applyAlignment="1">
      <alignment horizontal="center" vertical="center"/>
    </xf>
    <xf numFmtId="0" fontId="10" fillId="11" borderId="49" xfId="113" applyFont="1" applyFill="1" applyBorder="1" applyAlignment="1">
      <alignment horizontal="center" vertical="center"/>
    </xf>
    <xf numFmtId="0" fontId="10" fillId="11" borderId="50" xfId="113" applyFont="1" applyFill="1" applyBorder="1" applyAlignment="1">
      <alignment horizontal="center" vertical="center"/>
    </xf>
    <xf numFmtId="0" fontId="11" fillId="22" borderId="48" xfId="113" applyFont="1" applyFill="1" applyBorder="1" applyAlignment="1">
      <alignment horizontal="center" vertical="center" shrinkToFit="1"/>
    </xf>
    <xf numFmtId="0" fontId="11" fillId="22" borderId="49" xfId="113" applyFont="1" applyFill="1" applyBorder="1" applyAlignment="1">
      <alignment horizontal="center" vertical="center" shrinkToFit="1"/>
    </xf>
    <xf numFmtId="0" fontId="11" fillId="22" borderId="50" xfId="113" applyFont="1" applyFill="1" applyBorder="1" applyAlignment="1">
      <alignment horizontal="center" vertical="center" shrinkToFit="1"/>
    </xf>
    <xf numFmtId="0" fontId="11" fillId="22" borderId="27" xfId="113" applyFont="1" applyFill="1" applyBorder="1" applyAlignment="1">
      <alignment horizontal="center" vertical="center" shrinkToFit="1"/>
    </xf>
    <xf numFmtId="0" fontId="11" fillId="22" borderId="18" xfId="113" applyFont="1" applyFill="1" applyBorder="1" applyAlignment="1">
      <alignment horizontal="center" vertical="center" shrinkToFit="1"/>
    </xf>
    <xf numFmtId="0" fontId="11" fillId="22" borderId="22" xfId="113" applyFont="1" applyFill="1" applyBorder="1" applyAlignment="1">
      <alignment horizontal="center" vertical="center" shrinkToFit="1"/>
    </xf>
    <xf numFmtId="0" fontId="11" fillId="22" borderId="3" xfId="113" applyFont="1" applyFill="1" applyBorder="1" applyAlignment="1">
      <alignment horizontal="center" vertical="center" shrinkToFit="1"/>
    </xf>
    <xf numFmtId="41" fontId="11" fillId="22" borderId="22" xfId="151" applyFont="1" applyFill="1" applyBorder="1" applyAlignment="1">
      <alignment horizontal="center" vertical="center" shrinkToFit="1"/>
    </xf>
    <xf numFmtId="41" fontId="11" fillId="22" borderId="3" xfId="151" applyFont="1" applyFill="1" applyBorder="1" applyAlignment="1">
      <alignment horizontal="center" vertical="center" shrinkToFit="1"/>
    </xf>
    <xf numFmtId="205" fontId="11" fillId="22" borderId="22" xfId="113" applyNumberFormat="1" applyFont="1" applyFill="1" applyBorder="1" applyAlignment="1">
      <alignment horizontal="left" vertical="center" shrinkToFit="1"/>
    </xf>
    <xf numFmtId="205" fontId="11" fillId="22" borderId="3" xfId="113" applyNumberFormat="1" applyFont="1" applyFill="1" applyBorder="1" applyAlignment="1">
      <alignment horizontal="left" vertical="center" shrinkToFit="1"/>
    </xf>
    <xf numFmtId="205" fontId="11" fillId="22" borderId="23" xfId="113" applyNumberFormat="1" applyFont="1" applyFill="1" applyBorder="1" applyAlignment="1">
      <alignment horizontal="left" vertical="center" shrinkToFit="1"/>
    </xf>
    <xf numFmtId="0" fontId="11" fillId="22" borderId="23" xfId="113" applyFont="1" applyFill="1" applyBorder="1" applyAlignment="1">
      <alignment horizontal="center" vertical="center" shrinkToFit="1"/>
    </xf>
    <xf numFmtId="205" fontId="11" fillId="22" borderId="22" xfId="113" applyNumberFormat="1" applyFont="1" applyFill="1" applyBorder="1" applyAlignment="1">
      <alignment horizontal="center" vertical="center" shrinkToFit="1"/>
    </xf>
    <xf numFmtId="205" fontId="11" fillId="22" borderId="3" xfId="113" applyNumberFormat="1" applyFont="1" applyFill="1" applyBorder="1" applyAlignment="1">
      <alignment horizontal="center" vertical="center" shrinkToFit="1"/>
    </xf>
    <xf numFmtId="205" fontId="11" fillId="22" borderId="23" xfId="113" applyNumberFormat="1" applyFont="1" applyFill="1" applyBorder="1" applyAlignment="1">
      <alignment horizontal="center" vertical="center" shrinkToFit="1"/>
    </xf>
    <xf numFmtId="191" fontId="11" fillId="22" borderId="22" xfId="151" applyNumberFormat="1" applyFont="1" applyFill="1" applyBorder="1" applyAlignment="1">
      <alignment horizontal="center" vertical="center" shrinkToFit="1"/>
    </xf>
    <xf numFmtId="191" fontId="11" fillId="22" borderId="3" xfId="151" applyNumberFormat="1" applyFont="1" applyFill="1" applyBorder="1" applyAlignment="1">
      <alignment horizontal="center" vertical="center" shrinkToFit="1"/>
    </xf>
    <xf numFmtId="3" fontId="10" fillId="0" borderId="22" xfId="113" applyNumberFormat="1" applyFont="1" applyBorder="1" applyAlignment="1">
      <alignment horizontal="right" vertical="center"/>
    </xf>
    <xf numFmtId="3" fontId="10" fillId="0" borderId="3" xfId="113" applyNumberFormat="1" applyFont="1" applyBorder="1" applyAlignment="1">
      <alignment horizontal="right" vertical="center"/>
    </xf>
    <xf numFmtId="3" fontId="11" fillId="0" borderId="61" xfId="113" applyNumberFormat="1" applyFont="1" applyBorder="1" applyAlignment="1">
      <alignment horizontal="center" vertical="center"/>
    </xf>
    <xf numFmtId="3" fontId="11" fillId="0" borderId="4" xfId="113" applyNumberFormat="1" applyFont="1" applyBorder="1" applyAlignment="1">
      <alignment horizontal="center" vertical="center"/>
    </xf>
    <xf numFmtId="0" fontId="10" fillId="11" borderId="55" xfId="113" applyFont="1" applyFill="1" applyBorder="1" applyAlignment="1">
      <alignment horizontal="center" vertical="center"/>
    </xf>
    <xf numFmtId="0" fontId="10" fillId="11" borderId="0" xfId="113" applyFont="1" applyFill="1" applyAlignment="1">
      <alignment horizontal="center" vertical="center"/>
    </xf>
    <xf numFmtId="0" fontId="11" fillId="0" borderId="61" xfId="113" applyFont="1" applyBorder="1" applyAlignment="1">
      <alignment horizontal="center" vertical="center"/>
    </xf>
    <xf numFmtId="3" fontId="10" fillId="0" borderId="71" xfId="113" applyNumberFormat="1" applyFont="1" applyBorder="1" applyAlignment="1">
      <alignment horizontal="right" vertical="center"/>
    </xf>
    <xf numFmtId="0" fontId="10" fillId="0" borderId="3" xfId="113" applyFont="1" applyBorder="1" applyAlignment="1">
      <alignment horizontal="center" vertical="center"/>
    </xf>
    <xf numFmtId="0" fontId="10" fillId="0" borderId="23" xfId="113" applyFont="1" applyBorder="1" applyAlignment="1">
      <alignment horizontal="center" vertical="center"/>
    </xf>
    <xf numFmtId="0" fontId="10" fillId="0" borderId="22" xfId="113" applyFont="1" applyBorder="1" applyAlignment="1">
      <alignment horizontal="center" vertical="center"/>
    </xf>
    <xf numFmtId="41" fontId="10" fillId="0" borderId="22" xfId="110" applyFont="1" applyFill="1" applyBorder="1" applyAlignment="1">
      <alignment horizontal="center" vertical="center"/>
    </xf>
    <xf numFmtId="41" fontId="10" fillId="0" borderId="3" xfId="110" applyFont="1" applyFill="1" applyBorder="1" applyAlignment="1">
      <alignment horizontal="center" vertical="center"/>
    </xf>
    <xf numFmtId="41" fontId="10" fillId="0" borderId="23" xfId="110" applyFont="1" applyFill="1" applyBorder="1" applyAlignment="1">
      <alignment horizontal="center" vertical="center"/>
    </xf>
    <xf numFmtId="0" fontId="10" fillId="0" borderId="4" xfId="113" applyFont="1" applyBorder="1" applyAlignment="1">
      <alignment horizontal="center" vertical="center"/>
    </xf>
    <xf numFmtId="41" fontId="10" fillId="0" borderId="4" xfId="110" applyFont="1" applyBorder="1" applyAlignment="1">
      <alignment horizontal="center" vertical="center"/>
    </xf>
    <xf numFmtId="41" fontId="11" fillId="0" borderId="22" xfId="110" applyFont="1" applyBorder="1" applyAlignment="1">
      <alignment horizontal="center" vertical="center"/>
    </xf>
    <xf numFmtId="41" fontId="11" fillId="0" borderId="3" xfId="110" applyFont="1" applyBorder="1" applyAlignment="1">
      <alignment horizontal="center" vertical="center"/>
    </xf>
    <xf numFmtId="41" fontId="11" fillId="0" borderId="22" xfId="113" applyNumberFormat="1" applyFont="1" applyBorder="1" applyAlignment="1">
      <alignment horizontal="center" vertical="center"/>
    </xf>
    <xf numFmtId="0" fontId="11" fillId="0" borderId="22" xfId="113" quotePrefix="1" applyFont="1" applyBorder="1" applyAlignment="1">
      <alignment horizontal="right" vertical="center"/>
    </xf>
    <xf numFmtId="0" fontId="11" fillId="0" borderId="3" xfId="113" applyFont="1" applyBorder="1" applyAlignment="1">
      <alignment horizontal="right" vertical="center"/>
    </xf>
    <xf numFmtId="41" fontId="11" fillId="0" borderId="22" xfId="110" quotePrefix="1" applyFont="1" applyFill="1" applyBorder="1" applyAlignment="1">
      <alignment horizontal="right" vertical="center"/>
    </xf>
    <xf numFmtId="41" fontId="11" fillId="0" borderId="3" xfId="110" applyFont="1" applyFill="1" applyBorder="1" applyAlignment="1">
      <alignment horizontal="right" vertical="center"/>
    </xf>
    <xf numFmtId="41" fontId="11" fillId="0" borderId="23" xfId="110" applyFont="1" applyFill="1" applyBorder="1" applyAlignment="1">
      <alignment horizontal="right" vertical="center"/>
    </xf>
    <xf numFmtId="0" fontId="10" fillId="0" borderId="48" xfId="113" applyFont="1" applyBorder="1" applyAlignment="1">
      <alignment horizontal="center" vertical="center"/>
    </xf>
    <xf numFmtId="0" fontId="10" fillId="0" borderId="50" xfId="113" applyFont="1" applyBorder="1" applyAlignment="1">
      <alignment horizontal="center" vertical="center"/>
    </xf>
    <xf numFmtId="0" fontId="10" fillId="0" borderId="49" xfId="113" applyFont="1" applyBorder="1" applyAlignment="1">
      <alignment horizontal="center" vertical="center"/>
    </xf>
    <xf numFmtId="0" fontId="10" fillId="0" borderId="55" xfId="113" applyFont="1" applyBorder="1" applyAlignment="1">
      <alignment horizontal="center" vertical="center"/>
    </xf>
    <xf numFmtId="0" fontId="10" fillId="0" borderId="0" xfId="113" applyFont="1" applyAlignment="1">
      <alignment horizontal="center" vertical="center"/>
    </xf>
    <xf numFmtId="0" fontId="117" fillId="0" borderId="48" xfId="113" applyFont="1" applyBorder="1" applyAlignment="1">
      <alignment horizontal="center" vertical="center" wrapText="1"/>
    </xf>
    <xf numFmtId="0" fontId="74" fillId="0" borderId="50" xfId="113" applyFont="1" applyBorder="1" applyAlignment="1">
      <alignment horizontal="center" vertical="center"/>
    </xf>
    <xf numFmtId="0" fontId="74" fillId="0" borderId="55" xfId="113" applyFont="1" applyBorder="1" applyAlignment="1">
      <alignment horizontal="center" vertical="center"/>
    </xf>
    <xf numFmtId="0" fontId="74" fillId="0" borderId="36" xfId="113" applyFont="1" applyBorder="1" applyAlignment="1">
      <alignment horizontal="center" vertical="center"/>
    </xf>
    <xf numFmtId="0" fontId="74" fillId="22" borderId="0" xfId="113" applyFont="1" applyFill="1" applyAlignment="1">
      <alignment horizontal="left" vertical="center" shrinkToFit="1"/>
    </xf>
    <xf numFmtId="0" fontId="11" fillId="0" borderId="0" xfId="113" applyFont="1" applyAlignment="1">
      <alignment horizontal="center" vertical="center"/>
    </xf>
    <xf numFmtId="41" fontId="116" fillId="0" borderId="0" xfId="110" applyFont="1" applyAlignment="1">
      <alignment horizontal="center" vertical="center"/>
    </xf>
    <xf numFmtId="0" fontId="12" fillId="11" borderId="48" xfId="113" applyFont="1" applyFill="1" applyBorder="1" applyAlignment="1">
      <alignment horizontal="center" vertical="center"/>
    </xf>
    <xf numFmtId="0" fontId="12" fillId="11" borderId="49" xfId="113" applyFont="1" applyFill="1" applyBorder="1" applyAlignment="1">
      <alignment horizontal="center" vertical="center"/>
    </xf>
    <xf numFmtId="0" fontId="12" fillId="11" borderId="50" xfId="113" applyFont="1" applyFill="1" applyBorder="1" applyAlignment="1">
      <alignment horizontal="center" vertical="center"/>
    </xf>
    <xf numFmtId="0" fontId="12" fillId="11" borderId="27" xfId="113" applyFont="1" applyFill="1" applyBorder="1" applyAlignment="1">
      <alignment horizontal="center" vertical="center"/>
    </xf>
    <xf numFmtId="0" fontId="12" fillId="11" borderId="18" xfId="113" applyFont="1" applyFill="1" applyBorder="1" applyAlignment="1">
      <alignment horizontal="center" vertical="center"/>
    </xf>
    <xf numFmtId="0" fontId="12" fillId="11" borderId="35" xfId="113" applyFont="1" applyFill="1" applyBorder="1" applyAlignment="1">
      <alignment horizontal="center" vertical="center"/>
    </xf>
    <xf numFmtId="0" fontId="12" fillId="11" borderId="22" xfId="113" applyFont="1" applyFill="1" applyBorder="1" applyAlignment="1">
      <alignment horizontal="center" vertical="center"/>
    </xf>
    <xf numFmtId="0" fontId="12" fillId="11" borderId="3" xfId="113" applyFont="1" applyFill="1" applyBorder="1" applyAlignment="1">
      <alignment horizontal="center" vertical="center"/>
    </xf>
    <xf numFmtId="0" fontId="12" fillId="11" borderId="23" xfId="113" applyFont="1" applyFill="1" applyBorder="1" applyAlignment="1">
      <alignment horizontal="center" vertical="center"/>
    </xf>
    <xf numFmtId="0" fontId="12" fillId="11" borderId="19" xfId="113" applyFont="1" applyFill="1" applyBorder="1" applyAlignment="1">
      <alignment horizontal="center" vertical="center" wrapText="1"/>
    </xf>
    <xf numFmtId="0" fontId="12" fillId="11" borderId="21" xfId="113" applyFont="1" applyFill="1" applyBorder="1" applyAlignment="1">
      <alignment horizontal="center" vertical="center"/>
    </xf>
    <xf numFmtId="0" fontId="101" fillId="13" borderId="19" xfId="113" applyFont="1" applyFill="1" applyBorder="1" applyAlignment="1">
      <alignment horizontal="center" vertical="center" wrapText="1"/>
    </xf>
    <xf numFmtId="0" fontId="101" fillId="13" borderId="20" xfId="113" applyFont="1" applyFill="1" applyBorder="1" applyAlignment="1">
      <alignment horizontal="center" vertical="center" wrapText="1"/>
    </xf>
    <xf numFmtId="0" fontId="89" fillId="7" borderId="48" xfId="113" applyFont="1" applyFill="1" applyBorder="1" applyAlignment="1">
      <alignment horizontal="center" vertical="center" wrapText="1"/>
    </xf>
    <xf numFmtId="0" fontId="89" fillId="7" borderId="50" xfId="113" applyFont="1" applyFill="1" applyBorder="1" applyAlignment="1">
      <alignment horizontal="center" vertical="center" wrapText="1"/>
    </xf>
    <xf numFmtId="0" fontId="89" fillId="7" borderId="55" xfId="113" applyFont="1" applyFill="1" applyBorder="1" applyAlignment="1">
      <alignment horizontal="center" vertical="center" wrapText="1"/>
    </xf>
    <xf numFmtId="0" fontId="89" fillId="7" borderId="36" xfId="113" applyFont="1" applyFill="1" applyBorder="1" applyAlignment="1">
      <alignment horizontal="center" vertical="center" wrapText="1"/>
    </xf>
    <xf numFmtId="0" fontId="89" fillId="7" borderId="27" xfId="113" applyFont="1" applyFill="1" applyBorder="1" applyAlignment="1">
      <alignment horizontal="center" vertical="center" wrapText="1"/>
    </xf>
    <xf numFmtId="0" fontId="89" fillId="7" borderId="35" xfId="113" applyFont="1" applyFill="1" applyBorder="1" applyAlignment="1">
      <alignment horizontal="center" vertical="center" wrapText="1"/>
    </xf>
    <xf numFmtId="0" fontId="89" fillId="7" borderId="22" xfId="113" applyFont="1" applyFill="1" applyBorder="1" applyAlignment="1">
      <alignment horizontal="right" vertical="center"/>
    </xf>
    <xf numFmtId="0" fontId="89" fillId="7" borderId="3" xfId="113" applyFont="1" applyFill="1" applyBorder="1" applyAlignment="1">
      <alignment horizontal="right" vertical="center"/>
    </xf>
    <xf numFmtId="0" fontId="89" fillId="0" borderId="3" xfId="113" applyFont="1" applyBorder="1" applyAlignment="1">
      <alignment horizontal="right" vertical="center" wrapText="1"/>
    </xf>
    <xf numFmtId="0" fontId="89" fillId="0" borderId="23" xfId="113" applyFont="1" applyBorder="1" applyAlignment="1">
      <alignment horizontal="right" vertical="center" wrapText="1"/>
    </xf>
    <xf numFmtId="0" fontId="139" fillId="33" borderId="84" xfId="182" applyFont="1" applyFill="1" applyBorder="1" applyAlignment="1">
      <alignment vertical="center" wrapText="1"/>
    </xf>
    <xf numFmtId="0" fontId="139" fillId="33" borderId="85" xfId="182" applyFont="1" applyFill="1" applyBorder="1" applyAlignment="1">
      <alignment vertical="center" wrapText="1"/>
    </xf>
    <xf numFmtId="0" fontId="139" fillId="33" borderId="86" xfId="182" applyFont="1" applyFill="1" applyBorder="1" applyAlignment="1">
      <alignment vertical="center" wrapText="1"/>
    </xf>
    <xf numFmtId="0" fontId="138" fillId="30" borderId="84" xfId="182" applyFont="1" applyFill="1" applyBorder="1" applyAlignment="1">
      <alignment vertical="center" wrapText="1"/>
    </xf>
    <xf numFmtId="0" fontId="138" fillId="30" borderId="85" xfId="182" applyFont="1" applyFill="1" applyBorder="1" applyAlignment="1">
      <alignment vertical="center" wrapText="1"/>
    </xf>
    <xf numFmtId="0" fontId="138" fillId="30" borderId="86" xfId="182" applyFont="1" applyFill="1" applyBorder="1" applyAlignment="1">
      <alignment vertical="center" wrapText="1"/>
    </xf>
  </cellXfs>
  <cellStyles count="191">
    <cellStyle name="??&amp;O?&amp;H?_x0008__x000f__x0007_?_x0007__x0001__x0001_" xfId="1" xr:uid="{00000000-0005-0000-0000-000000000000}"/>
    <cellStyle name="??&amp;O?&amp;H?_x0008_??_x0007__x0001__x0001_" xfId="2" xr:uid="{00000000-0005-0000-0000-000001000000}"/>
    <cellStyle name="3_산#2-2설비별기본물량산출 집계 " xfId="3" xr:uid="{00000000-0005-0000-0000-000002000000}"/>
    <cellStyle name="3_산#2-2설비별기본물량산출 집계 _1제강 경동대" xfId="4" xr:uid="{00000000-0005-0000-0000-000003000000}"/>
    <cellStyle name="3_산#2-2설비별기본물량산출 집계 _1제강Ladle수리경동대증설" xfId="5" xr:uid="{00000000-0005-0000-0000-000004000000}"/>
    <cellStyle name="3_산#2-2설비별기본물량산출 집계 _20DECANT-A" xfId="6" xr:uid="{00000000-0005-0000-0000-000005000000}"/>
    <cellStyle name="3_산#2-2설비별기본물량산출 집계 _20DECANT-C" xfId="7" xr:uid="{00000000-0005-0000-0000-000006000000}"/>
    <cellStyle name="3_산#2-2설비별기본물량산출 집계 _20DECANT-사양서" xfId="8" xr:uid="{00000000-0005-0000-0000-000007000000}"/>
    <cellStyle name="3_산#2-2설비별기본물량산출 집계 _2냉연 #3CAL FURNACE PYROMETER 개체-REV1" xfId="9" xr:uid="{00000000-0005-0000-0000-000008000000}"/>
    <cellStyle name="3_산#2-2설비별기본물량산출 집계 _2선재 COMP'" xfId="10" xr:uid="{00000000-0005-0000-0000-000009000000}"/>
    <cellStyle name="3_산#2-2설비별기본물량산출 집계 _2소결 S35R BC 쌍 CHUTE" xfId="11" xr:uid="{00000000-0005-0000-0000-00000A000000}"/>
    <cellStyle name="3_산#2-2설비별기본물량산출 집계 _2연주 SLAB G-M" xfId="12" xr:uid="{00000000-0005-0000-0000-00000B000000}"/>
    <cellStyle name="3_산#2-2설비별기본물량산출 집계 _2열연FM설계서" xfId="13" xr:uid="{00000000-0005-0000-0000-00000C000000}"/>
    <cellStyle name="3_산#2-2설비별기본물량산출 집계 _2제강 AUTO FILTER" xfId="14" xr:uid="{00000000-0005-0000-0000-00000D000000}"/>
    <cellStyle name="3_산#2-2설비별기본물량산출 집계 _2코크스 3기 로체 열화설비 교체" xfId="15" xr:uid="{00000000-0005-0000-0000-00000E000000}"/>
    <cellStyle name="3_산#2-2설비별기본물량산출 집계 _3기 SUB ECONOMIZER" xfId="16" xr:uid="{00000000-0005-0000-0000-00000F000000}"/>
    <cellStyle name="3_산#2-2설비별기본물량산출 집계 _3후판 UST" xfId="17" xr:uid="{00000000-0005-0000-0000-000010000000}"/>
    <cellStyle name="3_산#2-2설비별기본물량산출 집계 _AIR CON___" xfId="18" xr:uid="{00000000-0005-0000-0000-000011000000}"/>
    <cellStyle name="3_산#2-2설비별기본물량산출 집계 _b" xfId="19" xr:uid="{00000000-0005-0000-0000-000012000000}"/>
    <cellStyle name="3_산#2-2설비별기본물량산출 집계 _CABLE TRUSS" xfId="20" xr:uid="{00000000-0005-0000-0000-000013000000}"/>
    <cellStyle name="3_산#2-2설비별기본물량산출 집계 _Ladle배관물량산출" xfId="21" xr:uid="{00000000-0005-0000-0000-000014000000}"/>
    <cellStyle name="3_산#2-2설비별기본물량산출 집계 _PUMP교체 자재 및 보온" xfId="22" xr:uid="{00000000-0005-0000-0000-000015000000}"/>
    <cellStyle name="3_산#2-2설비별기본물량산출 집계 _SPM기계" xfId="23" xr:uid="{00000000-0005-0000-0000-000016000000}"/>
    <cellStyle name="3_산#2-2설비별기본물량산출 집계 _STS 1제강 고압 COMPRESSOR" xfId="24" xr:uid="{00000000-0005-0000-0000-000017000000}"/>
    <cellStyle name="3_산#2-2설비별기본물량산출 집계 _sts냉연spm" xfId="25" xr:uid="{00000000-0005-0000-0000-000018000000}"/>
    <cellStyle name="3_산#2-2설비별기본물량산출 집계 _THICKENER" xfId="26" xr:uid="{00000000-0005-0000-0000-000019000000}"/>
    <cellStyle name="3_산#2-2설비별기본물량산출 집계 _VOC 방출방지(2차공사)" xfId="27" xr:uid="{00000000-0005-0000-0000-00001A000000}"/>
    <cellStyle name="3_산#2-2설비별기본물량산출 집계 _강편유압연장치" xfId="28" xr:uid="{00000000-0005-0000-0000-00001B000000}"/>
    <cellStyle name="3_산#2-2설비별기본물량산출 집계 _공장제작" xfId="29" xr:uid="{00000000-0005-0000-0000-00001C000000}"/>
    <cellStyle name="3_산#2-2설비별기본물량산출 집계 _광양COAL" xfId="30" xr:uid="{00000000-0005-0000-0000-00001D000000}"/>
    <cellStyle name="3_산#2-2설비별기본물량산출 집계 _내역산출" xfId="31" xr:uid="{00000000-0005-0000-0000-00001E000000}"/>
    <cellStyle name="3_산#2-2설비별기본물량산출 집계 _동력과 수소 #1,2 COG  COMP'" xfId="32" xr:uid="{00000000-0005-0000-0000-00001F000000}"/>
    <cellStyle name="3_산#2-2설비별기본물량산출 집계 _배열회수" xfId="33" xr:uid="{00000000-0005-0000-0000-000020000000}"/>
    <cellStyle name="3_산#2-2설비별기본물량산출 집계 _보온공사" xfId="34" xr:uid="{00000000-0005-0000-0000-000021000000}"/>
    <cellStyle name="3_산#2-2설비별기본물량산출 집계 _산세물량산출Format" xfId="35" xr:uid="{00000000-0005-0000-0000-000022000000}"/>
    <cellStyle name="3_산#2-2설비별기본물량산출 집계 _석회 분석회석" xfId="36" xr:uid="{00000000-0005-0000-0000-000023000000}"/>
    <cellStyle name="3_산#2-2설비별기본물량산출 집계 _소결 점화로 부대장치 개선" xfId="37" xr:uid="{00000000-0005-0000-0000-000024000000}"/>
    <cellStyle name="3_산#2-2설비별기본물량산출 집계 _압연수처리 함유설비(FINAL)" xfId="38" xr:uid="{00000000-0005-0000-0000-000025000000}"/>
    <cellStyle name="3_산#2-2설비별기본물량산출 집계 _제강연주 AIR CON 설치" xfId="39" xr:uid="{00000000-0005-0000-0000-000026000000}"/>
    <cellStyle name="3_산#2-2설비별기본물량산출 집계 _제작사양서" xfId="40" xr:uid="{00000000-0005-0000-0000-000027000000}"/>
    <cellStyle name="3_산#2-2설비별기본물량산출 집계 _화4-2기" xfId="41" xr:uid="{00000000-0005-0000-0000-000028000000}"/>
    <cellStyle name="3_산#2-2설비별기본물량산출 집계 _화4기" xfId="42" xr:uid="{00000000-0005-0000-0000-000029000000}"/>
    <cellStyle name="3_산#2-2설비별기본물량산출 집계 _화성VAPOR포집(1차공사)" xfId="43" xr:uid="{00000000-0005-0000-0000-00002A000000}"/>
    <cellStyle name="3_산#2-2설비별기본물량산출 집계 _화성VAPOR포집(2차공사)" xfId="44" xr:uid="{00000000-0005-0000-0000-00002B000000}"/>
    <cellStyle name="3_산#2-2설비별기본물량산출 집계 _화성열교환기" xfId="45" xr:uid="{00000000-0005-0000-0000-00002C000000}"/>
    <cellStyle name="3_산#7-5 비파괴검사(RT) " xfId="46" xr:uid="{00000000-0005-0000-0000-00002D000000}"/>
    <cellStyle name="3_산세약품소요량 " xfId="47" xr:uid="{00000000-0005-0000-0000-00002E000000}"/>
    <cellStyle name="3_산세약품소요량 _1제강 경동대" xfId="48" xr:uid="{00000000-0005-0000-0000-00002F000000}"/>
    <cellStyle name="3_산세약품소요량 _1제강Ladle수리경동대증설" xfId="49" xr:uid="{00000000-0005-0000-0000-000030000000}"/>
    <cellStyle name="3_산세약품소요량 _20DECANT-A" xfId="50" xr:uid="{00000000-0005-0000-0000-000031000000}"/>
    <cellStyle name="3_산세약품소요량 _20DECANT-C" xfId="51" xr:uid="{00000000-0005-0000-0000-000032000000}"/>
    <cellStyle name="3_산세약품소요량 _20DECANT-사양서" xfId="52" xr:uid="{00000000-0005-0000-0000-000033000000}"/>
    <cellStyle name="3_산세약품소요량 _2냉연 #3CAL FURNACE PYROMETER 개체-REV1" xfId="53" xr:uid="{00000000-0005-0000-0000-000034000000}"/>
    <cellStyle name="3_산세약품소요량 _2선재 COMP'" xfId="54" xr:uid="{00000000-0005-0000-0000-000035000000}"/>
    <cellStyle name="3_산세약품소요량 _2소결 S35R BC 쌍 CHUTE" xfId="55" xr:uid="{00000000-0005-0000-0000-000036000000}"/>
    <cellStyle name="3_산세약품소요량 _2연주 SLAB G-M" xfId="56" xr:uid="{00000000-0005-0000-0000-000037000000}"/>
    <cellStyle name="3_산세약품소요량 _2열연FM설계서" xfId="57" xr:uid="{00000000-0005-0000-0000-000038000000}"/>
    <cellStyle name="3_산세약품소요량 _2제강 AUTO FILTER" xfId="58" xr:uid="{00000000-0005-0000-0000-000039000000}"/>
    <cellStyle name="3_산세약품소요량 _2코크스 3기 로체 열화설비 교체" xfId="59" xr:uid="{00000000-0005-0000-0000-00003A000000}"/>
    <cellStyle name="3_산세약품소요량 _3기 SUB ECONOMIZER" xfId="60" xr:uid="{00000000-0005-0000-0000-00003B000000}"/>
    <cellStyle name="3_산세약품소요량 _3후판 UST" xfId="61" xr:uid="{00000000-0005-0000-0000-00003C000000}"/>
    <cellStyle name="3_산세약품소요량 _AIR CON___" xfId="62" xr:uid="{00000000-0005-0000-0000-00003D000000}"/>
    <cellStyle name="3_산세약품소요량 _b" xfId="63" xr:uid="{00000000-0005-0000-0000-00003E000000}"/>
    <cellStyle name="3_산세약품소요량 _CABLE TRUSS" xfId="64" xr:uid="{00000000-0005-0000-0000-00003F000000}"/>
    <cellStyle name="3_산세약품소요량 _Ladle배관물량산출" xfId="65" xr:uid="{00000000-0005-0000-0000-000040000000}"/>
    <cellStyle name="3_산세약품소요량 _PUMP교체 자재 및 보온" xfId="66" xr:uid="{00000000-0005-0000-0000-000041000000}"/>
    <cellStyle name="3_산세약품소요량 _SPM기계" xfId="67" xr:uid="{00000000-0005-0000-0000-000042000000}"/>
    <cellStyle name="3_산세약품소요량 _STS 1제강 고압 COMPRESSOR" xfId="68" xr:uid="{00000000-0005-0000-0000-000043000000}"/>
    <cellStyle name="3_산세약품소요량 _sts냉연spm" xfId="69" xr:uid="{00000000-0005-0000-0000-000044000000}"/>
    <cellStyle name="3_산세약품소요량 _THICKENER" xfId="70" xr:uid="{00000000-0005-0000-0000-000045000000}"/>
    <cellStyle name="3_산세약품소요량 _VOC 방출방지(2차공사)" xfId="71" xr:uid="{00000000-0005-0000-0000-000046000000}"/>
    <cellStyle name="3_산세약품소요량 _강편유압연장치" xfId="72" xr:uid="{00000000-0005-0000-0000-000047000000}"/>
    <cellStyle name="3_산세약품소요량 _공장제작" xfId="73" xr:uid="{00000000-0005-0000-0000-000048000000}"/>
    <cellStyle name="3_산세약품소요량 _광양COAL" xfId="74" xr:uid="{00000000-0005-0000-0000-000049000000}"/>
    <cellStyle name="3_산세약품소요량 _내역산출" xfId="75" xr:uid="{00000000-0005-0000-0000-00004A000000}"/>
    <cellStyle name="3_산세약품소요량 _동력과 수소 #1,2 COG  COMP'" xfId="76" xr:uid="{00000000-0005-0000-0000-00004B000000}"/>
    <cellStyle name="3_산세약품소요량 _배열회수" xfId="77" xr:uid="{00000000-0005-0000-0000-00004C000000}"/>
    <cellStyle name="3_산세약품소요량 _보온공사" xfId="78" xr:uid="{00000000-0005-0000-0000-00004D000000}"/>
    <cellStyle name="3_산세약품소요량 _산세물량산출Format" xfId="79" xr:uid="{00000000-0005-0000-0000-00004E000000}"/>
    <cellStyle name="3_산세약품소요량 _석회 분석회석" xfId="80" xr:uid="{00000000-0005-0000-0000-00004F000000}"/>
    <cellStyle name="3_산세약품소요량 _소결 점화로 부대장치 개선" xfId="81" xr:uid="{00000000-0005-0000-0000-000050000000}"/>
    <cellStyle name="3_산세약품소요량 _압연수처리 함유설비(FINAL)" xfId="82" xr:uid="{00000000-0005-0000-0000-000051000000}"/>
    <cellStyle name="3_산세약품소요량 _제강연주 AIR CON 설치" xfId="83" xr:uid="{00000000-0005-0000-0000-000052000000}"/>
    <cellStyle name="3_산세약품소요량 _제작사양서" xfId="84" xr:uid="{00000000-0005-0000-0000-000053000000}"/>
    <cellStyle name="3_산세약품소요량 _화4-2기" xfId="85" xr:uid="{00000000-0005-0000-0000-000054000000}"/>
    <cellStyle name="3_산세약품소요량 _화4기" xfId="86" xr:uid="{00000000-0005-0000-0000-000055000000}"/>
    <cellStyle name="3_산세약품소요량 _화성VAPOR포집(1차공사)" xfId="87" xr:uid="{00000000-0005-0000-0000-000056000000}"/>
    <cellStyle name="3_산세약품소요량 _화성VAPOR포집(2차공사)" xfId="88" xr:uid="{00000000-0005-0000-0000-000057000000}"/>
    <cellStyle name="3_산세약품소요량 _화성열교환기" xfId="89" xr:uid="{00000000-0005-0000-0000-000058000000}"/>
    <cellStyle name="category" xfId="90" xr:uid="{00000000-0005-0000-0000-000059000000}"/>
    <cellStyle name="Comma [0]" xfId="91" xr:uid="{00000000-0005-0000-0000-00005A000000}"/>
    <cellStyle name="Comma_ SG&amp;A Bridge " xfId="92" xr:uid="{00000000-0005-0000-0000-00005B000000}"/>
    <cellStyle name="Currency [0]" xfId="93" xr:uid="{00000000-0005-0000-0000-00005C000000}"/>
    <cellStyle name="Currency_ SG&amp;A Bridge " xfId="94" xr:uid="{00000000-0005-0000-0000-00005D000000}"/>
    <cellStyle name="Grey" xfId="95" xr:uid="{00000000-0005-0000-0000-00005E000000}"/>
    <cellStyle name="HEADER" xfId="96" xr:uid="{00000000-0005-0000-0000-00005F000000}"/>
    <cellStyle name="Header1" xfId="97" xr:uid="{00000000-0005-0000-0000-000060000000}"/>
    <cellStyle name="Header2" xfId="98" xr:uid="{00000000-0005-0000-0000-000061000000}"/>
    <cellStyle name="Input [yellow]" xfId="99" xr:uid="{00000000-0005-0000-0000-000062000000}"/>
    <cellStyle name="Model" xfId="100" xr:uid="{00000000-0005-0000-0000-000063000000}"/>
    <cellStyle name="Normal - Style1" xfId="101" xr:uid="{00000000-0005-0000-0000-000064000000}"/>
    <cellStyle name="Normal_ SG&amp;A Bridge " xfId="102" xr:uid="{00000000-0005-0000-0000-000065000000}"/>
    <cellStyle name="Percent [2]" xfId="103" xr:uid="{00000000-0005-0000-0000-000066000000}"/>
    <cellStyle name="subhead" xfId="104" xr:uid="{00000000-0005-0000-0000-000067000000}"/>
    <cellStyle name="똿뗦먛귟 [0.00]_PRODUCT DETAIL Q1" xfId="105" xr:uid="{00000000-0005-0000-0000-000068000000}"/>
    <cellStyle name="똿뗦먛귟_PRODUCT DETAIL Q1" xfId="106" xr:uid="{00000000-0005-0000-0000-000069000000}"/>
    <cellStyle name="믅됞 [0.00]_PRODUCT DETAIL Q1" xfId="107" xr:uid="{00000000-0005-0000-0000-00006A000000}"/>
    <cellStyle name="믅됞_PRODUCT DETAIL Q1" xfId="108" xr:uid="{00000000-0005-0000-0000-00006B000000}"/>
    <cellStyle name="백분율" xfId="115" builtinId="5"/>
    <cellStyle name="백분율 2" xfId="114" xr:uid="{00000000-0005-0000-0000-00006D000000}"/>
    <cellStyle name="백분율 2 2" xfId="125" xr:uid="{DD7392B2-CDB4-4B93-AE44-E0C10B27F6A0}"/>
    <cellStyle name="백분율 2 2 2" xfId="139" xr:uid="{C8006A70-1CB3-482A-AA38-A77A07FF897C}"/>
    <cellStyle name="백분율 2 2 3" xfId="152" xr:uid="{8A9F6B90-3062-4CA0-87D5-837B76292A93}"/>
    <cellStyle name="백분율 3" xfId="122" xr:uid="{DC3795B8-A07C-4E7E-B441-FD2DCAE83D95}"/>
    <cellStyle name="백분율 3 2" xfId="146" xr:uid="{1B58A700-768E-49DB-8082-5B221D211714}"/>
    <cellStyle name="백분율 3 2 2" xfId="158" xr:uid="{5C49B53D-0E6D-40CC-9E7A-5C447AB051E1}"/>
    <cellStyle name="백분율 4" xfId="130" xr:uid="{90C47FA1-F4B4-4D88-8945-5560368587ED}"/>
    <cellStyle name="백분율 4 2" xfId="188" xr:uid="{4C084DE8-F2F6-4ED8-B882-24551883A0BC}"/>
    <cellStyle name="백분율 5" xfId="153" xr:uid="{A87B371C-08B2-4B30-A2B3-B2D10FF777FB}"/>
    <cellStyle name="뷭?_BOOKSHIP" xfId="109" xr:uid="{00000000-0005-0000-0000-00006E000000}"/>
    <cellStyle name="쉼표 [0]" xfId="110" builtinId="6"/>
    <cellStyle name="쉼표 [0] 10 2" xfId="161" xr:uid="{67715F86-DA8B-4EF7-BA02-CB64A8E9189A}"/>
    <cellStyle name="쉼표 [0] 10 2 2" xfId="176" xr:uid="{8373927D-1D7A-488D-8BD3-493075747B01}"/>
    <cellStyle name="쉼표 [0] 10 3" xfId="163" xr:uid="{540F359D-38FA-424D-A3F4-EF2E6BDF3212}"/>
    <cellStyle name="쉼표 [0] 14 12" xfId="177" xr:uid="{047D9F12-0891-47BA-87B3-1FA809E9A411}"/>
    <cellStyle name="쉼표 [0] 16" xfId="136" xr:uid="{766C49A2-2060-43FD-8648-DA9F60C2651F}"/>
    <cellStyle name="쉼표 [0] 16 2" xfId="175" xr:uid="{CBEC527A-190A-4CF9-A58F-1AD9B569DAAB}"/>
    <cellStyle name="쉼표 [0] 2" xfId="123" xr:uid="{FC88EFAC-C463-4BFF-9208-E6726D85C837}"/>
    <cellStyle name="쉼표 [0] 2 10" xfId="156" xr:uid="{3DF56B12-9AF4-48DE-9C83-51A321BDE3C4}"/>
    <cellStyle name="쉼표 [0] 2 12" xfId="185" xr:uid="{CACC87BF-E5EC-43C8-AB6D-E3D918A9C9C2}"/>
    <cellStyle name="쉼표 [0] 2 15" xfId="116" xr:uid="{9A4CA2FD-FDF6-48BF-BF1D-1AC5DF72A7FB}"/>
    <cellStyle name="쉼표 [0] 2 2" xfId="144" xr:uid="{055576FF-515D-4949-B8D0-E335C7FB179C}"/>
    <cellStyle name="쉼표 [0] 2 2 2" xfId="150" xr:uid="{5624FD90-4BAA-4F6C-88D0-78EA21672DA8}"/>
    <cellStyle name="쉼표 [0] 2 2 2 2" xfId="187" xr:uid="{F06F5580-10F3-4700-A70A-FBA87037AC9B}"/>
    <cellStyle name="쉼표 [0] 2 2 2 2 2" xfId="162" xr:uid="{E1A742E7-98CD-4669-BFAA-40DDDB0EEC9C}"/>
    <cellStyle name="쉼표 [0] 2 2 3" xfId="137" xr:uid="{C2F43EB6-E221-4974-9DFD-351C7DBE49B3}"/>
    <cellStyle name="쉼표 [0] 2 2 3 2" xfId="151" xr:uid="{A3C61818-2A0A-4980-AFE3-E35175B58061}"/>
    <cellStyle name="쉼표 [0] 2 3" xfId="149" xr:uid="{593FD98D-41DF-4004-BCBF-3CBCB8B03822}"/>
    <cellStyle name="쉼표 [0] 2 3 2" xfId="167" xr:uid="{BDDDBE1E-D5FE-48DC-A76A-866C9CD86F1F}"/>
    <cellStyle name="쉼표 [0] 2 4" xfId="118" xr:uid="{D3142B10-CCD8-4006-B6EA-91DA06FC23CD}"/>
    <cellStyle name="쉼표 [0] 2 5" xfId="171" xr:uid="{3735A322-5DA1-42C4-BE84-F3F1F61FEA12}"/>
    <cellStyle name="쉼표 [0] 21" xfId="155" xr:uid="{67E94126-3121-4A29-A92D-5755F2A6DC5C}"/>
    <cellStyle name="쉼표 [0] 22" xfId="159" xr:uid="{EF767940-D329-434B-8010-B4704B0673C5}"/>
    <cellStyle name="쉼표 [0] 27" xfId="179" xr:uid="{FDD93684-C678-4892-B442-86C6A3FF743F}"/>
    <cellStyle name="쉼표 [0] 3" xfId="127" xr:uid="{0FB1A293-6679-4B9D-A0DA-742F3C6AA052}"/>
    <cellStyle name="쉼표 [0] 3 2" xfId="124" xr:uid="{E211BA22-63DF-4E61-83D4-D437C48B6BB9}"/>
    <cellStyle name="쉼표 [0] 3 2 2" xfId="132" xr:uid="{B1B302D2-DF2C-4F67-9664-662E519115D7}"/>
    <cellStyle name="쉼표 [0] 3 2 2 2" xfId="134" xr:uid="{C3606B42-4B4F-4D90-A28E-78A0ECF2FBFA}"/>
    <cellStyle name="쉼표 [0] 35" xfId="184" xr:uid="{0153855D-77A5-4AD4-8D15-69C1A1F4D1A0}"/>
    <cellStyle name="쉼표 [0] 4" xfId="157" xr:uid="{E211017D-F2EB-41BA-8634-E3C79C0A6BAC}"/>
    <cellStyle name="쉼표 [0] 4 2" xfId="128" xr:uid="{0A778E09-52D4-4463-8BC3-92935E04D264}"/>
    <cellStyle name="쉼표 [0] 4 2 2" xfId="140" xr:uid="{8970A3D5-A50B-43BD-BC35-D87F00D99FD8}"/>
    <cellStyle name="쉼표 [0] 4 26" xfId="178" xr:uid="{2FD8C6A2-01CC-4013-A724-AFF78DFC501A}"/>
    <cellStyle name="쉼표 [0] 5" xfId="145" xr:uid="{C99CBAD8-FE9E-4BB6-AB86-EA64663EE0E1}"/>
    <cellStyle name="쉼표 [0] 5 10" xfId="186" xr:uid="{D7B6951C-935E-4891-8F9B-1A34639C0167}"/>
    <cellStyle name="쉼표 [0] 6" xfId="169" xr:uid="{12293721-1762-4802-A1C6-9DA96639EF45}"/>
    <cellStyle name="스타일 1 10" xfId="174" xr:uid="{26B6BC39-C6E4-4AA6-ADA4-614E15985E26}"/>
    <cellStyle name="스타일 1 2" xfId="172" xr:uid="{126B0813-B631-4F16-918C-1A135FFC31B5}"/>
    <cellStyle name="콤마 [0]_#1견적내역(포산)" xfId="111" xr:uid="{00000000-0005-0000-0000-000070000000}"/>
    <cellStyle name="콤마_00공물" xfId="112" xr:uid="{00000000-0005-0000-0000-000071000000}"/>
    <cellStyle name="통화 [0] 2" xfId="148" xr:uid="{358C41B2-A0E4-44E8-B9EE-BE1ABB569B78}"/>
    <cellStyle name="표준" xfId="0" builtinId="0"/>
    <cellStyle name="표준 10 2" xfId="189" xr:uid="{DF09520F-819B-4963-B678-799C007333CF}"/>
    <cellStyle name="표준 15" xfId="180" xr:uid="{992460F8-C21D-47CE-B551-6AC89ED86A69}"/>
    <cellStyle name="표준 15 3" xfId="181" xr:uid="{836871F0-2AB4-4868-976F-23B8BD14417F}"/>
    <cellStyle name="표준 17" xfId="173" xr:uid="{E13A8B86-38C3-4975-86E5-2F881C09B2A0}"/>
    <cellStyle name="표준 2" xfId="113" xr:uid="{00000000-0005-0000-0000-000073000000}"/>
    <cellStyle name="표준 2 2" xfId="147" xr:uid="{F5ADEB7A-E496-4F46-A91E-8012C1E5230F}"/>
    <cellStyle name="표준 2 8" xfId="190" xr:uid="{1155DFD3-E017-4EB0-866E-10E69F2EBF01}"/>
    <cellStyle name="표준 2 9 2" xfId="117" xr:uid="{DFE8AF12-3CD2-4DA1-B4CC-E517BD280277}"/>
    <cellStyle name="표준 26 2 2" xfId="121" xr:uid="{EA182E35-B5C3-489D-B580-1DFDDCF93757}"/>
    <cellStyle name="표준 3" xfId="129" xr:uid="{5FA6B41C-BB44-4267-AAE8-9517226CE674}"/>
    <cellStyle name="표준 3 2" xfId="135" xr:uid="{B7726CD9-BDB3-4E00-9A79-0455BC52237E}"/>
    <cellStyle name="표준 3 3" xfId="141" xr:uid="{D25BCAD6-3EC0-460B-BD50-4BE72326471F}"/>
    <cellStyle name="표준 4" xfId="168" xr:uid="{F5B3204D-21B6-42EC-9A00-75E8E6163408}"/>
    <cellStyle name="표준 4 2" xfId="170" xr:uid="{B6FB4A01-2869-4482-82B1-2CCB37C2D1AD}"/>
    <cellStyle name="표준 5" xfId="142" xr:uid="{517153C7-C046-4DC2-B61A-159BF7806617}"/>
    <cellStyle name="표준 5 2" xfId="131" xr:uid="{822DFFD9-8F7E-4294-8C89-F1363FD8DA03}"/>
    <cellStyle name="표준 5 2 2" xfId="138" xr:uid="{9276B6D8-4593-4256-8A4A-6EC4B862C095}"/>
    <cellStyle name="표준 5 3" xfId="183" xr:uid="{2FC94481-8056-4C98-81A6-5D41CC9073A3}"/>
    <cellStyle name="표준 57" xfId="154" xr:uid="{B350C0F3-C0FD-4C62-BD05-74A7C5D0A841}"/>
    <cellStyle name="표준 58" xfId="160" xr:uid="{5685BD58-F6C7-4EE7-93F3-800C50A0C0E6}"/>
    <cellStyle name="표준 6" xfId="126" xr:uid="{497B2C1A-9547-46EB-8D9D-47635799D906}"/>
    <cellStyle name="표준 7" xfId="182" xr:uid="{8D03B89C-F594-45CF-BB10-0851EB47F5B7}"/>
    <cellStyle name="표준 73" xfId="143" xr:uid="{CDFEC1CE-78E5-4A6F-9A08-13D6B4FB8350}"/>
    <cellStyle name="표준_(내역-110817)2제강 TLC 용선성분 건축공사 내역명세서(Re.1)-서종철" xfId="165" xr:uid="{B4091434-A47B-43BD-9831-05AA5684AEC9}"/>
    <cellStyle name="표준_8. 견적제출-추정가 물량작성_REV1-0721(최종)" xfId="119" xr:uid="{F797C551-5F4F-4727-A0EB-F16631FB363A}"/>
    <cellStyle name="표준_FSB제작" xfId="166" xr:uid="{7B1FC162-C086-4437-A424-EE6F02423764}"/>
    <cellStyle name="표준_공통 표준품셈(전체)" xfId="133" xr:uid="{A0A5A4A8-B9C3-40DA-AFB1-D1C8012BD569}"/>
    <cellStyle name="표준_외주 설비비 작성(030619)" xfId="120" xr:uid="{3E68C13C-F105-4FF9-A4C7-877777F38DCB}"/>
    <cellStyle name="하이퍼링크" xfId="164" builtinId="8"/>
  </cellStyles>
  <dxfs count="40">
    <dxf>
      <font>
        <color rgb="FF006100"/>
      </font>
      <fill>
        <patternFill>
          <bgColor rgb="FFC6EFCE"/>
        </patternFill>
      </fill>
    </dxf>
    <dxf>
      <fill>
        <patternFill patternType="solid">
          <fgColor indexed="64"/>
          <bgColor theme="3" tint="0.59996337778862885"/>
        </patternFill>
      </fill>
    </dxf>
    <dxf>
      <fill>
        <patternFill patternType="darkVertical">
          <fgColor theme="0"/>
          <bgColor theme="3"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darkVertical">
          <fgColor theme="0"/>
          <bgColor theme="3" tint="0.59996337778862885"/>
        </patternFill>
      </fill>
    </dxf>
    <dxf>
      <fill>
        <patternFill patternType="solid">
          <fgColor indexed="64"/>
          <bgColor theme="3" tint="0.59996337778862885"/>
        </patternFill>
      </fill>
    </dxf>
    <dxf>
      <font>
        <color rgb="FF006100"/>
      </font>
      <fill>
        <patternFill>
          <bgColor rgb="FFC6EFCE"/>
        </patternFill>
      </fill>
    </dxf>
    <dxf>
      <font>
        <color rgb="FF9C0006"/>
      </font>
      <fill>
        <patternFill>
          <bgColor rgb="FFFFC7CE"/>
        </patternFill>
      </fill>
    </dxf>
    <dxf>
      <fill>
        <patternFill patternType="darkVertical">
          <fgColor theme="0"/>
          <bgColor theme="3" tint="0.59996337778862885"/>
        </patternFill>
      </fill>
    </dxf>
    <dxf>
      <fill>
        <patternFill patternType="solid">
          <fgColor indexed="64"/>
          <bgColor theme="3" tint="0.59996337778862885"/>
        </patternFill>
      </fill>
    </dxf>
    <dxf>
      <fill>
        <patternFill patternType="solid">
          <fgColor indexed="64"/>
          <bgColor theme="3" tint="0.59996337778862885"/>
        </patternFill>
      </fill>
    </dxf>
    <dxf>
      <fill>
        <patternFill patternType="darkVertical">
          <fgColor theme="0"/>
          <bgColor theme="3" tint="0.59996337778862885"/>
        </patternFill>
      </fill>
    </dxf>
    <dxf>
      <fill>
        <patternFill patternType="darkVertical">
          <fgColor theme="0"/>
          <bgColor theme="3" tint="0.59996337778862885"/>
        </patternFill>
      </fill>
    </dxf>
    <dxf>
      <fill>
        <patternFill patternType="solid">
          <fgColor indexed="64"/>
          <bgColor theme="3" tint="0.59996337778862885"/>
        </patternFill>
      </fill>
    </dxf>
    <dxf>
      <font>
        <color rgb="FF006100"/>
      </font>
      <fill>
        <patternFill>
          <bgColor rgb="FFC6EFCE"/>
        </patternFill>
      </fill>
    </dxf>
    <dxf>
      <font>
        <color rgb="FF9C0006"/>
      </font>
      <fill>
        <patternFill>
          <bgColor rgb="FFFFC7CE"/>
        </patternFill>
      </fill>
    </dxf>
    <dxf>
      <fill>
        <patternFill patternType="solid">
          <fgColor indexed="64"/>
          <bgColor theme="3" tint="0.59996337778862885"/>
        </patternFill>
      </fill>
    </dxf>
    <dxf>
      <fill>
        <patternFill patternType="darkVertical">
          <fgColor theme="0"/>
          <bgColor theme="3" tint="0.59996337778862885"/>
        </patternFill>
      </fill>
    </dxf>
    <dxf>
      <font>
        <color rgb="FF9C0006"/>
      </font>
      <fill>
        <patternFill>
          <bgColor rgb="FFFFC7CE"/>
        </patternFill>
      </fill>
    </dxf>
    <dxf>
      <font>
        <color rgb="FF006100"/>
      </font>
      <fill>
        <patternFill>
          <bgColor rgb="FFC6EFCE"/>
        </patternFill>
      </fill>
    </dxf>
    <dxf>
      <fill>
        <patternFill patternType="solid">
          <fgColor indexed="64"/>
          <bgColor theme="3" tint="0.59996337778862885"/>
        </patternFill>
      </fill>
    </dxf>
    <dxf>
      <fill>
        <patternFill patternType="darkVertical">
          <fgColor theme="0"/>
          <bgColor theme="3" tint="0.59996337778862885"/>
        </patternFill>
      </fill>
    </dxf>
    <dxf>
      <font>
        <color rgb="FF9C0006"/>
      </font>
      <fill>
        <patternFill>
          <bgColor rgb="FFFFC7CE"/>
        </patternFill>
      </fill>
    </dxf>
    <dxf>
      <fill>
        <patternFill patternType="darkVertical">
          <fgColor theme="0"/>
          <bgColor theme="3" tint="0.59996337778862885"/>
        </patternFill>
      </fill>
    </dxf>
    <dxf>
      <fill>
        <patternFill patternType="solid">
          <fgColor indexed="64"/>
          <bgColor theme="3" tint="0.59996337778862885"/>
        </patternFill>
      </fill>
    </dxf>
    <dxf>
      <fill>
        <patternFill patternType="darkVertical">
          <fgColor theme="0"/>
          <bgColor theme="3" tint="0.59996337778862885"/>
        </patternFill>
      </fill>
    </dxf>
    <dxf>
      <fill>
        <patternFill patternType="solid">
          <fgColor indexed="64"/>
          <bgColor theme="3" tint="0.59996337778862885"/>
        </patternFill>
      </fill>
    </dxf>
    <dxf>
      <font>
        <color rgb="FF006100"/>
      </font>
      <fill>
        <patternFill>
          <bgColor rgb="FFC6EFCE"/>
        </patternFill>
      </fill>
    </dxf>
    <dxf>
      <font>
        <color rgb="FF9C0006"/>
      </font>
      <fill>
        <patternFill>
          <bgColor rgb="FFFFC7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ill>
        <patternFill patternType="darkVertical">
          <fgColor theme="0"/>
          <bgColor theme="3" tint="0.59996337778862885"/>
        </patternFill>
      </fill>
    </dxf>
    <dxf>
      <fill>
        <patternFill patternType="solid">
          <fgColor indexed="64"/>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mruColors>
      <color rgb="FFFFFF99"/>
      <color rgb="FF66FF66"/>
      <color rgb="FFCCFF99"/>
      <color rgb="FF66FF99"/>
      <color rgb="FF99FF66"/>
      <color rgb="FFFFFF00"/>
      <color rgb="FF0066FF"/>
      <color rgb="FFCCFF33"/>
      <color rgb="FF66CC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84.xml"/><Relationship Id="rId21" Type="http://schemas.openxmlformats.org/officeDocument/2006/relationships/worksheet" Target="worksheets/sheet21.xml"/><Relationship Id="rId42" Type="http://schemas.openxmlformats.org/officeDocument/2006/relationships/externalLink" Target="externalLinks/externalLink9.xml"/><Relationship Id="rId63" Type="http://schemas.openxmlformats.org/officeDocument/2006/relationships/externalLink" Target="externalLinks/externalLink30.xml"/><Relationship Id="rId84" Type="http://schemas.openxmlformats.org/officeDocument/2006/relationships/externalLink" Target="externalLinks/externalLink51.xml"/><Relationship Id="rId138" Type="http://schemas.openxmlformats.org/officeDocument/2006/relationships/externalLink" Target="externalLinks/externalLink105.xml"/><Relationship Id="rId159" Type="http://schemas.openxmlformats.org/officeDocument/2006/relationships/externalLink" Target="externalLinks/externalLink126.xml"/><Relationship Id="rId170" Type="http://schemas.microsoft.com/office/2017/06/relationships/rdRichValueTypes" Target="richData/rdRichValueTypes.xml"/><Relationship Id="rId107" Type="http://schemas.openxmlformats.org/officeDocument/2006/relationships/externalLink" Target="externalLinks/externalLink74.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20.xml"/><Relationship Id="rId74" Type="http://schemas.openxmlformats.org/officeDocument/2006/relationships/externalLink" Target="externalLinks/externalLink41.xml"/><Relationship Id="rId128" Type="http://schemas.openxmlformats.org/officeDocument/2006/relationships/externalLink" Target="externalLinks/externalLink95.xml"/><Relationship Id="rId149" Type="http://schemas.openxmlformats.org/officeDocument/2006/relationships/externalLink" Target="externalLinks/externalLink116.xml"/><Relationship Id="rId5" Type="http://schemas.openxmlformats.org/officeDocument/2006/relationships/worksheet" Target="worksheets/sheet5.xml"/><Relationship Id="rId95" Type="http://schemas.openxmlformats.org/officeDocument/2006/relationships/externalLink" Target="externalLinks/externalLink62.xml"/><Relationship Id="rId160" Type="http://schemas.openxmlformats.org/officeDocument/2006/relationships/externalLink" Target="externalLinks/externalLink127.xml"/><Relationship Id="rId22" Type="http://schemas.openxmlformats.org/officeDocument/2006/relationships/worksheet" Target="worksheets/sheet22.xml"/><Relationship Id="rId43" Type="http://schemas.openxmlformats.org/officeDocument/2006/relationships/externalLink" Target="externalLinks/externalLink10.xml"/><Relationship Id="rId64" Type="http://schemas.openxmlformats.org/officeDocument/2006/relationships/externalLink" Target="externalLinks/externalLink31.xml"/><Relationship Id="rId118" Type="http://schemas.openxmlformats.org/officeDocument/2006/relationships/externalLink" Target="externalLinks/externalLink85.xml"/><Relationship Id="rId139" Type="http://schemas.openxmlformats.org/officeDocument/2006/relationships/externalLink" Target="externalLinks/externalLink106.xml"/><Relationship Id="rId85" Type="http://schemas.openxmlformats.org/officeDocument/2006/relationships/externalLink" Target="externalLinks/externalLink52.xml"/><Relationship Id="rId150" Type="http://schemas.openxmlformats.org/officeDocument/2006/relationships/externalLink" Target="externalLinks/externalLink117.xml"/><Relationship Id="rId171" Type="http://schemas.openxmlformats.org/officeDocument/2006/relationships/calcChain" Target="calcChain.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externalLink" Target="externalLinks/externalLink75.xml"/><Relationship Id="rId129" Type="http://schemas.openxmlformats.org/officeDocument/2006/relationships/externalLink" Target="externalLinks/externalLink96.xml"/><Relationship Id="rId54" Type="http://schemas.openxmlformats.org/officeDocument/2006/relationships/externalLink" Target="externalLinks/externalLink21.xml"/><Relationship Id="rId70" Type="http://schemas.openxmlformats.org/officeDocument/2006/relationships/externalLink" Target="externalLinks/externalLink37.xml"/><Relationship Id="rId75" Type="http://schemas.openxmlformats.org/officeDocument/2006/relationships/externalLink" Target="externalLinks/externalLink42.xml"/><Relationship Id="rId91" Type="http://schemas.openxmlformats.org/officeDocument/2006/relationships/externalLink" Target="externalLinks/externalLink58.xml"/><Relationship Id="rId96" Type="http://schemas.openxmlformats.org/officeDocument/2006/relationships/externalLink" Target="externalLinks/externalLink63.xml"/><Relationship Id="rId140" Type="http://schemas.openxmlformats.org/officeDocument/2006/relationships/externalLink" Target="externalLinks/externalLink107.xml"/><Relationship Id="rId145" Type="http://schemas.openxmlformats.org/officeDocument/2006/relationships/externalLink" Target="externalLinks/externalLink112.xml"/><Relationship Id="rId161" Type="http://schemas.openxmlformats.org/officeDocument/2006/relationships/externalLink" Target="externalLinks/externalLink128.xml"/><Relationship Id="rId16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16.xml"/><Relationship Id="rId114" Type="http://schemas.openxmlformats.org/officeDocument/2006/relationships/externalLink" Target="externalLinks/externalLink81.xml"/><Relationship Id="rId119" Type="http://schemas.openxmlformats.org/officeDocument/2006/relationships/externalLink" Target="externalLinks/externalLink86.xml"/><Relationship Id="rId44" Type="http://schemas.openxmlformats.org/officeDocument/2006/relationships/externalLink" Target="externalLinks/externalLink11.xml"/><Relationship Id="rId60" Type="http://schemas.openxmlformats.org/officeDocument/2006/relationships/externalLink" Target="externalLinks/externalLink27.xml"/><Relationship Id="rId65" Type="http://schemas.openxmlformats.org/officeDocument/2006/relationships/externalLink" Target="externalLinks/externalLink32.xml"/><Relationship Id="rId81" Type="http://schemas.openxmlformats.org/officeDocument/2006/relationships/externalLink" Target="externalLinks/externalLink48.xml"/><Relationship Id="rId86" Type="http://schemas.openxmlformats.org/officeDocument/2006/relationships/externalLink" Target="externalLinks/externalLink53.xml"/><Relationship Id="rId130" Type="http://schemas.openxmlformats.org/officeDocument/2006/relationships/externalLink" Target="externalLinks/externalLink97.xml"/><Relationship Id="rId135" Type="http://schemas.openxmlformats.org/officeDocument/2006/relationships/externalLink" Target="externalLinks/externalLink102.xml"/><Relationship Id="rId151" Type="http://schemas.openxmlformats.org/officeDocument/2006/relationships/externalLink" Target="externalLinks/externalLink118.xml"/><Relationship Id="rId156" Type="http://schemas.openxmlformats.org/officeDocument/2006/relationships/externalLink" Target="externalLinks/externalLink12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 Id="rId109" Type="http://schemas.openxmlformats.org/officeDocument/2006/relationships/externalLink" Target="externalLinks/externalLink76.xml"/><Relationship Id="rId34" Type="http://schemas.openxmlformats.org/officeDocument/2006/relationships/externalLink" Target="externalLinks/externalLink1.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76" Type="http://schemas.openxmlformats.org/officeDocument/2006/relationships/externalLink" Target="externalLinks/externalLink43.xml"/><Relationship Id="rId97" Type="http://schemas.openxmlformats.org/officeDocument/2006/relationships/externalLink" Target="externalLinks/externalLink64.xml"/><Relationship Id="rId104" Type="http://schemas.openxmlformats.org/officeDocument/2006/relationships/externalLink" Target="externalLinks/externalLink71.xml"/><Relationship Id="rId120" Type="http://schemas.openxmlformats.org/officeDocument/2006/relationships/externalLink" Target="externalLinks/externalLink87.xml"/><Relationship Id="rId125" Type="http://schemas.openxmlformats.org/officeDocument/2006/relationships/externalLink" Target="externalLinks/externalLink92.xml"/><Relationship Id="rId141" Type="http://schemas.openxmlformats.org/officeDocument/2006/relationships/externalLink" Target="externalLinks/externalLink108.xml"/><Relationship Id="rId146" Type="http://schemas.openxmlformats.org/officeDocument/2006/relationships/externalLink" Target="externalLinks/externalLink113.xml"/><Relationship Id="rId167" Type="http://schemas.microsoft.com/office/2022/10/relationships/richValueRel" Target="richData/richValueRel.xml"/><Relationship Id="rId7" Type="http://schemas.openxmlformats.org/officeDocument/2006/relationships/worksheet" Target="worksheets/sheet7.xml"/><Relationship Id="rId71" Type="http://schemas.openxmlformats.org/officeDocument/2006/relationships/externalLink" Target="externalLinks/externalLink38.xml"/><Relationship Id="rId92" Type="http://schemas.openxmlformats.org/officeDocument/2006/relationships/externalLink" Target="externalLinks/externalLink59.xml"/><Relationship Id="rId162" Type="http://schemas.openxmlformats.org/officeDocument/2006/relationships/externalLink" Target="externalLinks/externalLink1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66" Type="http://schemas.openxmlformats.org/officeDocument/2006/relationships/externalLink" Target="externalLinks/externalLink33.xml"/><Relationship Id="rId87" Type="http://schemas.openxmlformats.org/officeDocument/2006/relationships/externalLink" Target="externalLinks/externalLink54.xml"/><Relationship Id="rId110" Type="http://schemas.openxmlformats.org/officeDocument/2006/relationships/externalLink" Target="externalLinks/externalLink77.xml"/><Relationship Id="rId115" Type="http://schemas.openxmlformats.org/officeDocument/2006/relationships/externalLink" Target="externalLinks/externalLink82.xml"/><Relationship Id="rId131" Type="http://schemas.openxmlformats.org/officeDocument/2006/relationships/externalLink" Target="externalLinks/externalLink98.xml"/><Relationship Id="rId136" Type="http://schemas.openxmlformats.org/officeDocument/2006/relationships/externalLink" Target="externalLinks/externalLink103.xml"/><Relationship Id="rId157" Type="http://schemas.openxmlformats.org/officeDocument/2006/relationships/externalLink" Target="externalLinks/externalLink124.xml"/><Relationship Id="rId61" Type="http://schemas.openxmlformats.org/officeDocument/2006/relationships/externalLink" Target="externalLinks/externalLink28.xml"/><Relationship Id="rId82" Type="http://schemas.openxmlformats.org/officeDocument/2006/relationships/externalLink" Target="externalLinks/externalLink49.xml"/><Relationship Id="rId152" Type="http://schemas.openxmlformats.org/officeDocument/2006/relationships/externalLink" Target="externalLinks/externalLink119.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externalLink" Target="externalLinks/externalLink2.xml"/><Relationship Id="rId56" Type="http://schemas.openxmlformats.org/officeDocument/2006/relationships/externalLink" Target="externalLinks/externalLink23.xml"/><Relationship Id="rId77" Type="http://schemas.openxmlformats.org/officeDocument/2006/relationships/externalLink" Target="externalLinks/externalLink44.xml"/><Relationship Id="rId100" Type="http://schemas.openxmlformats.org/officeDocument/2006/relationships/externalLink" Target="externalLinks/externalLink67.xml"/><Relationship Id="rId105" Type="http://schemas.openxmlformats.org/officeDocument/2006/relationships/externalLink" Target="externalLinks/externalLink72.xml"/><Relationship Id="rId126" Type="http://schemas.openxmlformats.org/officeDocument/2006/relationships/externalLink" Target="externalLinks/externalLink93.xml"/><Relationship Id="rId147" Type="http://schemas.openxmlformats.org/officeDocument/2006/relationships/externalLink" Target="externalLinks/externalLink114.xml"/><Relationship Id="rId168" Type="http://schemas.microsoft.com/office/2017/06/relationships/rdRichValue" Target="richData/rdrichvalue.xml"/><Relationship Id="rId8" Type="http://schemas.openxmlformats.org/officeDocument/2006/relationships/worksheet" Target="worksheets/sheet8.xml"/><Relationship Id="rId51" Type="http://schemas.openxmlformats.org/officeDocument/2006/relationships/externalLink" Target="externalLinks/externalLink18.xml"/><Relationship Id="rId72" Type="http://schemas.openxmlformats.org/officeDocument/2006/relationships/externalLink" Target="externalLinks/externalLink39.xml"/><Relationship Id="rId93" Type="http://schemas.openxmlformats.org/officeDocument/2006/relationships/externalLink" Target="externalLinks/externalLink60.xml"/><Relationship Id="rId98" Type="http://schemas.openxmlformats.org/officeDocument/2006/relationships/externalLink" Target="externalLinks/externalLink65.xml"/><Relationship Id="rId121" Type="http://schemas.openxmlformats.org/officeDocument/2006/relationships/externalLink" Target="externalLinks/externalLink88.xml"/><Relationship Id="rId142" Type="http://schemas.openxmlformats.org/officeDocument/2006/relationships/externalLink" Target="externalLinks/externalLink109.xml"/><Relationship Id="rId163"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3.xml"/><Relationship Id="rId67" Type="http://schemas.openxmlformats.org/officeDocument/2006/relationships/externalLink" Target="externalLinks/externalLink34.xml"/><Relationship Id="rId116" Type="http://schemas.openxmlformats.org/officeDocument/2006/relationships/externalLink" Target="externalLinks/externalLink83.xml"/><Relationship Id="rId137" Type="http://schemas.openxmlformats.org/officeDocument/2006/relationships/externalLink" Target="externalLinks/externalLink104.xml"/><Relationship Id="rId158" Type="http://schemas.openxmlformats.org/officeDocument/2006/relationships/externalLink" Target="externalLinks/externalLink125.xml"/><Relationship Id="rId20" Type="http://schemas.openxmlformats.org/officeDocument/2006/relationships/worksheet" Target="worksheets/sheet20.xml"/><Relationship Id="rId41" Type="http://schemas.openxmlformats.org/officeDocument/2006/relationships/externalLink" Target="externalLinks/externalLink8.xml"/><Relationship Id="rId62" Type="http://schemas.openxmlformats.org/officeDocument/2006/relationships/externalLink" Target="externalLinks/externalLink29.xml"/><Relationship Id="rId83" Type="http://schemas.openxmlformats.org/officeDocument/2006/relationships/externalLink" Target="externalLinks/externalLink50.xml"/><Relationship Id="rId88" Type="http://schemas.openxmlformats.org/officeDocument/2006/relationships/externalLink" Target="externalLinks/externalLink55.xml"/><Relationship Id="rId111" Type="http://schemas.openxmlformats.org/officeDocument/2006/relationships/externalLink" Target="externalLinks/externalLink78.xml"/><Relationship Id="rId132" Type="http://schemas.openxmlformats.org/officeDocument/2006/relationships/externalLink" Target="externalLinks/externalLink99.xml"/><Relationship Id="rId153" Type="http://schemas.openxmlformats.org/officeDocument/2006/relationships/externalLink" Target="externalLinks/externalLink120.xml"/><Relationship Id="rId15" Type="http://schemas.openxmlformats.org/officeDocument/2006/relationships/worksheet" Target="worksheets/sheet15.xml"/><Relationship Id="rId36" Type="http://schemas.openxmlformats.org/officeDocument/2006/relationships/externalLink" Target="externalLinks/externalLink3.xml"/><Relationship Id="rId57" Type="http://schemas.openxmlformats.org/officeDocument/2006/relationships/externalLink" Target="externalLinks/externalLink24.xml"/><Relationship Id="rId106" Type="http://schemas.openxmlformats.org/officeDocument/2006/relationships/externalLink" Target="externalLinks/externalLink73.xml"/><Relationship Id="rId127" Type="http://schemas.openxmlformats.org/officeDocument/2006/relationships/externalLink" Target="externalLinks/externalLink94.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19.xml"/><Relationship Id="rId73" Type="http://schemas.openxmlformats.org/officeDocument/2006/relationships/externalLink" Target="externalLinks/externalLink40.xml"/><Relationship Id="rId78" Type="http://schemas.openxmlformats.org/officeDocument/2006/relationships/externalLink" Target="externalLinks/externalLink45.xml"/><Relationship Id="rId94" Type="http://schemas.openxmlformats.org/officeDocument/2006/relationships/externalLink" Target="externalLinks/externalLink61.xml"/><Relationship Id="rId99" Type="http://schemas.openxmlformats.org/officeDocument/2006/relationships/externalLink" Target="externalLinks/externalLink66.xml"/><Relationship Id="rId101" Type="http://schemas.openxmlformats.org/officeDocument/2006/relationships/externalLink" Target="externalLinks/externalLink68.xml"/><Relationship Id="rId122" Type="http://schemas.openxmlformats.org/officeDocument/2006/relationships/externalLink" Target="externalLinks/externalLink89.xml"/><Relationship Id="rId143" Type="http://schemas.openxmlformats.org/officeDocument/2006/relationships/externalLink" Target="externalLinks/externalLink110.xml"/><Relationship Id="rId148" Type="http://schemas.openxmlformats.org/officeDocument/2006/relationships/externalLink" Target="externalLinks/externalLink115.xml"/><Relationship Id="rId164" Type="http://schemas.openxmlformats.org/officeDocument/2006/relationships/styles" Target="styles.xml"/><Relationship Id="rId16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externalLink" Target="externalLinks/externalLink14.xml"/><Relationship Id="rId68" Type="http://schemas.openxmlformats.org/officeDocument/2006/relationships/externalLink" Target="externalLinks/externalLink35.xml"/><Relationship Id="rId89" Type="http://schemas.openxmlformats.org/officeDocument/2006/relationships/externalLink" Target="externalLinks/externalLink56.xml"/><Relationship Id="rId112" Type="http://schemas.openxmlformats.org/officeDocument/2006/relationships/externalLink" Target="externalLinks/externalLink79.xml"/><Relationship Id="rId133" Type="http://schemas.openxmlformats.org/officeDocument/2006/relationships/externalLink" Target="externalLinks/externalLink100.xml"/><Relationship Id="rId154" Type="http://schemas.openxmlformats.org/officeDocument/2006/relationships/externalLink" Target="externalLinks/externalLink121.xml"/><Relationship Id="rId16" Type="http://schemas.openxmlformats.org/officeDocument/2006/relationships/worksheet" Target="worksheets/sheet16.xml"/><Relationship Id="rId37" Type="http://schemas.openxmlformats.org/officeDocument/2006/relationships/externalLink" Target="externalLinks/externalLink4.xml"/><Relationship Id="rId58" Type="http://schemas.openxmlformats.org/officeDocument/2006/relationships/externalLink" Target="externalLinks/externalLink25.xml"/><Relationship Id="rId79" Type="http://schemas.openxmlformats.org/officeDocument/2006/relationships/externalLink" Target="externalLinks/externalLink46.xml"/><Relationship Id="rId102" Type="http://schemas.openxmlformats.org/officeDocument/2006/relationships/externalLink" Target="externalLinks/externalLink69.xml"/><Relationship Id="rId123" Type="http://schemas.openxmlformats.org/officeDocument/2006/relationships/externalLink" Target="externalLinks/externalLink90.xml"/><Relationship Id="rId144" Type="http://schemas.openxmlformats.org/officeDocument/2006/relationships/externalLink" Target="externalLinks/externalLink111.xml"/><Relationship Id="rId90" Type="http://schemas.openxmlformats.org/officeDocument/2006/relationships/externalLink" Target="externalLinks/externalLink57.xml"/><Relationship Id="rId165" Type="http://schemas.openxmlformats.org/officeDocument/2006/relationships/sharedStrings" Target="sharedStrings.xml"/><Relationship Id="rId27" Type="http://schemas.openxmlformats.org/officeDocument/2006/relationships/worksheet" Target="worksheets/sheet27.xml"/><Relationship Id="rId48" Type="http://schemas.openxmlformats.org/officeDocument/2006/relationships/externalLink" Target="externalLinks/externalLink15.xml"/><Relationship Id="rId69" Type="http://schemas.openxmlformats.org/officeDocument/2006/relationships/externalLink" Target="externalLinks/externalLink36.xml"/><Relationship Id="rId113" Type="http://schemas.openxmlformats.org/officeDocument/2006/relationships/externalLink" Target="externalLinks/externalLink80.xml"/><Relationship Id="rId134" Type="http://schemas.openxmlformats.org/officeDocument/2006/relationships/externalLink" Target="externalLinks/externalLink101.xml"/><Relationship Id="rId80" Type="http://schemas.openxmlformats.org/officeDocument/2006/relationships/externalLink" Target="externalLinks/externalLink47.xml"/><Relationship Id="rId155" Type="http://schemas.openxmlformats.org/officeDocument/2006/relationships/externalLink" Target="externalLinks/externalLink122.xml"/><Relationship Id="rId17" Type="http://schemas.openxmlformats.org/officeDocument/2006/relationships/worksheet" Target="worksheets/sheet17.xml"/><Relationship Id="rId38" Type="http://schemas.openxmlformats.org/officeDocument/2006/relationships/externalLink" Target="externalLinks/externalLink5.xml"/><Relationship Id="rId59" Type="http://schemas.openxmlformats.org/officeDocument/2006/relationships/externalLink" Target="externalLinks/externalLink26.xml"/><Relationship Id="rId103" Type="http://schemas.openxmlformats.org/officeDocument/2006/relationships/externalLink" Target="externalLinks/externalLink70.xml"/><Relationship Id="rId124" Type="http://schemas.openxmlformats.org/officeDocument/2006/relationships/externalLink" Target="externalLinks/externalLink9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jpe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9</xdr:col>
      <xdr:colOff>13138</xdr:colOff>
      <xdr:row>5</xdr:row>
      <xdr:rowOff>157655</xdr:rowOff>
    </xdr:from>
    <xdr:to>
      <xdr:col>11</xdr:col>
      <xdr:colOff>164628</xdr:colOff>
      <xdr:row>19</xdr:row>
      <xdr:rowOff>102026</xdr:rowOff>
    </xdr:to>
    <xdr:pic>
      <xdr:nvPicPr>
        <xdr:cNvPr id="3" name="그림 2">
          <a:extLst>
            <a:ext uri="{FF2B5EF4-FFF2-40B4-BE49-F238E27FC236}">
              <a16:creationId xmlns:a16="http://schemas.microsoft.com/office/drawing/2014/main" id="{0582BACC-659F-F85F-CDC0-136BC77F2BA7}"/>
            </a:ext>
          </a:extLst>
        </xdr:cNvPr>
        <xdr:cNvPicPr>
          <a:picLocks noChangeAspect="1"/>
        </xdr:cNvPicPr>
      </xdr:nvPicPr>
      <xdr:blipFill>
        <a:blip xmlns:r="http://schemas.openxmlformats.org/officeDocument/2006/relationships" r:embed="rId1"/>
        <a:stretch>
          <a:fillRect/>
        </a:stretch>
      </xdr:blipFill>
      <xdr:spPr>
        <a:xfrm>
          <a:off x="15180879" y="709448"/>
          <a:ext cx="1517835" cy="25267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214</xdr:colOff>
      <xdr:row>58</xdr:row>
      <xdr:rowOff>257738</xdr:rowOff>
    </xdr:from>
    <xdr:to>
      <xdr:col>18</xdr:col>
      <xdr:colOff>74386</xdr:colOff>
      <xdr:row>60</xdr:row>
      <xdr:rowOff>206189</xdr:rowOff>
    </xdr:to>
    <xdr:sp macro="" textlink="">
      <xdr:nvSpPr>
        <xdr:cNvPr id="4" name="모서리가 둥근 사각형 설명선 3">
          <a:extLst>
            <a:ext uri="{FF2B5EF4-FFF2-40B4-BE49-F238E27FC236}">
              <a16:creationId xmlns:a16="http://schemas.microsoft.com/office/drawing/2014/main" id="{00000000-0008-0000-0100-000004000000}"/>
            </a:ext>
          </a:extLst>
        </xdr:cNvPr>
        <xdr:cNvSpPr/>
      </xdr:nvSpPr>
      <xdr:spPr>
        <a:xfrm>
          <a:off x="11295743" y="16797620"/>
          <a:ext cx="3220784" cy="558051"/>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설비계약금액 중</a:t>
          </a:r>
          <a:endParaRPr lang="en-US" altLang="ko-KR" sz="1100" b="1">
            <a:solidFill>
              <a:schemeClr val="tx1"/>
            </a:solidFill>
            <a:latin typeface="굴림" pitchFamily="50" charset="-127"/>
            <a:ea typeface="굴림" pitchFamily="50" charset="-127"/>
          </a:endParaRPr>
        </a:p>
        <a:p>
          <a:pPr algn="l"/>
          <a:r>
            <a:rPr lang="en-US" altLang="ko-KR" sz="1100" b="1">
              <a:solidFill>
                <a:schemeClr val="tx1"/>
              </a:solidFill>
              <a:latin typeface="굴림" pitchFamily="50" charset="-127"/>
              <a:ea typeface="굴림" pitchFamily="50" charset="-127"/>
            </a:rPr>
            <a:t>  </a:t>
          </a:r>
          <a:r>
            <a:rPr lang="ko-KR" altLang="en-US" sz="1100" b="1" u="sng">
              <a:solidFill>
                <a:srgbClr val="C00000"/>
              </a:solidFill>
              <a:latin typeface="굴림" pitchFamily="50" charset="-127"/>
              <a:ea typeface="굴림" pitchFamily="50" charset="-127"/>
            </a:rPr>
            <a:t>설치비</a:t>
          </a:r>
          <a:r>
            <a:rPr lang="en-US" altLang="ko-KR" sz="1100" b="1" u="sng" baseline="0">
              <a:solidFill>
                <a:srgbClr val="C00000"/>
              </a:solidFill>
              <a:latin typeface="굴림" pitchFamily="50" charset="-127"/>
              <a:ea typeface="굴림" pitchFamily="50" charset="-127"/>
            </a:rPr>
            <a:t> </a:t>
          </a:r>
          <a:r>
            <a:rPr lang="ko-KR" altLang="en-US" sz="1100" b="1" u="sng" baseline="0">
              <a:solidFill>
                <a:srgbClr val="C00000"/>
              </a:solidFill>
              <a:latin typeface="굴림" pitchFamily="50" charset="-127"/>
              <a:ea typeface="굴림" pitchFamily="50" charset="-127"/>
            </a:rPr>
            <a:t>즉 </a:t>
          </a:r>
          <a:r>
            <a:rPr lang="en-US" altLang="ko-KR" sz="1100" b="1" u="sng">
              <a:solidFill>
                <a:srgbClr val="C00000"/>
              </a:solidFill>
              <a:latin typeface="굴림" pitchFamily="50" charset="-127"/>
              <a:ea typeface="굴림" pitchFamily="50" charset="-127"/>
            </a:rPr>
            <a:t>INSTALLATION</a:t>
          </a:r>
        </a:p>
        <a:p>
          <a:pPr algn="l"/>
          <a:r>
            <a:rPr lang="en-US" altLang="ko-KR" sz="1100">
              <a:solidFill>
                <a:schemeClr val="tx1"/>
              </a:solidFill>
              <a:latin typeface="굴림" pitchFamily="50" charset="-127"/>
              <a:ea typeface="굴림" pitchFamily="50" charset="-127"/>
            </a:rPr>
            <a:t>  </a:t>
          </a:r>
          <a:endParaRPr lang="ko-KR" altLang="en-US" sz="1100">
            <a:solidFill>
              <a:schemeClr val="tx1"/>
            </a:solidFill>
            <a:latin typeface="굴림" pitchFamily="50" charset="-127"/>
            <a:ea typeface="굴림" pitchFamily="50" charset="-127"/>
          </a:endParaRPr>
        </a:p>
      </xdr:txBody>
    </xdr:sp>
    <xdr:clientData/>
  </xdr:twoCellAnchor>
  <xdr:twoCellAnchor>
    <xdr:from>
      <xdr:col>14</xdr:col>
      <xdr:colOff>217768</xdr:colOff>
      <xdr:row>8</xdr:row>
      <xdr:rowOff>276197</xdr:rowOff>
    </xdr:from>
    <xdr:to>
      <xdr:col>20</xdr:col>
      <xdr:colOff>123265</xdr:colOff>
      <xdr:row>30</xdr:row>
      <xdr:rowOff>145676</xdr:rowOff>
    </xdr:to>
    <xdr:sp macro="" textlink="">
      <xdr:nvSpPr>
        <xdr:cNvPr id="2" name="모서리가 둥근 직사각형 1">
          <a:extLst>
            <a:ext uri="{FF2B5EF4-FFF2-40B4-BE49-F238E27FC236}">
              <a16:creationId xmlns:a16="http://schemas.microsoft.com/office/drawing/2014/main" id="{00000000-0008-0000-0100-000002000000}"/>
            </a:ext>
          </a:extLst>
        </xdr:cNvPr>
        <xdr:cNvSpPr/>
      </xdr:nvSpPr>
      <xdr:spPr>
        <a:xfrm>
          <a:off x="11132297" y="2775109"/>
          <a:ext cx="5654115" cy="6906773"/>
        </a:xfrm>
        <a:prstGeom prst="roundRect">
          <a:avLst>
            <a:gd name="adj" fmla="val 2105"/>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88525</xdr:colOff>
      <xdr:row>1</xdr:row>
      <xdr:rowOff>244929</xdr:rowOff>
    </xdr:from>
    <xdr:to>
      <xdr:col>14</xdr:col>
      <xdr:colOff>156882</xdr:colOff>
      <xdr:row>3</xdr:row>
      <xdr:rowOff>56029</xdr:rowOff>
    </xdr:to>
    <xdr:sp macro="" textlink="">
      <xdr:nvSpPr>
        <xdr:cNvPr id="5" name="모서리가 둥근 직사각형 4">
          <a:extLst>
            <a:ext uri="{FF2B5EF4-FFF2-40B4-BE49-F238E27FC236}">
              <a16:creationId xmlns:a16="http://schemas.microsoft.com/office/drawing/2014/main" id="{00000000-0008-0000-0100-000005000000}"/>
            </a:ext>
          </a:extLst>
        </xdr:cNvPr>
        <xdr:cNvSpPr/>
      </xdr:nvSpPr>
      <xdr:spPr>
        <a:xfrm>
          <a:off x="88525" y="544286"/>
          <a:ext cx="10736357" cy="409814"/>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308162</xdr:colOff>
      <xdr:row>56</xdr:row>
      <xdr:rowOff>216114</xdr:rowOff>
    </xdr:from>
    <xdr:to>
      <xdr:col>17</xdr:col>
      <xdr:colOff>90448</xdr:colOff>
      <xdr:row>58</xdr:row>
      <xdr:rowOff>67235</xdr:rowOff>
    </xdr:to>
    <xdr:sp macro="" textlink="">
      <xdr:nvSpPr>
        <xdr:cNvPr id="7" name="모서리가 둥근 직사각형 6">
          <a:extLst>
            <a:ext uri="{FF2B5EF4-FFF2-40B4-BE49-F238E27FC236}">
              <a16:creationId xmlns:a16="http://schemas.microsoft.com/office/drawing/2014/main" id="{00000000-0008-0000-0100-000007000000}"/>
            </a:ext>
          </a:extLst>
        </xdr:cNvPr>
        <xdr:cNvSpPr/>
      </xdr:nvSpPr>
      <xdr:spPr>
        <a:xfrm>
          <a:off x="11222691" y="16027614"/>
          <a:ext cx="3065610" cy="456239"/>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5602</xdr:colOff>
      <xdr:row>51</xdr:row>
      <xdr:rowOff>238526</xdr:rowOff>
    </xdr:from>
    <xdr:to>
      <xdr:col>17</xdr:col>
      <xdr:colOff>112859</xdr:colOff>
      <xdr:row>53</xdr:row>
      <xdr:rowOff>34419</xdr:rowOff>
    </xdr:to>
    <xdr:sp macro="" textlink="">
      <xdr:nvSpPr>
        <xdr:cNvPr id="8" name="모서리가 둥근 직사각형 7">
          <a:extLst>
            <a:ext uri="{FF2B5EF4-FFF2-40B4-BE49-F238E27FC236}">
              <a16:creationId xmlns:a16="http://schemas.microsoft.com/office/drawing/2014/main" id="{00000000-0008-0000-0100-000008000000}"/>
            </a:ext>
          </a:extLst>
        </xdr:cNvPr>
        <xdr:cNvSpPr/>
      </xdr:nvSpPr>
      <xdr:spPr>
        <a:xfrm>
          <a:off x="11245102" y="14313114"/>
          <a:ext cx="3065610" cy="401011"/>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9" name="모서리가 둥근 직사각형 8">
          <a:extLst>
            <a:ext uri="{FF2B5EF4-FFF2-40B4-BE49-F238E27FC236}">
              <a16:creationId xmlns:a16="http://schemas.microsoft.com/office/drawing/2014/main" id="{00000000-0008-0000-0100-000009000000}"/>
            </a:ext>
          </a:extLst>
        </xdr:cNvPr>
        <xdr:cNvSpPr/>
      </xdr:nvSpPr>
      <xdr:spPr>
        <a:xfrm>
          <a:off x="11385015" y="51546"/>
          <a:ext cx="1477817"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10" name="모서리가 둥근 직사각형 9">
          <a:extLst>
            <a:ext uri="{FF2B5EF4-FFF2-40B4-BE49-F238E27FC236}">
              <a16:creationId xmlns:a16="http://schemas.microsoft.com/office/drawing/2014/main" id="{00000000-0008-0000-0100-00000A000000}"/>
            </a:ext>
          </a:extLst>
        </xdr:cNvPr>
        <xdr:cNvSpPr/>
      </xdr:nvSpPr>
      <xdr:spPr>
        <a:xfrm>
          <a:off x="11385015" y="51546"/>
          <a:ext cx="1477817"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252132</xdr:colOff>
      <xdr:row>60</xdr:row>
      <xdr:rowOff>294555</xdr:rowOff>
    </xdr:from>
    <xdr:to>
      <xdr:col>20</xdr:col>
      <xdr:colOff>212911</xdr:colOff>
      <xdr:row>65</xdr:row>
      <xdr:rowOff>112059</xdr:rowOff>
    </xdr:to>
    <xdr:sp macro="" textlink="">
      <xdr:nvSpPr>
        <xdr:cNvPr id="11" name="모서리가 둥근 직사각형 10">
          <a:extLst>
            <a:ext uri="{FF2B5EF4-FFF2-40B4-BE49-F238E27FC236}">
              <a16:creationId xmlns:a16="http://schemas.microsoft.com/office/drawing/2014/main" id="{00000000-0008-0000-0100-00000B000000}"/>
            </a:ext>
          </a:extLst>
        </xdr:cNvPr>
        <xdr:cNvSpPr/>
      </xdr:nvSpPr>
      <xdr:spPr>
        <a:xfrm>
          <a:off x="11166661" y="18223967"/>
          <a:ext cx="5709397" cy="1330298"/>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168088</xdr:colOff>
      <xdr:row>5</xdr:row>
      <xdr:rowOff>33616</xdr:rowOff>
    </xdr:from>
    <xdr:to>
      <xdr:col>11</xdr:col>
      <xdr:colOff>112059</xdr:colOff>
      <xdr:row>184</xdr:row>
      <xdr:rowOff>76200</xdr:rowOff>
    </xdr:to>
    <xdr:sp macro="" textlink="">
      <xdr:nvSpPr>
        <xdr:cNvPr id="7" name="모서리가 둥근 직사각형 6">
          <a:extLst>
            <a:ext uri="{FF2B5EF4-FFF2-40B4-BE49-F238E27FC236}">
              <a16:creationId xmlns:a16="http://schemas.microsoft.com/office/drawing/2014/main" id="{00000000-0008-0000-0200-000007000000}"/>
            </a:ext>
          </a:extLst>
        </xdr:cNvPr>
        <xdr:cNvSpPr/>
      </xdr:nvSpPr>
      <xdr:spPr>
        <a:xfrm>
          <a:off x="1577788" y="1481416"/>
          <a:ext cx="5354171" cy="24274184"/>
        </a:xfrm>
        <a:prstGeom prst="roundRect">
          <a:avLst>
            <a:gd name="adj" fmla="val 7683"/>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214</xdr:colOff>
      <xdr:row>58</xdr:row>
      <xdr:rowOff>257738</xdr:rowOff>
    </xdr:from>
    <xdr:to>
      <xdr:col>18</xdr:col>
      <xdr:colOff>74386</xdr:colOff>
      <xdr:row>60</xdr:row>
      <xdr:rowOff>206189</xdr:rowOff>
    </xdr:to>
    <xdr:sp macro="" textlink="">
      <xdr:nvSpPr>
        <xdr:cNvPr id="2" name="모서리가 둥근 사각형 설명선 3">
          <a:extLst>
            <a:ext uri="{FF2B5EF4-FFF2-40B4-BE49-F238E27FC236}">
              <a16:creationId xmlns:a16="http://schemas.microsoft.com/office/drawing/2014/main" id="{4F5201B1-9E51-4C87-B3C8-EA30C47933CA}"/>
            </a:ext>
          </a:extLst>
        </xdr:cNvPr>
        <xdr:cNvSpPr/>
      </xdr:nvSpPr>
      <xdr:spPr>
        <a:xfrm>
          <a:off x="11544514" y="18621938"/>
          <a:ext cx="3226947" cy="558051"/>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설비계약금액 중</a:t>
          </a:r>
          <a:endParaRPr lang="en-US" altLang="ko-KR" sz="1100" b="1">
            <a:solidFill>
              <a:schemeClr val="tx1"/>
            </a:solidFill>
            <a:latin typeface="굴림" pitchFamily="50" charset="-127"/>
            <a:ea typeface="굴림" pitchFamily="50" charset="-127"/>
          </a:endParaRPr>
        </a:p>
        <a:p>
          <a:pPr algn="l"/>
          <a:r>
            <a:rPr lang="en-US" altLang="ko-KR" sz="1100" b="1">
              <a:solidFill>
                <a:schemeClr val="tx1"/>
              </a:solidFill>
              <a:latin typeface="굴림" pitchFamily="50" charset="-127"/>
              <a:ea typeface="굴림" pitchFamily="50" charset="-127"/>
            </a:rPr>
            <a:t>  </a:t>
          </a:r>
          <a:r>
            <a:rPr lang="ko-KR" altLang="en-US" sz="1100" b="1" u="sng">
              <a:solidFill>
                <a:srgbClr val="C00000"/>
              </a:solidFill>
              <a:latin typeface="굴림" pitchFamily="50" charset="-127"/>
              <a:ea typeface="굴림" pitchFamily="50" charset="-127"/>
            </a:rPr>
            <a:t>설치비</a:t>
          </a:r>
          <a:r>
            <a:rPr lang="en-US" altLang="ko-KR" sz="1100" b="1" u="sng" baseline="0">
              <a:solidFill>
                <a:srgbClr val="C00000"/>
              </a:solidFill>
              <a:latin typeface="굴림" pitchFamily="50" charset="-127"/>
              <a:ea typeface="굴림" pitchFamily="50" charset="-127"/>
            </a:rPr>
            <a:t> </a:t>
          </a:r>
          <a:r>
            <a:rPr lang="ko-KR" altLang="en-US" sz="1100" b="1" u="sng" baseline="0">
              <a:solidFill>
                <a:srgbClr val="C00000"/>
              </a:solidFill>
              <a:latin typeface="굴림" pitchFamily="50" charset="-127"/>
              <a:ea typeface="굴림" pitchFamily="50" charset="-127"/>
            </a:rPr>
            <a:t>즉 </a:t>
          </a:r>
          <a:r>
            <a:rPr lang="en-US" altLang="ko-KR" sz="1100" b="1" u="sng">
              <a:solidFill>
                <a:srgbClr val="C00000"/>
              </a:solidFill>
              <a:latin typeface="굴림" pitchFamily="50" charset="-127"/>
              <a:ea typeface="굴림" pitchFamily="50" charset="-127"/>
            </a:rPr>
            <a:t>INSTALLATION</a:t>
          </a:r>
        </a:p>
        <a:p>
          <a:pPr algn="l"/>
          <a:r>
            <a:rPr lang="en-US" altLang="ko-KR" sz="1100">
              <a:solidFill>
                <a:schemeClr val="tx1"/>
              </a:solidFill>
              <a:latin typeface="굴림" pitchFamily="50" charset="-127"/>
              <a:ea typeface="굴림" pitchFamily="50" charset="-127"/>
            </a:rPr>
            <a:t>  </a:t>
          </a:r>
          <a:endParaRPr lang="ko-KR" altLang="en-US" sz="1100">
            <a:solidFill>
              <a:schemeClr val="tx1"/>
            </a:solidFill>
            <a:latin typeface="굴림" pitchFamily="50" charset="-127"/>
            <a:ea typeface="굴림" pitchFamily="50" charset="-127"/>
          </a:endParaRPr>
        </a:p>
      </xdr:txBody>
    </xdr:sp>
    <xdr:clientData/>
  </xdr:twoCellAnchor>
  <xdr:twoCellAnchor>
    <xdr:from>
      <xdr:col>14</xdr:col>
      <xdr:colOff>217768</xdr:colOff>
      <xdr:row>8</xdr:row>
      <xdr:rowOff>276197</xdr:rowOff>
    </xdr:from>
    <xdr:to>
      <xdr:col>20</xdr:col>
      <xdr:colOff>123265</xdr:colOff>
      <xdr:row>30</xdr:row>
      <xdr:rowOff>145676</xdr:rowOff>
    </xdr:to>
    <xdr:sp macro="" textlink="">
      <xdr:nvSpPr>
        <xdr:cNvPr id="3" name="모서리가 둥근 직사각형 1">
          <a:extLst>
            <a:ext uri="{FF2B5EF4-FFF2-40B4-BE49-F238E27FC236}">
              <a16:creationId xmlns:a16="http://schemas.microsoft.com/office/drawing/2014/main" id="{F8EB645E-1012-44EF-887B-477354E77B47}"/>
            </a:ext>
          </a:extLst>
        </xdr:cNvPr>
        <xdr:cNvSpPr/>
      </xdr:nvSpPr>
      <xdr:spPr>
        <a:xfrm>
          <a:off x="11438218" y="2790797"/>
          <a:ext cx="5630022" cy="6956079"/>
        </a:xfrm>
        <a:prstGeom prst="roundRect">
          <a:avLst>
            <a:gd name="adj" fmla="val 2105"/>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88525</xdr:colOff>
      <xdr:row>1</xdr:row>
      <xdr:rowOff>244929</xdr:rowOff>
    </xdr:from>
    <xdr:to>
      <xdr:col>14</xdr:col>
      <xdr:colOff>156882</xdr:colOff>
      <xdr:row>3</xdr:row>
      <xdr:rowOff>56029</xdr:rowOff>
    </xdr:to>
    <xdr:sp macro="" textlink="">
      <xdr:nvSpPr>
        <xdr:cNvPr id="4" name="모서리가 둥근 직사각형 4">
          <a:extLst>
            <a:ext uri="{FF2B5EF4-FFF2-40B4-BE49-F238E27FC236}">
              <a16:creationId xmlns:a16="http://schemas.microsoft.com/office/drawing/2014/main" id="{A040DE83-64C4-4192-BFE8-59D89EFBA929}"/>
            </a:ext>
          </a:extLst>
        </xdr:cNvPr>
        <xdr:cNvSpPr/>
      </xdr:nvSpPr>
      <xdr:spPr>
        <a:xfrm>
          <a:off x="88525" y="549729"/>
          <a:ext cx="11288807" cy="42070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308162</xdr:colOff>
      <xdr:row>56</xdr:row>
      <xdr:rowOff>216114</xdr:rowOff>
    </xdr:from>
    <xdr:to>
      <xdr:col>17</xdr:col>
      <xdr:colOff>90448</xdr:colOff>
      <xdr:row>58</xdr:row>
      <xdr:rowOff>67235</xdr:rowOff>
    </xdr:to>
    <xdr:sp macro="" textlink="">
      <xdr:nvSpPr>
        <xdr:cNvPr id="5" name="모서리가 둥근 직사각형 6">
          <a:extLst>
            <a:ext uri="{FF2B5EF4-FFF2-40B4-BE49-F238E27FC236}">
              <a16:creationId xmlns:a16="http://schemas.microsoft.com/office/drawing/2014/main" id="{B5FDAEEE-3C95-4F66-9A4A-96B8ED7CC030}"/>
            </a:ext>
          </a:extLst>
        </xdr:cNvPr>
        <xdr:cNvSpPr/>
      </xdr:nvSpPr>
      <xdr:spPr>
        <a:xfrm>
          <a:off x="11528612" y="17970714"/>
          <a:ext cx="3058886" cy="460721"/>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5602</xdr:colOff>
      <xdr:row>51</xdr:row>
      <xdr:rowOff>238526</xdr:rowOff>
    </xdr:from>
    <xdr:to>
      <xdr:col>17</xdr:col>
      <xdr:colOff>112859</xdr:colOff>
      <xdr:row>53</xdr:row>
      <xdr:rowOff>34419</xdr:rowOff>
    </xdr:to>
    <xdr:sp macro="" textlink="">
      <xdr:nvSpPr>
        <xdr:cNvPr id="6" name="모서리가 둥근 직사각형 7">
          <a:extLst>
            <a:ext uri="{FF2B5EF4-FFF2-40B4-BE49-F238E27FC236}">
              <a16:creationId xmlns:a16="http://schemas.microsoft.com/office/drawing/2014/main" id="{EA1C278C-CA67-4462-BEAD-6BDB2EB74E0B}"/>
            </a:ext>
          </a:extLst>
        </xdr:cNvPr>
        <xdr:cNvSpPr/>
      </xdr:nvSpPr>
      <xdr:spPr>
        <a:xfrm>
          <a:off x="11549902" y="16240526"/>
          <a:ext cx="3060007" cy="405493"/>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7" name="모서리가 둥근 직사각형 8">
          <a:extLst>
            <a:ext uri="{FF2B5EF4-FFF2-40B4-BE49-F238E27FC236}">
              <a16:creationId xmlns:a16="http://schemas.microsoft.com/office/drawing/2014/main" id="{0B9B9B54-4F94-4E54-81D8-328B002278A2}"/>
            </a:ext>
          </a:extLst>
        </xdr:cNvPr>
        <xdr:cNvSpPr/>
      </xdr:nvSpPr>
      <xdr:spPr>
        <a:xfrm>
          <a:off x="11575515" y="51546"/>
          <a:ext cx="1506392"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8" name="모서리가 둥근 직사각형 9">
          <a:extLst>
            <a:ext uri="{FF2B5EF4-FFF2-40B4-BE49-F238E27FC236}">
              <a16:creationId xmlns:a16="http://schemas.microsoft.com/office/drawing/2014/main" id="{93683C91-14B1-49D4-9136-E0D6B5AC8E5D}"/>
            </a:ext>
          </a:extLst>
        </xdr:cNvPr>
        <xdr:cNvSpPr/>
      </xdr:nvSpPr>
      <xdr:spPr>
        <a:xfrm>
          <a:off x="11575515" y="51546"/>
          <a:ext cx="1506392"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252132</xdr:colOff>
      <xdr:row>60</xdr:row>
      <xdr:rowOff>294555</xdr:rowOff>
    </xdr:from>
    <xdr:to>
      <xdr:col>20</xdr:col>
      <xdr:colOff>212911</xdr:colOff>
      <xdr:row>65</xdr:row>
      <xdr:rowOff>112059</xdr:rowOff>
    </xdr:to>
    <xdr:sp macro="" textlink="">
      <xdr:nvSpPr>
        <xdr:cNvPr id="9" name="모서리가 둥근 직사각형 10">
          <a:extLst>
            <a:ext uri="{FF2B5EF4-FFF2-40B4-BE49-F238E27FC236}">
              <a16:creationId xmlns:a16="http://schemas.microsoft.com/office/drawing/2014/main" id="{555CFDBB-359A-408E-99BC-748795017F8D}"/>
            </a:ext>
          </a:extLst>
        </xdr:cNvPr>
        <xdr:cNvSpPr/>
      </xdr:nvSpPr>
      <xdr:spPr>
        <a:xfrm>
          <a:off x="11472582" y="19268355"/>
          <a:ext cx="5685304" cy="1341504"/>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168088</xdr:colOff>
      <xdr:row>5</xdr:row>
      <xdr:rowOff>33616</xdr:rowOff>
    </xdr:from>
    <xdr:to>
      <xdr:col>11</xdr:col>
      <xdr:colOff>112059</xdr:colOff>
      <xdr:row>184</xdr:row>
      <xdr:rowOff>76200</xdr:rowOff>
    </xdr:to>
    <xdr:sp macro="" textlink="">
      <xdr:nvSpPr>
        <xdr:cNvPr id="2" name="모서리가 둥근 직사각형 6">
          <a:extLst>
            <a:ext uri="{FF2B5EF4-FFF2-40B4-BE49-F238E27FC236}">
              <a16:creationId xmlns:a16="http://schemas.microsoft.com/office/drawing/2014/main" id="{9EF45114-3011-44A3-A44A-7409C64540BB}"/>
            </a:ext>
          </a:extLst>
        </xdr:cNvPr>
        <xdr:cNvSpPr/>
      </xdr:nvSpPr>
      <xdr:spPr>
        <a:xfrm>
          <a:off x="1501588" y="1481416"/>
          <a:ext cx="9735671" cy="27322184"/>
        </a:xfrm>
        <a:prstGeom prst="roundRect">
          <a:avLst>
            <a:gd name="adj" fmla="val 7683"/>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214</xdr:colOff>
      <xdr:row>58</xdr:row>
      <xdr:rowOff>257738</xdr:rowOff>
    </xdr:from>
    <xdr:to>
      <xdr:col>18</xdr:col>
      <xdr:colOff>74386</xdr:colOff>
      <xdr:row>60</xdr:row>
      <xdr:rowOff>206189</xdr:rowOff>
    </xdr:to>
    <xdr:sp macro="" textlink="">
      <xdr:nvSpPr>
        <xdr:cNvPr id="2" name="모서리가 둥근 사각형 설명선 3">
          <a:extLst>
            <a:ext uri="{FF2B5EF4-FFF2-40B4-BE49-F238E27FC236}">
              <a16:creationId xmlns:a16="http://schemas.microsoft.com/office/drawing/2014/main" id="{03E9BDD3-9EAA-4D35-8AE8-29D3DB56A727}"/>
            </a:ext>
          </a:extLst>
        </xdr:cNvPr>
        <xdr:cNvSpPr/>
      </xdr:nvSpPr>
      <xdr:spPr>
        <a:xfrm>
          <a:off x="11544514" y="18610508"/>
          <a:ext cx="3226947" cy="563766"/>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설비계약금액 중</a:t>
          </a:r>
          <a:endParaRPr lang="en-US" altLang="ko-KR" sz="1100" b="1">
            <a:solidFill>
              <a:schemeClr val="tx1"/>
            </a:solidFill>
            <a:latin typeface="굴림" pitchFamily="50" charset="-127"/>
            <a:ea typeface="굴림" pitchFamily="50" charset="-127"/>
          </a:endParaRPr>
        </a:p>
        <a:p>
          <a:pPr algn="l"/>
          <a:r>
            <a:rPr lang="en-US" altLang="ko-KR" sz="1100" b="1">
              <a:solidFill>
                <a:schemeClr val="tx1"/>
              </a:solidFill>
              <a:latin typeface="굴림" pitchFamily="50" charset="-127"/>
              <a:ea typeface="굴림" pitchFamily="50" charset="-127"/>
            </a:rPr>
            <a:t>  </a:t>
          </a:r>
          <a:r>
            <a:rPr lang="ko-KR" altLang="en-US" sz="1100" b="1" u="sng">
              <a:solidFill>
                <a:srgbClr val="C00000"/>
              </a:solidFill>
              <a:latin typeface="굴림" pitchFamily="50" charset="-127"/>
              <a:ea typeface="굴림" pitchFamily="50" charset="-127"/>
            </a:rPr>
            <a:t>설치비</a:t>
          </a:r>
          <a:r>
            <a:rPr lang="en-US" altLang="ko-KR" sz="1100" b="1" u="sng" baseline="0">
              <a:solidFill>
                <a:srgbClr val="C00000"/>
              </a:solidFill>
              <a:latin typeface="굴림" pitchFamily="50" charset="-127"/>
              <a:ea typeface="굴림" pitchFamily="50" charset="-127"/>
            </a:rPr>
            <a:t> </a:t>
          </a:r>
          <a:r>
            <a:rPr lang="ko-KR" altLang="en-US" sz="1100" b="1" u="sng" baseline="0">
              <a:solidFill>
                <a:srgbClr val="C00000"/>
              </a:solidFill>
              <a:latin typeface="굴림" pitchFamily="50" charset="-127"/>
              <a:ea typeface="굴림" pitchFamily="50" charset="-127"/>
            </a:rPr>
            <a:t>즉 </a:t>
          </a:r>
          <a:r>
            <a:rPr lang="en-US" altLang="ko-KR" sz="1100" b="1" u="sng">
              <a:solidFill>
                <a:srgbClr val="C00000"/>
              </a:solidFill>
              <a:latin typeface="굴림" pitchFamily="50" charset="-127"/>
              <a:ea typeface="굴림" pitchFamily="50" charset="-127"/>
            </a:rPr>
            <a:t>INSTALLATION</a:t>
          </a:r>
        </a:p>
        <a:p>
          <a:pPr algn="l"/>
          <a:r>
            <a:rPr lang="en-US" altLang="ko-KR" sz="1100">
              <a:solidFill>
                <a:schemeClr val="tx1"/>
              </a:solidFill>
              <a:latin typeface="굴림" pitchFamily="50" charset="-127"/>
              <a:ea typeface="굴림" pitchFamily="50" charset="-127"/>
            </a:rPr>
            <a:t>  </a:t>
          </a:r>
          <a:endParaRPr lang="ko-KR" altLang="en-US" sz="1100">
            <a:solidFill>
              <a:schemeClr val="tx1"/>
            </a:solidFill>
            <a:latin typeface="굴림" pitchFamily="50" charset="-127"/>
            <a:ea typeface="굴림" pitchFamily="50" charset="-127"/>
          </a:endParaRPr>
        </a:p>
      </xdr:txBody>
    </xdr:sp>
    <xdr:clientData/>
  </xdr:twoCellAnchor>
  <xdr:twoCellAnchor>
    <xdr:from>
      <xdr:col>14</xdr:col>
      <xdr:colOff>217768</xdr:colOff>
      <xdr:row>8</xdr:row>
      <xdr:rowOff>276197</xdr:rowOff>
    </xdr:from>
    <xdr:to>
      <xdr:col>20</xdr:col>
      <xdr:colOff>123265</xdr:colOff>
      <xdr:row>30</xdr:row>
      <xdr:rowOff>145676</xdr:rowOff>
    </xdr:to>
    <xdr:sp macro="" textlink="">
      <xdr:nvSpPr>
        <xdr:cNvPr id="3" name="모서리가 둥근 직사각형 1">
          <a:extLst>
            <a:ext uri="{FF2B5EF4-FFF2-40B4-BE49-F238E27FC236}">
              <a16:creationId xmlns:a16="http://schemas.microsoft.com/office/drawing/2014/main" id="{DEF8BACB-7A9B-4A00-A9A8-863F3CD7CBDE}"/>
            </a:ext>
          </a:extLst>
        </xdr:cNvPr>
        <xdr:cNvSpPr/>
      </xdr:nvSpPr>
      <xdr:spPr>
        <a:xfrm>
          <a:off x="11436313" y="2792702"/>
          <a:ext cx="5633832" cy="6942744"/>
        </a:xfrm>
        <a:prstGeom prst="roundRect">
          <a:avLst>
            <a:gd name="adj" fmla="val 2105"/>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88525</xdr:colOff>
      <xdr:row>1</xdr:row>
      <xdr:rowOff>244929</xdr:rowOff>
    </xdr:from>
    <xdr:to>
      <xdr:col>14</xdr:col>
      <xdr:colOff>156882</xdr:colOff>
      <xdr:row>3</xdr:row>
      <xdr:rowOff>56029</xdr:rowOff>
    </xdr:to>
    <xdr:sp macro="" textlink="">
      <xdr:nvSpPr>
        <xdr:cNvPr id="4" name="모서리가 둥근 직사각형 4">
          <a:extLst>
            <a:ext uri="{FF2B5EF4-FFF2-40B4-BE49-F238E27FC236}">
              <a16:creationId xmlns:a16="http://schemas.microsoft.com/office/drawing/2014/main" id="{72D73331-201C-420A-8108-89315D062693}"/>
            </a:ext>
          </a:extLst>
        </xdr:cNvPr>
        <xdr:cNvSpPr/>
      </xdr:nvSpPr>
      <xdr:spPr>
        <a:xfrm>
          <a:off x="92335" y="553539"/>
          <a:ext cx="11286902" cy="42070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308162</xdr:colOff>
      <xdr:row>56</xdr:row>
      <xdr:rowOff>216114</xdr:rowOff>
    </xdr:from>
    <xdr:to>
      <xdr:col>17</xdr:col>
      <xdr:colOff>90448</xdr:colOff>
      <xdr:row>58</xdr:row>
      <xdr:rowOff>67235</xdr:rowOff>
    </xdr:to>
    <xdr:sp macro="" textlink="">
      <xdr:nvSpPr>
        <xdr:cNvPr id="5" name="모서리가 둥근 직사각형 6">
          <a:extLst>
            <a:ext uri="{FF2B5EF4-FFF2-40B4-BE49-F238E27FC236}">
              <a16:creationId xmlns:a16="http://schemas.microsoft.com/office/drawing/2014/main" id="{3C2D748F-3D19-4BCD-A0AE-A8919D2B68FB}"/>
            </a:ext>
          </a:extLst>
        </xdr:cNvPr>
        <xdr:cNvSpPr/>
      </xdr:nvSpPr>
      <xdr:spPr>
        <a:xfrm>
          <a:off x="11528612" y="17957379"/>
          <a:ext cx="3062696" cy="462626"/>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5602</xdr:colOff>
      <xdr:row>51</xdr:row>
      <xdr:rowOff>238526</xdr:rowOff>
    </xdr:from>
    <xdr:to>
      <xdr:col>17</xdr:col>
      <xdr:colOff>112859</xdr:colOff>
      <xdr:row>53</xdr:row>
      <xdr:rowOff>34419</xdr:rowOff>
    </xdr:to>
    <xdr:sp macro="" textlink="">
      <xdr:nvSpPr>
        <xdr:cNvPr id="6" name="모서리가 둥근 직사각형 7">
          <a:extLst>
            <a:ext uri="{FF2B5EF4-FFF2-40B4-BE49-F238E27FC236}">
              <a16:creationId xmlns:a16="http://schemas.microsoft.com/office/drawing/2014/main" id="{A5FB11F5-3227-4CE3-B2A3-7A6602100E05}"/>
            </a:ext>
          </a:extLst>
        </xdr:cNvPr>
        <xdr:cNvSpPr/>
      </xdr:nvSpPr>
      <xdr:spPr>
        <a:xfrm>
          <a:off x="11551807" y="16232906"/>
          <a:ext cx="3058102" cy="403588"/>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7" name="모서리가 둥근 직사각형 8">
          <a:extLst>
            <a:ext uri="{FF2B5EF4-FFF2-40B4-BE49-F238E27FC236}">
              <a16:creationId xmlns:a16="http://schemas.microsoft.com/office/drawing/2014/main" id="{547F8E22-2567-4AD1-8CA4-17CF6E37DCB3}"/>
            </a:ext>
          </a:extLst>
        </xdr:cNvPr>
        <xdr:cNvSpPr/>
      </xdr:nvSpPr>
      <xdr:spPr>
        <a:xfrm>
          <a:off x="11573610" y="55356"/>
          <a:ext cx="1512107"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8" name="모서리가 둥근 직사각형 9">
          <a:extLst>
            <a:ext uri="{FF2B5EF4-FFF2-40B4-BE49-F238E27FC236}">
              <a16:creationId xmlns:a16="http://schemas.microsoft.com/office/drawing/2014/main" id="{D2CC786D-22A3-4A44-AD2A-047E3D242CBD}"/>
            </a:ext>
          </a:extLst>
        </xdr:cNvPr>
        <xdr:cNvSpPr/>
      </xdr:nvSpPr>
      <xdr:spPr>
        <a:xfrm>
          <a:off x="11573610" y="55356"/>
          <a:ext cx="1512107"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252132</xdr:colOff>
      <xdr:row>60</xdr:row>
      <xdr:rowOff>294555</xdr:rowOff>
    </xdr:from>
    <xdr:to>
      <xdr:col>20</xdr:col>
      <xdr:colOff>212911</xdr:colOff>
      <xdr:row>65</xdr:row>
      <xdr:rowOff>112059</xdr:rowOff>
    </xdr:to>
    <xdr:sp macro="" textlink="">
      <xdr:nvSpPr>
        <xdr:cNvPr id="9" name="모서리가 둥근 직사각형 10">
          <a:extLst>
            <a:ext uri="{FF2B5EF4-FFF2-40B4-BE49-F238E27FC236}">
              <a16:creationId xmlns:a16="http://schemas.microsoft.com/office/drawing/2014/main" id="{D7916930-1344-4EF1-AD08-3CDC7403AA92}"/>
            </a:ext>
          </a:extLst>
        </xdr:cNvPr>
        <xdr:cNvSpPr/>
      </xdr:nvSpPr>
      <xdr:spPr>
        <a:xfrm>
          <a:off x="11468772" y="19256925"/>
          <a:ext cx="5685304" cy="1343409"/>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168088</xdr:colOff>
      <xdr:row>5</xdr:row>
      <xdr:rowOff>33616</xdr:rowOff>
    </xdr:from>
    <xdr:to>
      <xdr:col>11</xdr:col>
      <xdr:colOff>112059</xdr:colOff>
      <xdr:row>173</xdr:row>
      <xdr:rowOff>76200</xdr:rowOff>
    </xdr:to>
    <xdr:sp macro="" textlink="">
      <xdr:nvSpPr>
        <xdr:cNvPr id="5" name="모서리가 둥근 직사각형 6">
          <a:extLst>
            <a:ext uri="{FF2B5EF4-FFF2-40B4-BE49-F238E27FC236}">
              <a16:creationId xmlns:a16="http://schemas.microsoft.com/office/drawing/2014/main" id="{817DEBF6-2908-4BF8-8326-30D799EE7B3A}"/>
            </a:ext>
          </a:extLst>
        </xdr:cNvPr>
        <xdr:cNvSpPr/>
      </xdr:nvSpPr>
      <xdr:spPr>
        <a:xfrm>
          <a:off x="1505398" y="1479511"/>
          <a:ext cx="7674461" cy="25952489"/>
        </a:xfrm>
        <a:prstGeom prst="roundRect">
          <a:avLst>
            <a:gd name="adj" fmla="val 7683"/>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214</xdr:colOff>
      <xdr:row>58</xdr:row>
      <xdr:rowOff>257738</xdr:rowOff>
    </xdr:from>
    <xdr:to>
      <xdr:col>18</xdr:col>
      <xdr:colOff>74386</xdr:colOff>
      <xdr:row>60</xdr:row>
      <xdr:rowOff>206189</xdr:rowOff>
    </xdr:to>
    <xdr:sp macro="" textlink="">
      <xdr:nvSpPr>
        <xdr:cNvPr id="2" name="모서리가 둥근 사각형 설명선 3">
          <a:extLst>
            <a:ext uri="{FF2B5EF4-FFF2-40B4-BE49-F238E27FC236}">
              <a16:creationId xmlns:a16="http://schemas.microsoft.com/office/drawing/2014/main" id="{24577F0F-C42F-4678-AC90-000FC4454CDC}"/>
            </a:ext>
          </a:extLst>
        </xdr:cNvPr>
        <xdr:cNvSpPr/>
      </xdr:nvSpPr>
      <xdr:spPr>
        <a:xfrm>
          <a:off x="11544514" y="18610508"/>
          <a:ext cx="3226947" cy="563766"/>
        </a:xfrm>
        <a:prstGeom prst="wedgeRoundRectCallout">
          <a:avLst>
            <a:gd name="adj1" fmla="val -60982"/>
            <a:gd name="adj2" fmla="val -210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100" b="1">
              <a:solidFill>
                <a:schemeClr val="tx1"/>
              </a:solidFill>
              <a:latin typeface="굴림" pitchFamily="50" charset="-127"/>
              <a:ea typeface="굴림" pitchFamily="50" charset="-127"/>
            </a:rPr>
            <a:t>-</a:t>
          </a:r>
          <a:r>
            <a:rPr lang="ko-KR" altLang="en-US" sz="1100" b="1">
              <a:solidFill>
                <a:schemeClr val="tx1"/>
              </a:solidFill>
              <a:latin typeface="굴림" pitchFamily="50" charset="-127"/>
              <a:ea typeface="굴림" pitchFamily="50" charset="-127"/>
            </a:rPr>
            <a:t>설비계약금액 중</a:t>
          </a:r>
          <a:endParaRPr lang="en-US" altLang="ko-KR" sz="1100" b="1">
            <a:solidFill>
              <a:schemeClr val="tx1"/>
            </a:solidFill>
            <a:latin typeface="굴림" pitchFamily="50" charset="-127"/>
            <a:ea typeface="굴림" pitchFamily="50" charset="-127"/>
          </a:endParaRPr>
        </a:p>
        <a:p>
          <a:pPr algn="l"/>
          <a:r>
            <a:rPr lang="en-US" altLang="ko-KR" sz="1100" b="1">
              <a:solidFill>
                <a:schemeClr val="tx1"/>
              </a:solidFill>
              <a:latin typeface="굴림" pitchFamily="50" charset="-127"/>
              <a:ea typeface="굴림" pitchFamily="50" charset="-127"/>
            </a:rPr>
            <a:t>  </a:t>
          </a:r>
          <a:r>
            <a:rPr lang="ko-KR" altLang="en-US" sz="1100" b="1" u="sng">
              <a:solidFill>
                <a:srgbClr val="C00000"/>
              </a:solidFill>
              <a:latin typeface="굴림" pitchFamily="50" charset="-127"/>
              <a:ea typeface="굴림" pitchFamily="50" charset="-127"/>
            </a:rPr>
            <a:t>설치비</a:t>
          </a:r>
          <a:r>
            <a:rPr lang="en-US" altLang="ko-KR" sz="1100" b="1" u="sng" baseline="0">
              <a:solidFill>
                <a:srgbClr val="C00000"/>
              </a:solidFill>
              <a:latin typeface="굴림" pitchFamily="50" charset="-127"/>
              <a:ea typeface="굴림" pitchFamily="50" charset="-127"/>
            </a:rPr>
            <a:t> </a:t>
          </a:r>
          <a:r>
            <a:rPr lang="ko-KR" altLang="en-US" sz="1100" b="1" u="sng" baseline="0">
              <a:solidFill>
                <a:srgbClr val="C00000"/>
              </a:solidFill>
              <a:latin typeface="굴림" pitchFamily="50" charset="-127"/>
              <a:ea typeface="굴림" pitchFamily="50" charset="-127"/>
            </a:rPr>
            <a:t>즉 </a:t>
          </a:r>
          <a:r>
            <a:rPr lang="en-US" altLang="ko-KR" sz="1100" b="1" u="sng">
              <a:solidFill>
                <a:srgbClr val="C00000"/>
              </a:solidFill>
              <a:latin typeface="굴림" pitchFamily="50" charset="-127"/>
              <a:ea typeface="굴림" pitchFamily="50" charset="-127"/>
            </a:rPr>
            <a:t>INSTALLATION</a:t>
          </a:r>
        </a:p>
        <a:p>
          <a:pPr algn="l"/>
          <a:r>
            <a:rPr lang="en-US" altLang="ko-KR" sz="1100">
              <a:solidFill>
                <a:schemeClr val="tx1"/>
              </a:solidFill>
              <a:latin typeface="굴림" pitchFamily="50" charset="-127"/>
              <a:ea typeface="굴림" pitchFamily="50" charset="-127"/>
            </a:rPr>
            <a:t>  </a:t>
          </a:r>
          <a:endParaRPr lang="ko-KR" altLang="en-US" sz="1100">
            <a:solidFill>
              <a:schemeClr val="tx1"/>
            </a:solidFill>
            <a:latin typeface="굴림" pitchFamily="50" charset="-127"/>
            <a:ea typeface="굴림" pitchFamily="50" charset="-127"/>
          </a:endParaRPr>
        </a:p>
      </xdr:txBody>
    </xdr:sp>
    <xdr:clientData/>
  </xdr:twoCellAnchor>
  <xdr:twoCellAnchor>
    <xdr:from>
      <xdr:col>14</xdr:col>
      <xdr:colOff>217768</xdr:colOff>
      <xdr:row>8</xdr:row>
      <xdr:rowOff>276197</xdr:rowOff>
    </xdr:from>
    <xdr:to>
      <xdr:col>20</xdr:col>
      <xdr:colOff>123265</xdr:colOff>
      <xdr:row>30</xdr:row>
      <xdr:rowOff>145676</xdr:rowOff>
    </xdr:to>
    <xdr:sp macro="" textlink="">
      <xdr:nvSpPr>
        <xdr:cNvPr id="3" name="모서리가 둥근 직사각형 1">
          <a:extLst>
            <a:ext uri="{FF2B5EF4-FFF2-40B4-BE49-F238E27FC236}">
              <a16:creationId xmlns:a16="http://schemas.microsoft.com/office/drawing/2014/main" id="{E373E2FD-4E59-48D7-9DBE-3E9C58DB060B}"/>
            </a:ext>
          </a:extLst>
        </xdr:cNvPr>
        <xdr:cNvSpPr/>
      </xdr:nvSpPr>
      <xdr:spPr>
        <a:xfrm>
          <a:off x="11436313" y="2792702"/>
          <a:ext cx="5633832" cy="6942744"/>
        </a:xfrm>
        <a:prstGeom prst="roundRect">
          <a:avLst>
            <a:gd name="adj" fmla="val 2105"/>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88525</xdr:colOff>
      <xdr:row>1</xdr:row>
      <xdr:rowOff>244929</xdr:rowOff>
    </xdr:from>
    <xdr:to>
      <xdr:col>14</xdr:col>
      <xdr:colOff>156882</xdr:colOff>
      <xdr:row>3</xdr:row>
      <xdr:rowOff>56029</xdr:rowOff>
    </xdr:to>
    <xdr:sp macro="" textlink="">
      <xdr:nvSpPr>
        <xdr:cNvPr id="4" name="모서리가 둥근 직사각형 4">
          <a:extLst>
            <a:ext uri="{FF2B5EF4-FFF2-40B4-BE49-F238E27FC236}">
              <a16:creationId xmlns:a16="http://schemas.microsoft.com/office/drawing/2014/main" id="{933011FC-6C6D-4A54-816B-2DF8E0D77D18}"/>
            </a:ext>
          </a:extLst>
        </xdr:cNvPr>
        <xdr:cNvSpPr/>
      </xdr:nvSpPr>
      <xdr:spPr>
        <a:xfrm>
          <a:off x="92335" y="553539"/>
          <a:ext cx="11286902" cy="42070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308162</xdr:colOff>
      <xdr:row>56</xdr:row>
      <xdr:rowOff>216114</xdr:rowOff>
    </xdr:from>
    <xdr:to>
      <xdr:col>17</xdr:col>
      <xdr:colOff>90448</xdr:colOff>
      <xdr:row>58</xdr:row>
      <xdr:rowOff>67235</xdr:rowOff>
    </xdr:to>
    <xdr:sp macro="" textlink="">
      <xdr:nvSpPr>
        <xdr:cNvPr id="5" name="모서리가 둥근 직사각형 6">
          <a:extLst>
            <a:ext uri="{FF2B5EF4-FFF2-40B4-BE49-F238E27FC236}">
              <a16:creationId xmlns:a16="http://schemas.microsoft.com/office/drawing/2014/main" id="{78DCFC4F-D809-429C-B3A3-D25BD37D7602}"/>
            </a:ext>
          </a:extLst>
        </xdr:cNvPr>
        <xdr:cNvSpPr/>
      </xdr:nvSpPr>
      <xdr:spPr>
        <a:xfrm>
          <a:off x="11528612" y="17957379"/>
          <a:ext cx="3062696" cy="462626"/>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5602</xdr:colOff>
      <xdr:row>51</xdr:row>
      <xdr:rowOff>238526</xdr:rowOff>
    </xdr:from>
    <xdr:to>
      <xdr:col>17</xdr:col>
      <xdr:colOff>112859</xdr:colOff>
      <xdr:row>53</xdr:row>
      <xdr:rowOff>34419</xdr:rowOff>
    </xdr:to>
    <xdr:sp macro="" textlink="">
      <xdr:nvSpPr>
        <xdr:cNvPr id="6" name="모서리가 둥근 직사각형 7">
          <a:extLst>
            <a:ext uri="{FF2B5EF4-FFF2-40B4-BE49-F238E27FC236}">
              <a16:creationId xmlns:a16="http://schemas.microsoft.com/office/drawing/2014/main" id="{5BCD3CCB-FE09-496B-9432-6ADED7EEBAFB}"/>
            </a:ext>
          </a:extLst>
        </xdr:cNvPr>
        <xdr:cNvSpPr/>
      </xdr:nvSpPr>
      <xdr:spPr>
        <a:xfrm>
          <a:off x="11551807" y="16232906"/>
          <a:ext cx="3058102" cy="403588"/>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7" name="모서리가 둥근 직사각형 8">
          <a:extLst>
            <a:ext uri="{FF2B5EF4-FFF2-40B4-BE49-F238E27FC236}">
              <a16:creationId xmlns:a16="http://schemas.microsoft.com/office/drawing/2014/main" id="{8AB20D68-9EA0-4F00-A154-3A2B4A8124D5}"/>
            </a:ext>
          </a:extLst>
        </xdr:cNvPr>
        <xdr:cNvSpPr/>
      </xdr:nvSpPr>
      <xdr:spPr>
        <a:xfrm>
          <a:off x="11573610" y="55356"/>
          <a:ext cx="1512107"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15</xdr:col>
      <xdr:colOff>31215</xdr:colOff>
      <xdr:row>0</xdr:row>
      <xdr:rowOff>51546</xdr:rowOff>
    </xdr:from>
    <xdr:to>
      <xdr:col>16</xdr:col>
      <xdr:colOff>13607</xdr:colOff>
      <xdr:row>1</xdr:row>
      <xdr:rowOff>13606</xdr:rowOff>
    </xdr:to>
    <xdr:sp macro="" textlink="">
      <xdr:nvSpPr>
        <xdr:cNvPr id="8" name="모서리가 둥근 직사각형 9">
          <a:extLst>
            <a:ext uri="{FF2B5EF4-FFF2-40B4-BE49-F238E27FC236}">
              <a16:creationId xmlns:a16="http://schemas.microsoft.com/office/drawing/2014/main" id="{9F87AACD-D384-4E3F-B447-E249F3DE7F0D}"/>
            </a:ext>
          </a:extLst>
        </xdr:cNvPr>
        <xdr:cNvSpPr/>
      </xdr:nvSpPr>
      <xdr:spPr>
        <a:xfrm>
          <a:off x="11573610" y="55356"/>
          <a:ext cx="1512107" cy="266860"/>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252132</xdr:colOff>
      <xdr:row>60</xdr:row>
      <xdr:rowOff>294555</xdr:rowOff>
    </xdr:from>
    <xdr:to>
      <xdr:col>20</xdr:col>
      <xdr:colOff>212911</xdr:colOff>
      <xdr:row>65</xdr:row>
      <xdr:rowOff>112059</xdr:rowOff>
    </xdr:to>
    <xdr:sp macro="" textlink="">
      <xdr:nvSpPr>
        <xdr:cNvPr id="9" name="모서리가 둥근 직사각형 10">
          <a:extLst>
            <a:ext uri="{FF2B5EF4-FFF2-40B4-BE49-F238E27FC236}">
              <a16:creationId xmlns:a16="http://schemas.microsoft.com/office/drawing/2014/main" id="{C83C480B-5FDB-4B6E-9B90-B7A00C6DE87D}"/>
            </a:ext>
          </a:extLst>
        </xdr:cNvPr>
        <xdr:cNvSpPr/>
      </xdr:nvSpPr>
      <xdr:spPr>
        <a:xfrm>
          <a:off x="11468772" y="19256925"/>
          <a:ext cx="5685304" cy="1343409"/>
        </a:xfrm>
        <a:prstGeom prst="roundRect">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168088</xdr:colOff>
      <xdr:row>5</xdr:row>
      <xdr:rowOff>33616</xdr:rowOff>
    </xdr:from>
    <xdr:to>
      <xdr:col>11</xdr:col>
      <xdr:colOff>112059</xdr:colOff>
      <xdr:row>175</xdr:row>
      <xdr:rowOff>76200</xdr:rowOff>
    </xdr:to>
    <xdr:sp macro="" textlink="">
      <xdr:nvSpPr>
        <xdr:cNvPr id="5" name="모서리가 둥근 직사각형 6">
          <a:extLst>
            <a:ext uri="{FF2B5EF4-FFF2-40B4-BE49-F238E27FC236}">
              <a16:creationId xmlns:a16="http://schemas.microsoft.com/office/drawing/2014/main" id="{59E2EEF2-A68B-4537-BF1A-0937C0646C4C}"/>
            </a:ext>
          </a:extLst>
        </xdr:cNvPr>
        <xdr:cNvSpPr/>
      </xdr:nvSpPr>
      <xdr:spPr>
        <a:xfrm>
          <a:off x="1505398" y="1479511"/>
          <a:ext cx="8236436" cy="25952489"/>
        </a:xfrm>
        <a:prstGeom prst="roundRect">
          <a:avLst>
            <a:gd name="adj" fmla="val 7683"/>
          </a:avLst>
        </a:prstGeom>
        <a:noFill/>
        <a:ln w="28575">
          <a:solidFill>
            <a:srgbClr val="0000FF"/>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253365</xdr:colOff>
      <xdr:row>3</xdr:row>
      <xdr:rowOff>171450</xdr:rowOff>
    </xdr:from>
    <xdr:to>
      <xdr:col>11</xdr:col>
      <xdr:colOff>66675</xdr:colOff>
      <xdr:row>6</xdr:row>
      <xdr:rowOff>179070</xdr:rowOff>
    </xdr:to>
    <xdr:sp macro="" textlink="">
      <xdr:nvSpPr>
        <xdr:cNvPr id="2" name="직사각형 1">
          <a:extLst>
            <a:ext uri="{FF2B5EF4-FFF2-40B4-BE49-F238E27FC236}">
              <a16:creationId xmlns:a16="http://schemas.microsoft.com/office/drawing/2014/main" id="{84068578-1761-9E14-A173-348FD98F7AF1}"/>
            </a:ext>
          </a:extLst>
        </xdr:cNvPr>
        <xdr:cNvSpPr/>
      </xdr:nvSpPr>
      <xdr:spPr>
        <a:xfrm>
          <a:off x="920115" y="771525"/>
          <a:ext cx="6480810" cy="6076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a:t>포스코 이앤씨 견적</a:t>
          </a:r>
          <a:endParaRPr lang="en-US" altLang="ko-KR" sz="2000"/>
        </a:p>
      </xdr:txBody>
    </xdr:sp>
    <xdr:clientData/>
  </xdr:twoCellAnchor>
  <xdr:twoCellAnchor editAs="oneCell">
    <xdr:from>
      <xdr:col>1</xdr:col>
      <xdr:colOff>271184</xdr:colOff>
      <xdr:row>7</xdr:row>
      <xdr:rowOff>62306</xdr:rowOff>
    </xdr:from>
    <xdr:to>
      <xdr:col>10</xdr:col>
      <xdr:colOff>615877</xdr:colOff>
      <xdr:row>39</xdr:row>
      <xdr:rowOff>181201</xdr:rowOff>
    </xdr:to>
    <xdr:pic>
      <xdr:nvPicPr>
        <xdr:cNvPr id="3" name="그림 2">
          <a:extLst>
            <a:ext uri="{FF2B5EF4-FFF2-40B4-BE49-F238E27FC236}">
              <a16:creationId xmlns:a16="http://schemas.microsoft.com/office/drawing/2014/main" id="{F4C41372-7DBC-CF0E-FC8E-94E6D584CBAC}"/>
            </a:ext>
          </a:extLst>
        </xdr:cNvPr>
        <xdr:cNvPicPr>
          <a:picLocks noChangeAspect="1"/>
        </xdr:cNvPicPr>
      </xdr:nvPicPr>
      <xdr:blipFill>
        <a:blip xmlns:r="http://schemas.openxmlformats.org/officeDocument/2006/relationships" r:embed="rId1"/>
        <a:stretch>
          <a:fillRect/>
        </a:stretch>
      </xdr:blipFill>
      <xdr:spPr>
        <a:xfrm>
          <a:off x="943537" y="1474247"/>
          <a:ext cx="6395869" cy="6573483"/>
        </a:xfrm>
        <a:prstGeom prst="rect">
          <a:avLst/>
        </a:prstGeom>
      </xdr:spPr>
    </xdr:pic>
    <xdr:clientData/>
  </xdr:twoCellAnchor>
  <xdr:twoCellAnchor editAs="oneCell">
    <xdr:from>
      <xdr:col>11</xdr:col>
      <xdr:colOff>156883</xdr:colOff>
      <xdr:row>6</xdr:row>
      <xdr:rowOff>145676</xdr:rowOff>
    </xdr:from>
    <xdr:to>
      <xdr:col>23</xdr:col>
      <xdr:colOff>216266</xdr:colOff>
      <xdr:row>55</xdr:row>
      <xdr:rowOff>126849</xdr:rowOff>
    </xdr:to>
    <xdr:pic>
      <xdr:nvPicPr>
        <xdr:cNvPr id="4" name="그림 3">
          <a:extLst>
            <a:ext uri="{FF2B5EF4-FFF2-40B4-BE49-F238E27FC236}">
              <a16:creationId xmlns:a16="http://schemas.microsoft.com/office/drawing/2014/main" id="{2558C4E0-9BBF-8990-565C-53EB8D041DE2}"/>
            </a:ext>
          </a:extLst>
        </xdr:cNvPr>
        <xdr:cNvPicPr>
          <a:picLocks noChangeAspect="1"/>
        </xdr:cNvPicPr>
      </xdr:nvPicPr>
      <xdr:blipFill>
        <a:blip xmlns:r="http://schemas.openxmlformats.org/officeDocument/2006/relationships" r:embed="rId2"/>
        <a:stretch>
          <a:fillRect/>
        </a:stretch>
      </xdr:blipFill>
      <xdr:spPr>
        <a:xfrm>
          <a:off x="7552765" y="1355911"/>
          <a:ext cx="8127619" cy="9864762"/>
        </a:xfrm>
        <a:prstGeom prst="rect">
          <a:avLst/>
        </a:prstGeom>
      </xdr:spPr>
    </xdr:pic>
    <xdr:clientData/>
  </xdr:twoCellAnchor>
  <xdr:twoCellAnchor editAs="oneCell">
    <xdr:from>
      <xdr:col>23</xdr:col>
      <xdr:colOff>441416</xdr:colOff>
      <xdr:row>6</xdr:row>
      <xdr:rowOff>101536</xdr:rowOff>
    </xdr:from>
    <xdr:to>
      <xdr:col>40</xdr:col>
      <xdr:colOff>217715</xdr:colOff>
      <xdr:row>36</xdr:row>
      <xdr:rowOff>53763</xdr:rowOff>
    </xdr:to>
    <xdr:pic>
      <xdr:nvPicPr>
        <xdr:cNvPr id="5" name="그림 4">
          <a:extLst>
            <a:ext uri="{FF2B5EF4-FFF2-40B4-BE49-F238E27FC236}">
              <a16:creationId xmlns:a16="http://schemas.microsoft.com/office/drawing/2014/main" id="{57829719-7F2A-7BF6-90C4-573CE9B7C603}"/>
            </a:ext>
          </a:extLst>
        </xdr:cNvPr>
        <xdr:cNvPicPr>
          <a:picLocks noChangeAspect="1"/>
        </xdr:cNvPicPr>
      </xdr:nvPicPr>
      <xdr:blipFill>
        <a:blip xmlns:r="http://schemas.openxmlformats.org/officeDocument/2006/relationships" r:embed="rId3"/>
        <a:stretch>
          <a:fillRect/>
        </a:stretch>
      </xdr:blipFill>
      <xdr:spPr>
        <a:xfrm>
          <a:off x="15975825" y="1348445"/>
          <a:ext cx="11258254" cy="6186773"/>
        </a:xfrm>
        <a:prstGeom prst="rect">
          <a:avLst/>
        </a:prstGeom>
      </xdr:spPr>
    </xdr:pic>
    <xdr:clientData/>
  </xdr:twoCellAnchor>
  <xdr:twoCellAnchor editAs="oneCell">
    <xdr:from>
      <xdr:col>41</xdr:col>
      <xdr:colOff>108858</xdr:colOff>
      <xdr:row>7</xdr:row>
      <xdr:rowOff>178798</xdr:rowOff>
    </xdr:from>
    <xdr:to>
      <xdr:col>52</xdr:col>
      <xdr:colOff>403352</xdr:colOff>
      <xdr:row>48</xdr:row>
      <xdr:rowOff>183346</xdr:rowOff>
    </xdr:to>
    <xdr:pic>
      <xdr:nvPicPr>
        <xdr:cNvPr id="6" name="그림 5">
          <a:extLst>
            <a:ext uri="{FF2B5EF4-FFF2-40B4-BE49-F238E27FC236}">
              <a16:creationId xmlns:a16="http://schemas.microsoft.com/office/drawing/2014/main" id="{CB731137-6598-1BA0-FB6A-571CE32F9546}"/>
            </a:ext>
          </a:extLst>
        </xdr:cNvPr>
        <xdr:cNvPicPr>
          <a:picLocks noChangeAspect="1"/>
        </xdr:cNvPicPr>
      </xdr:nvPicPr>
      <xdr:blipFill>
        <a:blip xmlns:r="http://schemas.openxmlformats.org/officeDocument/2006/relationships" r:embed="rId4"/>
        <a:stretch>
          <a:fillRect/>
        </a:stretch>
      </xdr:blipFill>
      <xdr:spPr>
        <a:xfrm>
          <a:off x="27445608" y="1607548"/>
          <a:ext cx="7628744" cy="8372941"/>
        </a:xfrm>
        <a:prstGeom prst="rect">
          <a:avLst/>
        </a:prstGeom>
      </xdr:spPr>
    </xdr:pic>
    <xdr:clientData/>
  </xdr:twoCellAnchor>
  <xdr:twoCellAnchor editAs="oneCell">
    <xdr:from>
      <xdr:col>0</xdr:col>
      <xdr:colOff>467590</xdr:colOff>
      <xdr:row>39</xdr:row>
      <xdr:rowOff>207817</xdr:rowOff>
    </xdr:from>
    <xdr:to>
      <xdr:col>25</xdr:col>
      <xdr:colOff>617888</xdr:colOff>
      <xdr:row>91</xdr:row>
      <xdr:rowOff>59</xdr:rowOff>
    </xdr:to>
    <xdr:pic>
      <xdr:nvPicPr>
        <xdr:cNvPr id="7" name="그림 6">
          <a:extLst>
            <a:ext uri="{FF2B5EF4-FFF2-40B4-BE49-F238E27FC236}">
              <a16:creationId xmlns:a16="http://schemas.microsoft.com/office/drawing/2014/main" id="{B84FD8FB-25F7-6C6C-06E2-255DAEE53EAF}"/>
            </a:ext>
          </a:extLst>
        </xdr:cNvPr>
        <xdr:cNvPicPr>
          <a:picLocks noChangeAspect="1"/>
        </xdr:cNvPicPr>
      </xdr:nvPicPr>
      <xdr:blipFill>
        <a:blip xmlns:r="http://schemas.openxmlformats.org/officeDocument/2006/relationships" r:embed="rId5"/>
        <a:stretch>
          <a:fillRect/>
        </a:stretch>
      </xdr:blipFill>
      <xdr:spPr>
        <a:xfrm>
          <a:off x="467590" y="8312726"/>
          <a:ext cx="17035525" cy="105987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361950</xdr:colOff>
      <xdr:row>7</xdr:row>
      <xdr:rowOff>0</xdr:rowOff>
    </xdr:from>
    <xdr:to>
      <xdr:col>7</xdr:col>
      <xdr:colOff>473208</xdr:colOff>
      <xdr:row>13</xdr:row>
      <xdr:rowOff>180975</xdr:rowOff>
    </xdr:to>
    <xdr:sp macro="" textlink="">
      <xdr:nvSpPr>
        <xdr:cNvPr id="2" name="모서리가 둥근 사각형 설명선 1">
          <a:extLst>
            <a:ext uri="{FF2B5EF4-FFF2-40B4-BE49-F238E27FC236}">
              <a16:creationId xmlns:a16="http://schemas.microsoft.com/office/drawing/2014/main" id="{00000000-0008-0000-0300-000002000000}"/>
            </a:ext>
          </a:extLst>
        </xdr:cNvPr>
        <xdr:cNvSpPr/>
      </xdr:nvSpPr>
      <xdr:spPr>
        <a:xfrm>
          <a:off x="2714625" y="2819400"/>
          <a:ext cx="5683383" cy="1438275"/>
        </a:xfrm>
        <a:prstGeom prst="wedgeRoundRectCallout">
          <a:avLst>
            <a:gd name="adj1" fmla="val -70772"/>
            <a:gd name="adj2" fmla="val -17780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1400" b="1">
              <a:solidFill>
                <a:schemeClr val="tx1"/>
              </a:solidFill>
              <a:latin typeface="굴림" pitchFamily="50" charset="-127"/>
              <a:ea typeface="굴림" pitchFamily="50" charset="-127"/>
            </a:rPr>
            <a:t>-</a:t>
          </a:r>
          <a:r>
            <a:rPr lang="en-US" altLang="ko-KR" sz="1400" b="1" baseline="0">
              <a:solidFill>
                <a:schemeClr val="tx1"/>
              </a:solidFill>
              <a:latin typeface="굴림" pitchFamily="50" charset="-127"/>
              <a:ea typeface="굴림" pitchFamily="50" charset="-127"/>
            </a:rPr>
            <a:t> </a:t>
          </a:r>
          <a:r>
            <a:rPr lang="ko-KR" altLang="en-US" sz="1400" b="1">
              <a:solidFill>
                <a:schemeClr val="tx1"/>
              </a:solidFill>
              <a:latin typeface="굴림" pitchFamily="50" charset="-127"/>
              <a:ea typeface="굴림" pitchFamily="50" charset="-127"/>
            </a:rPr>
            <a:t>본 </a:t>
          </a:r>
          <a:r>
            <a:rPr lang="ko-KR" altLang="en-US" sz="1400" b="1">
              <a:solidFill>
                <a:srgbClr val="FF0000"/>
              </a:solidFill>
              <a:latin typeface="굴림" pitchFamily="50" charset="-127"/>
              <a:ea typeface="굴림" pitchFamily="50" charset="-127"/>
            </a:rPr>
            <a:t>제경비 사용실적은 준공 정산시 제출</a:t>
          </a:r>
          <a:r>
            <a:rPr lang="ko-KR" altLang="en-US" sz="1400" b="1">
              <a:solidFill>
                <a:schemeClr val="tx1"/>
              </a:solidFill>
              <a:latin typeface="굴림" pitchFamily="50" charset="-127"/>
              <a:ea typeface="굴림" pitchFamily="50" charset="-127"/>
            </a:rPr>
            <a:t>하는</a:t>
          </a:r>
          <a:r>
            <a:rPr lang="en-US" altLang="ko-KR" sz="1400" b="1">
              <a:solidFill>
                <a:schemeClr val="tx1"/>
              </a:solidFill>
              <a:latin typeface="굴림" pitchFamily="50" charset="-127"/>
              <a:ea typeface="굴림" pitchFamily="50" charset="-127"/>
            </a:rPr>
            <a:t> </a:t>
          </a:r>
          <a:r>
            <a:rPr lang="ko-KR" altLang="en-US" sz="1400" b="1">
              <a:solidFill>
                <a:schemeClr val="tx1"/>
              </a:solidFill>
              <a:latin typeface="굴림" pitchFamily="50" charset="-127"/>
              <a:ea typeface="굴림" pitchFamily="50" charset="-127"/>
            </a:rPr>
            <a:t>양식입니다</a:t>
          </a:r>
          <a:endParaRPr lang="en-US" altLang="ko-KR" sz="1400" b="1">
            <a:solidFill>
              <a:schemeClr val="tx1"/>
            </a:solidFill>
            <a:latin typeface="굴림" pitchFamily="50" charset="-127"/>
            <a:ea typeface="굴림" pitchFamily="50" charset="-127"/>
          </a:endParaRPr>
        </a:p>
        <a:p>
          <a:pPr algn="l"/>
          <a:r>
            <a:rPr lang="en-US" altLang="ko-KR" sz="1400" b="1">
              <a:solidFill>
                <a:schemeClr val="tx1"/>
              </a:solidFill>
              <a:latin typeface="굴림" pitchFamily="50" charset="-127"/>
              <a:ea typeface="굴림" pitchFamily="50" charset="-127"/>
            </a:rPr>
            <a:t>   (</a:t>
          </a:r>
          <a:r>
            <a:rPr lang="ko-KR" altLang="en-US" sz="1400" b="1">
              <a:solidFill>
                <a:schemeClr val="tx1"/>
              </a:solidFill>
              <a:latin typeface="굴림" pitchFamily="50" charset="-127"/>
              <a:ea typeface="굴림" pitchFamily="50" charset="-127"/>
            </a:rPr>
            <a:t>계약시에는 제출하시시 마세요</a:t>
          </a:r>
          <a:r>
            <a:rPr lang="en-US" altLang="ko-KR" sz="1400" b="1">
              <a:solidFill>
                <a:schemeClr val="tx1"/>
              </a:solidFill>
              <a:latin typeface="굴림" pitchFamily="50" charset="-127"/>
              <a:ea typeface="굴림" pitchFamily="50" charset="-127"/>
            </a:rPr>
            <a:t>)</a:t>
          </a:r>
        </a:p>
        <a:p>
          <a:pPr algn="l"/>
          <a:r>
            <a:rPr lang="en-US" altLang="ko-KR" sz="1400" b="1">
              <a:solidFill>
                <a:schemeClr val="tx1"/>
              </a:solidFill>
              <a:latin typeface="굴림" pitchFamily="50" charset="-127"/>
              <a:ea typeface="굴림" pitchFamily="50" charset="-127"/>
            </a:rPr>
            <a:t>- </a:t>
          </a:r>
          <a:r>
            <a:rPr lang="ko-KR" altLang="en-US" sz="1400" b="1">
              <a:solidFill>
                <a:schemeClr val="tx1"/>
              </a:solidFill>
              <a:latin typeface="굴림" pitchFamily="50" charset="-127"/>
              <a:ea typeface="굴림" pitchFamily="50" charset="-127"/>
            </a:rPr>
            <a:t>계약부서에는 제경비내역서</a:t>
          </a:r>
          <a:r>
            <a:rPr lang="en-US" altLang="ko-KR" sz="1400" b="1">
              <a:solidFill>
                <a:schemeClr val="tx1"/>
              </a:solidFill>
              <a:latin typeface="굴림" pitchFamily="50" charset="-127"/>
              <a:ea typeface="굴림" pitchFamily="50" charset="-127"/>
            </a:rPr>
            <a:t>+</a:t>
          </a:r>
          <a:r>
            <a:rPr lang="ko-KR" altLang="en-US" sz="1400" b="1">
              <a:solidFill>
                <a:schemeClr val="tx1"/>
              </a:solidFill>
              <a:latin typeface="굴림" pitchFamily="50" charset="-127"/>
              <a:ea typeface="굴림" pitchFamily="50" charset="-127"/>
            </a:rPr>
            <a:t>순공사비 내역서만 제출하세요</a:t>
          </a:r>
          <a:endParaRPr lang="en-US" altLang="ko-KR" sz="1400" b="1">
            <a:solidFill>
              <a:schemeClr val="tx1"/>
            </a:solidFill>
            <a:latin typeface="굴림" pitchFamily="50" charset="-127"/>
            <a:ea typeface="굴림" pitchFamily="50" charset="-127"/>
          </a:endParaRPr>
        </a:p>
        <a:p>
          <a:pPr algn="l"/>
          <a:r>
            <a:rPr lang="en-US" altLang="ko-KR" sz="1400" b="1">
              <a:solidFill>
                <a:srgbClr val="FF0000"/>
              </a:solidFill>
              <a:latin typeface="굴림" pitchFamily="50" charset="-127"/>
              <a:ea typeface="굴림" pitchFamily="50" charset="-127"/>
            </a:rPr>
            <a:t>   (</a:t>
          </a:r>
          <a:r>
            <a:rPr lang="ko-KR" altLang="en-US" sz="1400" b="1">
              <a:solidFill>
                <a:srgbClr val="FF0000"/>
              </a:solidFill>
              <a:latin typeface="굴림" pitchFamily="50" charset="-127"/>
              <a:ea typeface="굴림" pitchFamily="50" charset="-127"/>
            </a:rPr>
            <a:t>제경비 사용실적 </a:t>
          </a:r>
          <a:r>
            <a:rPr lang="en-US" altLang="ko-KR" sz="1400" b="1">
              <a:solidFill>
                <a:srgbClr val="FF0000"/>
              </a:solidFill>
              <a:latin typeface="굴림" pitchFamily="50" charset="-127"/>
              <a:ea typeface="굴림" pitchFamily="50" charset="-127"/>
            </a:rPr>
            <a:t>Sheet</a:t>
          </a:r>
          <a:r>
            <a:rPr lang="ko-KR" altLang="en-US" sz="1400" b="1">
              <a:solidFill>
                <a:srgbClr val="FF0000"/>
              </a:solidFill>
              <a:latin typeface="굴림" pitchFamily="50" charset="-127"/>
              <a:ea typeface="굴림" pitchFamily="50" charset="-127"/>
            </a:rPr>
            <a:t>는 숨기기 처리 권장</a:t>
          </a:r>
          <a:r>
            <a:rPr lang="en-US" altLang="ko-KR" sz="1400" b="1">
              <a:solidFill>
                <a:srgbClr val="FF0000"/>
              </a:solidFill>
              <a:latin typeface="굴림" pitchFamily="50" charset="-127"/>
              <a:ea typeface="굴림" pitchFamily="50" charset="-127"/>
            </a:rPr>
            <a:t>)</a:t>
          </a:r>
        </a:p>
        <a:p>
          <a:pPr algn="l"/>
          <a:r>
            <a:rPr lang="en-US" altLang="ko-KR" sz="1400" b="1">
              <a:solidFill>
                <a:sysClr val="windowText" lastClr="000000"/>
              </a:solidFill>
              <a:latin typeface="굴림" pitchFamily="50" charset="-127"/>
              <a:ea typeface="굴림" pitchFamily="50" charset="-127"/>
            </a:rPr>
            <a:t>-</a:t>
          </a:r>
          <a:r>
            <a:rPr lang="en-US" altLang="ko-KR" sz="1400" b="1" baseline="0">
              <a:solidFill>
                <a:sysClr val="windowText" lastClr="000000"/>
              </a:solidFill>
              <a:latin typeface="굴림" pitchFamily="50" charset="-127"/>
              <a:ea typeface="굴림" pitchFamily="50" charset="-127"/>
            </a:rPr>
            <a:t> </a:t>
          </a:r>
          <a:r>
            <a:rPr lang="ko-KR" altLang="en-US" sz="1400" b="1">
              <a:solidFill>
                <a:sysClr val="windowText" lastClr="000000"/>
              </a:solidFill>
              <a:latin typeface="굴림" pitchFamily="50" charset="-127"/>
              <a:ea typeface="굴림" pitchFamily="50" charset="-127"/>
            </a:rPr>
            <a:t>준공 정산시 공사부서에 제경비내역서</a:t>
          </a:r>
          <a:r>
            <a:rPr lang="en-US" altLang="ko-KR" sz="1400" b="1">
              <a:solidFill>
                <a:sysClr val="windowText" lastClr="000000"/>
              </a:solidFill>
              <a:latin typeface="굴림" pitchFamily="50" charset="-127"/>
              <a:ea typeface="굴림" pitchFamily="50" charset="-127"/>
            </a:rPr>
            <a:t>+</a:t>
          </a:r>
          <a:r>
            <a:rPr lang="ko-KR" altLang="en-US" sz="1400" b="1">
              <a:solidFill>
                <a:sysClr val="windowText" lastClr="000000"/>
              </a:solidFill>
              <a:latin typeface="굴림" pitchFamily="50" charset="-127"/>
              <a:ea typeface="굴림" pitchFamily="50" charset="-127"/>
            </a:rPr>
            <a:t>순공사비 내역서</a:t>
          </a:r>
          <a:r>
            <a:rPr lang="en-US" altLang="ko-KR" sz="1400" b="1">
              <a:solidFill>
                <a:sysClr val="windowText" lastClr="000000"/>
              </a:solidFill>
              <a:latin typeface="굴림" pitchFamily="50" charset="-127"/>
              <a:ea typeface="굴림" pitchFamily="50" charset="-127"/>
            </a:rPr>
            <a:t>+</a:t>
          </a:r>
          <a:r>
            <a:rPr lang="ko-KR" altLang="en-US" sz="1400" b="1">
              <a:solidFill>
                <a:sysClr val="windowText" lastClr="000000"/>
              </a:solidFill>
              <a:latin typeface="굴림" pitchFamily="50" charset="-127"/>
              <a:ea typeface="굴림" pitchFamily="50" charset="-127"/>
            </a:rPr>
            <a:t>제경비 </a:t>
          </a:r>
          <a:endParaRPr lang="en-US" altLang="ko-KR" sz="1400" b="1">
            <a:solidFill>
              <a:sysClr val="windowText" lastClr="000000"/>
            </a:solidFill>
            <a:latin typeface="굴림" pitchFamily="50" charset="-127"/>
            <a:ea typeface="굴림" pitchFamily="50" charset="-127"/>
          </a:endParaRPr>
        </a:p>
        <a:p>
          <a:pPr algn="l"/>
          <a:r>
            <a:rPr lang="en-US" altLang="ko-KR" sz="1400" b="1">
              <a:solidFill>
                <a:sysClr val="windowText" lastClr="000000"/>
              </a:solidFill>
              <a:latin typeface="굴림" pitchFamily="50" charset="-127"/>
              <a:ea typeface="굴림" pitchFamily="50" charset="-127"/>
            </a:rPr>
            <a:t>  </a:t>
          </a:r>
          <a:r>
            <a:rPr lang="ko-KR" altLang="en-US" sz="1400" b="1">
              <a:solidFill>
                <a:sysClr val="windowText" lastClr="000000"/>
              </a:solidFill>
              <a:latin typeface="굴림" pitchFamily="50" charset="-127"/>
              <a:ea typeface="굴림" pitchFamily="50" charset="-127"/>
            </a:rPr>
            <a:t> 사용실적을 함께 제출은 무방합니다 </a:t>
          </a:r>
          <a:endParaRPr lang="en-US" altLang="ko-KR" sz="1400" b="1">
            <a:solidFill>
              <a:sysClr val="windowText" lastClr="000000"/>
            </a:solidFill>
            <a:latin typeface="굴림" pitchFamily="50" charset="-127"/>
            <a:ea typeface="굴림" pitchFamily="50" charset="-127"/>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57150</xdr:colOff>
      <xdr:row>2</xdr:row>
      <xdr:rowOff>66676</xdr:rowOff>
    </xdr:from>
    <xdr:to>
      <xdr:col>3</xdr:col>
      <xdr:colOff>8293304</xdr:colOff>
      <xdr:row>2</xdr:row>
      <xdr:rowOff>1816101</xdr:rowOff>
    </xdr:to>
    <xdr:pic>
      <xdr:nvPicPr>
        <xdr:cNvPr id="3" name="그림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4943475" y="466726"/>
          <a:ext cx="8232979" cy="1752600"/>
        </a:xfrm>
        <a:prstGeom prst="rect">
          <a:avLst/>
        </a:prstGeom>
      </xdr:spPr>
    </xdr:pic>
    <xdr:clientData/>
  </xdr:twoCellAnchor>
  <xdr:twoCellAnchor editAs="oneCell">
    <xdr:from>
      <xdr:col>3</xdr:col>
      <xdr:colOff>114300</xdr:colOff>
      <xdr:row>6</xdr:row>
      <xdr:rowOff>28576</xdr:rowOff>
    </xdr:from>
    <xdr:to>
      <xdr:col>3</xdr:col>
      <xdr:colOff>5969000</xdr:colOff>
      <xdr:row>6</xdr:row>
      <xdr:rowOff>1487018</xdr:rowOff>
    </xdr:to>
    <xdr:pic>
      <xdr:nvPicPr>
        <xdr:cNvPr id="2" name="그림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tretch>
          <a:fillRect/>
        </a:stretch>
      </xdr:blipFill>
      <xdr:spPr>
        <a:xfrm>
          <a:off x="5000625" y="3819526"/>
          <a:ext cx="5857875" cy="145844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206828</xdr:colOff>
      <xdr:row>43</xdr:row>
      <xdr:rowOff>87086</xdr:rowOff>
    </xdr:from>
    <xdr:to>
      <xdr:col>10</xdr:col>
      <xdr:colOff>235343</xdr:colOff>
      <xdr:row>91</xdr:row>
      <xdr:rowOff>90089</xdr:rowOff>
    </xdr:to>
    <xdr:grpSp>
      <xdr:nvGrpSpPr>
        <xdr:cNvPr id="16" name="그룹 15">
          <a:extLst>
            <a:ext uri="{FF2B5EF4-FFF2-40B4-BE49-F238E27FC236}">
              <a16:creationId xmlns:a16="http://schemas.microsoft.com/office/drawing/2014/main" id="{1CE96785-C7CD-4BF1-B03A-754B55A5BB8B}"/>
            </a:ext>
          </a:extLst>
        </xdr:cNvPr>
        <xdr:cNvGrpSpPr/>
      </xdr:nvGrpSpPr>
      <xdr:grpSpPr>
        <a:xfrm>
          <a:off x="206828" y="8697686"/>
          <a:ext cx="10753665" cy="8689803"/>
          <a:chOff x="16742658" y="325310"/>
          <a:chExt cx="14153278" cy="9614223"/>
        </a:xfrm>
      </xdr:grpSpPr>
      <xdr:pic>
        <xdr:nvPicPr>
          <xdr:cNvPr id="17" name="그림 16">
            <a:extLst>
              <a:ext uri="{FF2B5EF4-FFF2-40B4-BE49-F238E27FC236}">
                <a16:creationId xmlns:a16="http://schemas.microsoft.com/office/drawing/2014/main" id="{5394D688-1314-C89C-DAF0-0F5187FE4D30}"/>
              </a:ext>
            </a:extLst>
          </xdr:cNvPr>
          <xdr:cNvPicPr>
            <a:picLocks noChangeAspect="1"/>
          </xdr:cNvPicPr>
        </xdr:nvPicPr>
        <xdr:blipFill>
          <a:blip xmlns:r="http://schemas.openxmlformats.org/officeDocument/2006/relationships" r:embed="rId1"/>
          <a:stretch>
            <a:fillRect/>
          </a:stretch>
        </xdr:blipFill>
        <xdr:spPr>
          <a:xfrm>
            <a:off x="16742658" y="325310"/>
            <a:ext cx="14153278" cy="9614223"/>
          </a:xfrm>
          <a:prstGeom prst="rect">
            <a:avLst/>
          </a:prstGeom>
        </xdr:spPr>
      </xdr:pic>
      <xdr:sp macro="" textlink="">
        <xdr:nvSpPr>
          <xdr:cNvPr id="18" name="직사각형 17">
            <a:extLst>
              <a:ext uri="{FF2B5EF4-FFF2-40B4-BE49-F238E27FC236}">
                <a16:creationId xmlns:a16="http://schemas.microsoft.com/office/drawing/2014/main" id="{5899DCAD-D99D-5B37-7D7C-43C6535165A3}"/>
              </a:ext>
            </a:extLst>
          </xdr:cNvPr>
          <xdr:cNvSpPr/>
        </xdr:nvSpPr>
        <xdr:spPr>
          <a:xfrm rot="18544253">
            <a:off x="19119752" y="7403709"/>
            <a:ext cx="738554" cy="12954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0">
                <a:solidFill>
                  <a:sysClr val="windowText" lastClr="000000"/>
                </a:solidFill>
              </a:rPr>
              <a:t>8m</a:t>
            </a:r>
            <a:endParaRPr lang="ko-KR" altLang="en-US" sz="1100" b="0">
              <a:solidFill>
                <a:sysClr val="windowText" lastClr="000000"/>
              </a:solidFill>
            </a:endParaRPr>
          </a:p>
        </xdr:txBody>
      </xdr:sp>
      <xdr:sp macro="" textlink="">
        <xdr:nvSpPr>
          <xdr:cNvPr id="19" name="직사각형 18">
            <a:extLst>
              <a:ext uri="{FF2B5EF4-FFF2-40B4-BE49-F238E27FC236}">
                <a16:creationId xmlns:a16="http://schemas.microsoft.com/office/drawing/2014/main" id="{5F476CBB-1D04-9CA6-EEE1-3633D9B450CD}"/>
              </a:ext>
            </a:extLst>
          </xdr:cNvPr>
          <xdr:cNvSpPr/>
        </xdr:nvSpPr>
        <xdr:spPr>
          <a:xfrm rot="16200000">
            <a:off x="17753813" y="4868293"/>
            <a:ext cx="534000" cy="116427"/>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0">
                <a:solidFill>
                  <a:sysClr val="windowText" lastClr="000000"/>
                </a:solidFill>
              </a:rPr>
              <a:t>6m</a:t>
            </a:r>
            <a:endParaRPr lang="ko-KR" altLang="en-US" sz="1100" b="0">
              <a:solidFill>
                <a:sysClr val="windowText" lastClr="000000"/>
              </a:solidFill>
            </a:endParaRPr>
          </a:p>
        </xdr:txBody>
      </xdr:sp>
      <xdr:sp macro="" textlink="">
        <xdr:nvSpPr>
          <xdr:cNvPr id="20" name="직사각형 19">
            <a:extLst>
              <a:ext uri="{FF2B5EF4-FFF2-40B4-BE49-F238E27FC236}">
                <a16:creationId xmlns:a16="http://schemas.microsoft.com/office/drawing/2014/main" id="{500E1823-0FC5-DC28-6B91-D2DA7625B8FC}"/>
              </a:ext>
            </a:extLst>
          </xdr:cNvPr>
          <xdr:cNvSpPr/>
        </xdr:nvSpPr>
        <xdr:spPr>
          <a:xfrm>
            <a:off x="20307300" y="6442417"/>
            <a:ext cx="729175" cy="131298"/>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0">
                <a:solidFill>
                  <a:sysClr val="windowText" lastClr="000000"/>
                </a:solidFill>
              </a:rPr>
              <a:t>8m</a:t>
            </a:r>
            <a:endParaRPr lang="ko-KR" altLang="en-US" sz="1100" b="0">
              <a:solidFill>
                <a:sysClr val="windowText" lastClr="000000"/>
              </a:solidFill>
            </a:endParaRPr>
          </a:p>
        </xdr:txBody>
      </xdr:sp>
      <xdr:sp macro="" textlink="">
        <xdr:nvSpPr>
          <xdr:cNvPr id="21" name="직사각형 20">
            <a:extLst>
              <a:ext uri="{FF2B5EF4-FFF2-40B4-BE49-F238E27FC236}">
                <a16:creationId xmlns:a16="http://schemas.microsoft.com/office/drawing/2014/main" id="{D12F9177-99D0-FE8B-0FC2-EBA1D16F393A}"/>
              </a:ext>
            </a:extLst>
          </xdr:cNvPr>
          <xdr:cNvSpPr/>
        </xdr:nvSpPr>
        <xdr:spPr>
          <a:xfrm>
            <a:off x="21051715" y="6442417"/>
            <a:ext cx="729176" cy="131298"/>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0">
                <a:solidFill>
                  <a:sysClr val="windowText" lastClr="000000"/>
                </a:solidFill>
              </a:rPr>
              <a:t>8m</a:t>
            </a:r>
            <a:endParaRPr lang="ko-KR" altLang="en-US" sz="1100" b="0">
              <a:solidFill>
                <a:sysClr val="windowText" lastClr="000000"/>
              </a:solidFill>
            </a:endParaRPr>
          </a:p>
        </xdr:txBody>
      </xdr:sp>
      <xdr:sp macro="" textlink="">
        <xdr:nvSpPr>
          <xdr:cNvPr id="22" name="직사각형 21">
            <a:extLst>
              <a:ext uri="{FF2B5EF4-FFF2-40B4-BE49-F238E27FC236}">
                <a16:creationId xmlns:a16="http://schemas.microsoft.com/office/drawing/2014/main" id="{54473B60-84DC-D7E6-A297-DA1E70C48D31}"/>
              </a:ext>
            </a:extLst>
          </xdr:cNvPr>
          <xdr:cNvSpPr/>
        </xdr:nvSpPr>
        <xdr:spPr>
          <a:xfrm rot="5400000">
            <a:off x="17429412" y="6860209"/>
            <a:ext cx="1128345" cy="161192"/>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0">
                <a:solidFill>
                  <a:sysClr val="windowText" lastClr="000000"/>
                </a:solidFill>
              </a:rPr>
              <a:t>13m</a:t>
            </a:r>
          </a:p>
        </xdr:txBody>
      </xdr:sp>
      <xdr:sp macro="" textlink="">
        <xdr:nvSpPr>
          <xdr:cNvPr id="9" name="직사각형 8">
            <a:extLst>
              <a:ext uri="{FF2B5EF4-FFF2-40B4-BE49-F238E27FC236}">
                <a16:creationId xmlns:a16="http://schemas.microsoft.com/office/drawing/2014/main" id="{94E86712-3066-C9F1-32D8-43B50BED1D21}"/>
              </a:ext>
            </a:extLst>
          </xdr:cNvPr>
          <xdr:cNvSpPr/>
        </xdr:nvSpPr>
        <xdr:spPr>
          <a:xfrm rot="5400000">
            <a:off x="17429412" y="5705018"/>
            <a:ext cx="1128345" cy="161192"/>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0">
                <a:solidFill>
                  <a:sysClr val="windowText" lastClr="000000"/>
                </a:solidFill>
              </a:rPr>
              <a:t>13m</a:t>
            </a:r>
          </a:p>
        </xdr:txBody>
      </xdr:sp>
    </xdr:grpSp>
    <xdr:clientData/>
  </xdr:twoCellAnchor>
  <xdr:twoCellAnchor editAs="oneCell">
    <xdr:from>
      <xdr:col>1</xdr:col>
      <xdr:colOff>3260</xdr:colOff>
      <xdr:row>91</xdr:row>
      <xdr:rowOff>87085</xdr:rowOff>
    </xdr:from>
    <xdr:to>
      <xdr:col>12</xdr:col>
      <xdr:colOff>323570</xdr:colOff>
      <xdr:row>137</xdr:row>
      <xdr:rowOff>58036</xdr:rowOff>
    </xdr:to>
    <xdr:pic>
      <xdr:nvPicPr>
        <xdr:cNvPr id="2" name="그림 1">
          <a:extLst>
            <a:ext uri="{FF2B5EF4-FFF2-40B4-BE49-F238E27FC236}">
              <a16:creationId xmlns:a16="http://schemas.microsoft.com/office/drawing/2014/main" id="{89A171CA-3800-40D1-AB79-64DD1CC0577A}"/>
            </a:ext>
          </a:extLst>
        </xdr:cNvPr>
        <xdr:cNvPicPr>
          <a:picLocks noChangeAspect="1"/>
        </xdr:cNvPicPr>
      </xdr:nvPicPr>
      <xdr:blipFill>
        <a:blip xmlns:r="http://schemas.openxmlformats.org/officeDocument/2006/relationships" r:embed="rId2"/>
        <a:stretch>
          <a:fillRect/>
        </a:stretch>
      </xdr:blipFill>
      <xdr:spPr>
        <a:xfrm>
          <a:off x="242746" y="20606656"/>
          <a:ext cx="12708253" cy="8984323"/>
        </a:xfrm>
        <a:prstGeom prst="rect">
          <a:avLst/>
        </a:prstGeom>
      </xdr:spPr>
    </xdr:pic>
    <xdr:clientData/>
  </xdr:twoCellAnchor>
  <xdr:twoCellAnchor editAs="oneCell">
    <xdr:from>
      <xdr:col>10</xdr:col>
      <xdr:colOff>0</xdr:colOff>
      <xdr:row>91</xdr:row>
      <xdr:rowOff>76204</xdr:rowOff>
    </xdr:from>
    <xdr:to>
      <xdr:col>17</xdr:col>
      <xdr:colOff>387192</xdr:colOff>
      <xdr:row>164</xdr:row>
      <xdr:rowOff>191253</xdr:rowOff>
    </xdr:to>
    <xdr:pic>
      <xdr:nvPicPr>
        <xdr:cNvPr id="8" name="그림 7">
          <a:extLst>
            <a:ext uri="{FF2B5EF4-FFF2-40B4-BE49-F238E27FC236}">
              <a16:creationId xmlns:a16="http://schemas.microsoft.com/office/drawing/2014/main" id="{9E79A093-59A0-4C73-8672-3EB5EF5E6E40}"/>
            </a:ext>
          </a:extLst>
        </xdr:cNvPr>
        <xdr:cNvPicPr>
          <a:picLocks noChangeAspect="1"/>
        </xdr:cNvPicPr>
      </xdr:nvPicPr>
      <xdr:blipFill>
        <a:blip xmlns:r="http://schemas.openxmlformats.org/officeDocument/2006/relationships" r:embed="rId3"/>
        <a:stretch>
          <a:fillRect/>
        </a:stretch>
      </xdr:blipFill>
      <xdr:spPr>
        <a:xfrm rot="5400000">
          <a:off x="10329794" y="23333532"/>
          <a:ext cx="14418878" cy="894336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65314</xdr:colOff>
      <xdr:row>57</xdr:row>
      <xdr:rowOff>186416</xdr:rowOff>
    </xdr:from>
    <xdr:to>
      <xdr:col>16</xdr:col>
      <xdr:colOff>477227</xdr:colOff>
      <xdr:row>99</xdr:row>
      <xdr:rowOff>82001</xdr:rowOff>
    </xdr:to>
    <xdr:pic>
      <xdr:nvPicPr>
        <xdr:cNvPr id="3" name="그림 2">
          <a:extLst>
            <a:ext uri="{FF2B5EF4-FFF2-40B4-BE49-F238E27FC236}">
              <a16:creationId xmlns:a16="http://schemas.microsoft.com/office/drawing/2014/main" id="{E3B26DD1-B33E-4E6C-B973-E1827BEDCAD2}"/>
            </a:ext>
          </a:extLst>
        </xdr:cNvPr>
        <xdr:cNvPicPr>
          <a:picLocks noChangeAspect="1"/>
        </xdr:cNvPicPr>
      </xdr:nvPicPr>
      <xdr:blipFill>
        <a:blip xmlns:r="http://schemas.openxmlformats.org/officeDocument/2006/relationships" r:embed="rId1"/>
        <a:stretch>
          <a:fillRect/>
        </a:stretch>
      </xdr:blipFill>
      <xdr:spPr>
        <a:xfrm>
          <a:off x="6313714" y="17244330"/>
          <a:ext cx="10129014" cy="8121557"/>
        </a:xfrm>
        <a:prstGeom prst="rect">
          <a:avLst/>
        </a:prstGeom>
      </xdr:spPr>
    </xdr:pic>
    <xdr:clientData/>
  </xdr:twoCellAnchor>
  <xdr:twoCellAnchor editAs="oneCell">
    <xdr:from>
      <xdr:col>1</xdr:col>
      <xdr:colOff>1208809</xdr:colOff>
      <xdr:row>58</xdr:row>
      <xdr:rowOff>57891</xdr:rowOff>
    </xdr:from>
    <xdr:to>
      <xdr:col>6</xdr:col>
      <xdr:colOff>27872</xdr:colOff>
      <xdr:row>91</xdr:row>
      <xdr:rowOff>20637</xdr:rowOff>
    </xdr:to>
    <xdr:pic>
      <xdr:nvPicPr>
        <xdr:cNvPr id="4" name="그림 3">
          <a:extLst>
            <a:ext uri="{FF2B5EF4-FFF2-40B4-BE49-F238E27FC236}">
              <a16:creationId xmlns:a16="http://schemas.microsoft.com/office/drawing/2014/main" id="{B7801FD5-49E5-40A2-B58B-0EB25F33805E}"/>
            </a:ext>
          </a:extLst>
        </xdr:cNvPr>
        <xdr:cNvPicPr>
          <a:picLocks noChangeAspect="1"/>
        </xdr:cNvPicPr>
      </xdr:nvPicPr>
      <xdr:blipFill>
        <a:blip xmlns:r="http://schemas.openxmlformats.org/officeDocument/2006/relationships" r:embed="rId2"/>
        <a:stretch>
          <a:fillRect/>
        </a:stretch>
      </xdr:blipFill>
      <xdr:spPr>
        <a:xfrm>
          <a:off x="1208809" y="17311748"/>
          <a:ext cx="5067463" cy="6424022"/>
        </a:xfrm>
        <a:prstGeom prst="rect">
          <a:avLst/>
        </a:prstGeom>
      </xdr:spPr>
    </xdr:pic>
    <xdr:clientData/>
  </xdr:twoCellAnchor>
  <xdr:twoCellAnchor>
    <xdr:from>
      <xdr:col>12</xdr:col>
      <xdr:colOff>390676</xdr:colOff>
      <xdr:row>2</xdr:row>
      <xdr:rowOff>20562</xdr:rowOff>
    </xdr:from>
    <xdr:to>
      <xdr:col>17</xdr:col>
      <xdr:colOff>194734</xdr:colOff>
      <xdr:row>9</xdr:row>
      <xdr:rowOff>191105</xdr:rowOff>
    </xdr:to>
    <xdr:grpSp>
      <xdr:nvGrpSpPr>
        <xdr:cNvPr id="5" name="그룹 4">
          <a:extLst>
            <a:ext uri="{FF2B5EF4-FFF2-40B4-BE49-F238E27FC236}">
              <a16:creationId xmlns:a16="http://schemas.microsoft.com/office/drawing/2014/main" id="{550C6D0C-DC41-40B3-A44B-339DC7924787}"/>
            </a:ext>
          </a:extLst>
        </xdr:cNvPr>
        <xdr:cNvGrpSpPr/>
      </xdr:nvGrpSpPr>
      <xdr:grpSpPr>
        <a:xfrm>
          <a:off x="12535051" y="458712"/>
          <a:ext cx="5042808" cy="1504043"/>
          <a:chOff x="6684414" y="3069000"/>
          <a:chExt cx="2453586" cy="820448"/>
        </a:xfrm>
      </xdr:grpSpPr>
      <xdr:sp macro="" textlink="">
        <xdr:nvSpPr>
          <xdr:cNvPr id="6" name="사각형: 둥근 모서리 5">
            <a:extLst>
              <a:ext uri="{FF2B5EF4-FFF2-40B4-BE49-F238E27FC236}">
                <a16:creationId xmlns:a16="http://schemas.microsoft.com/office/drawing/2014/main" id="{66712E7D-71E5-68A4-3002-A9A31DD28CDA}"/>
              </a:ext>
            </a:extLst>
          </xdr:cNvPr>
          <xdr:cNvSpPr/>
        </xdr:nvSpPr>
        <xdr:spPr>
          <a:xfrm>
            <a:off x="6684414" y="3134183"/>
            <a:ext cx="2453586" cy="630073"/>
          </a:xfrm>
          <a:prstGeom prst="round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 name="직사각형 6">
            <a:extLst>
              <a:ext uri="{FF2B5EF4-FFF2-40B4-BE49-F238E27FC236}">
                <a16:creationId xmlns:a16="http://schemas.microsoft.com/office/drawing/2014/main" id="{0A541321-F201-0B63-B537-5AF631E40A79}"/>
              </a:ext>
            </a:extLst>
          </xdr:cNvPr>
          <xdr:cNvSpPr/>
        </xdr:nvSpPr>
        <xdr:spPr>
          <a:xfrm>
            <a:off x="7551173" y="3069000"/>
            <a:ext cx="706155" cy="113601"/>
          </a:xfrm>
          <a:prstGeom prst="rect">
            <a:avLst/>
          </a:prstGeom>
          <a:solidFill>
            <a:schemeClr val="bg1"/>
          </a:solidFill>
        </xdr:spPr>
        <xdr:txBody>
          <a:bodyPr wrap="square" lIns="0" tIns="0" rIns="0" bIns="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1"/>
            <a:r>
              <a:rPr lang="en-US" altLang="ko-KR" sz="1100">
                <a:latin typeface="바탕" panose="02030600000101010101" pitchFamily="18" charset="-127"/>
                <a:ea typeface="바탕" panose="02030600000101010101" pitchFamily="18" charset="-127"/>
              </a:rPr>
              <a:t>[</a:t>
            </a:r>
            <a:r>
              <a:rPr lang="ko-KR" altLang="en-US" sz="1100">
                <a:latin typeface="바탕" panose="02030600000101010101" pitchFamily="18" charset="-127"/>
                <a:ea typeface="바탕" panose="02030600000101010101" pitchFamily="18" charset="-127"/>
              </a:rPr>
              <a:t>사용장비</a:t>
            </a:r>
            <a:r>
              <a:rPr lang="en-US" altLang="ko-KR" sz="1100">
                <a:latin typeface="바탕" panose="02030600000101010101" pitchFamily="18" charset="-127"/>
                <a:ea typeface="바탕" panose="02030600000101010101" pitchFamily="18" charset="-127"/>
              </a:rPr>
              <a:t>]</a:t>
            </a:r>
          </a:p>
        </xdr:txBody>
      </xdr:sp>
      <xdr:pic>
        <xdr:nvPicPr>
          <xdr:cNvPr id="8" name="그림 7">
            <a:extLst>
              <a:ext uri="{FF2B5EF4-FFF2-40B4-BE49-F238E27FC236}">
                <a16:creationId xmlns:a16="http://schemas.microsoft.com/office/drawing/2014/main" id="{742557F5-86E8-CC92-9E12-A59684BBE629}"/>
              </a:ext>
            </a:extLst>
          </xdr:cNvPr>
          <xdr:cNvPicPr>
            <a:picLocks noChangeAspect="1"/>
          </xdr:cNvPicPr>
        </xdr:nvPicPr>
        <xdr:blipFill>
          <a:blip xmlns:r="http://schemas.openxmlformats.org/officeDocument/2006/relationships" r:embed="rId3"/>
          <a:stretch>
            <a:fillRect/>
          </a:stretch>
        </xdr:blipFill>
        <xdr:spPr>
          <a:xfrm>
            <a:off x="8366824" y="3246058"/>
            <a:ext cx="664156" cy="351503"/>
          </a:xfrm>
          <a:prstGeom prst="rect">
            <a:avLst/>
          </a:prstGeom>
        </xdr:spPr>
      </xdr:pic>
      <xdr:pic>
        <xdr:nvPicPr>
          <xdr:cNvPr id="9" name="그림 8">
            <a:extLst>
              <a:ext uri="{FF2B5EF4-FFF2-40B4-BE49-F238E27FC236}">
                <a16:creationId xmlns:a16="http://schemas.microsoft.com/office/drawing/2014/main" id="{14E23C14-EA32-94C1-4FB1-50A25FBA1E4C}"/>
              </a:ext>
            </a:extLst>
          </xdr:cNvPr>
          <xdr:cNvPicPr>
            <a:picLocks noChangeAspect="1"/>
          </xdr:cNvPicPr>
        </xdr:nvPicPr>
        <xdr:blipFill rotWithShape="1">
          <a:blip xmlns:r="http://schemas.openxmlformats.org/officeDocument/2006/relationships" r:embed="rId4"/>
          <a:srcRect l="3415" r="-1" b="10142"/>
          <a:stretch/>
        </xdr:blipFill>
        <xdr:spPr>
          <a:xfrm>
            <a:off x="7579000" y="3235848"/>
            <a:ext cx="643442" cy="339838"/>
          </a:xfrm>
          <a:prstGeom prst="rect">
            <a:avLst/>
          </a:prstGeom>
        </xdr:spPr>
      </xdr:pic>
      <xdr:sp macro="" textlink="">
        <xdr:nvSpPr>
          <xdr:cNvPr id="10" name="직사각형 9">
            <a:extLst>
              <a:ext uri="{FF2B5EF4-FFF2-40B4-BE49-F238E27FC236}">
                <a16:creationId xmlns:a16="http://schemas.microsoft.com/office/drawing/2014/main" id="{0CF47FBA-04BA-14C4-EA14-2AB9AEF7FBB4}"/>
              </a:ext>
            </a:extLst>
          </xdr:cNvPr>
          <xdr:cNvSpPr/>
        </xdr:nvSpPr>
        <xdr:spPr>
          <a:xfrm>
            <a:off x="7516845" y="3605515"/>
            <a:ext cx="854478" cy="111353"/>
          </a:xfrm>
          <a:prstGeom prst="rect">
            <a:avLst/>
          </a:prstGeom>
        </xdr:spPr>
        <xdr:txBody>
          <a:bodyPr wrap="square" lIns="0" tIns="0" rIns="0" bIns="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1"/>
            <a:r>
              <a:rPr lang="en-US" altLang="ko-KR" sz="800">
                <a:latin typeface="바탕" panose="02030600000101010101" pitchFamily="18" charset="-127"/>
                <a:ea typeface="바탕" panose="02030600000101010101" pitchFamily="18" charset="-127"/>
              </a:rPr>
              <a:t>[</a:t>
            </a:r>
            <a:r>
              <a:rPr lang="ko-KR" altLang="en-US" sz="800">
                <a:latin typeface="바탕" panose="02030600000101010101" pitchFamily="18" charset="-127"/>
                <a:ea typeface="바탕" panose="02030600000101010101" pitchFamily="18" charset="-127"/>
              </a:rPr>
              <a:t>카고크레인 </a:t>
            </a:r>
            <a:r>
              <a:rPr lang="en-US" altLang="ko-KR" sz="800">
                <a:latin typeface="바탕" panose="02030600000101010101" pitchFamily="18" charset="-127"/>
                <a:ea typeface="바탕" panose="02030600000101010101" pitchFamily="18" charset="-127"/>
              </a:rPr>
              <a:t>25t]</a:t>
            </a:r>
          </a:p>
        </xdr:txBody>
      </xdr:sp>
      <xdr:sp macro="" textlink="">
        <xdr:nvSpPr>
          <xdr:cNvPr id="11" name="직사각형 10">
            <a:extLst>
              <a:ext uri="{FF2B5EF4-FFF2-40B4-BE49-F238E27FC236}">
                <a16:creationId xmlns:a16="http://schemas.microsoft.com/office/drawing/2014/main" id="{7E0F2FAB-CDA5-EADE-FD77-8D1C80A3BAD9}"/>
              </a:ext>
            </a:extLst>
          </xdr:cNvPr>
          <xdr:cNvSpPr/>
        </xdr:nvSpPr>
        <xdr:spPr>
          <a:xfrm>
            <a:off x="8349191" y="3589366"/>
            <a:ext cx="743809" cy="300082"/>
          </a:xfrm>
          <a:prstGeom prst="rect">
            <a:avLst/>
          </a:prstGeom>
        </xdr:spPr>
        <xdr:txBody>
          <a:bodyPr wrap="square" lIns="0" tIns="0" rIns="0" bIns="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1"/>
            <a:r>
              <a:rPr lang="en-US" altLang="ko-KR" sz="900">
                <a:latin typeface="바탕" panose="02030600000101010101" pitchFamily="18" charset="-127"/>
                <a:ea typeface="바탕" panose="02030600000101010101" pitchFamily="18" charset="-127"/>
              </a:rPr>
              <a:t>[</a:t>
            </a:r>
            <a:r>
              <a:rPr lang="ko-KR" altLang="en-US" sz="800">
                <a:latin typeface="바탕" panose="02030600000101010101" pitchFamily="18" charset="-127"/>
                <a:ea typeface="바탕" panose="02030600000101010101" pitchFamily="18" charset="-127"/>
              </a:rPr>
              <a:t>고소작업차</a:t>
            </a:r>
            <a:r>
              <a:rPr lang="en-US" altLang="ko-KR" sz="800">
                <a:latin typeface="바탕" panose="02030600000101010101" pitchFamily="18" charset="-127"/>
                <a:ea typeface="바탕" panose="02030600000101010101" pitchFamily="18" charset="-127"/>
              </a:rPr>
              <a:t>(</a:t>
            </a:r>
            <a:r>
              <a:rPr lang="ko-KR" altLang="en-US" sz="800">
                <a:latin typeface="바탕" panose="02030600000101010101" pitchFamily="18" charset="-127"/>
                <a:ea typeface="바탕" panose="02030600000101010101" pitchFamily="18" charset="-127"/>
              </a:rPr>
              <a:t>스카이</a:t>
            </a:r>
            <a:r>
              <a:rPr lang="en-US" altLang="ko-KR" sz="800">
                <a:latin typeface="바탕" panose="02030600000101010101" pitchFamily="18" charset="-127"/>
                <a:ea typeface="바탕" panose="02030600000101010101" pitchFamily="18" charset="-127"/>
              </a:rPr>
              <a:t>)</a:t>
            </a:r>
            <a:r>
              <a:rPr lang="ko-KR" altLang="en-US" sz="900">
                <a:latin typeface="바탕" panose="02030600000101010101" pitchFamily="18" charset="-127"/>
                <a:ea typeface="바탕" panose="02030600000101010101" pitchFamily="18" charset="-127"/>
              </a:rPr>
              <a:t> </a:t>
            </a:r>
            <a:r>
              <a:rPr lang="en-US" altLang="ko-KR" sz="900">
                <a:latin typeface="바탕" panose="02030600000101010101" pitchFamily="18" charset="-127"/>
                <a:ea typeface="바탕" panose="02030600000101010101" pitchFamily="18" charset="-127"/>
              </a:rPr>
              <a:t>5t]</a:t>
            </a:r>
          </a:p>
        </xdr:txBody>
      </xdr:sp>
      <xdr:pic>
        <xdr:nvPicPr>
          <xdr:cNvPr id="12" name="그림 11">
            <a:extLst>
              <a:ext uri="{FF2B5EF4-FFF2-40B4-BE49-F238E27FC236}">
                <a16:creationId xmlns:a16="http://schemas.microsoft.com/office/drawing/2014/main" id="{3CEFBF99-AA53-0FC5-CAF9-6BC99170C54B}"/>
              </a:ext>
            </a:extLst>
          </xdr:cNvPr>
          <xdr:cNvPicPr>
            <a:picLocks noChangeAspect="1"/>
          </xdr:cNvPicPr>
        </xdr:nvPicPr>
        <xdr:blipFill>
          <a:blip xmlns:r="http://schemas.openxmlformats.org/officeDocument/2006/relationships" r:embed="rId5" cstate="print">
            <a:clrChange>
              <a:clrFrom>
                <a:srgbClr val="FDFDFD"/>
              </a:clrFrom>
              <a:clrTo>
                <a:srgbClr val="FDFDFD">
                  <a:alpha val="0"/>
                </a:srgbClr>
              </a:clrTo>
            </a:clrChange>
            <a:extLst>
              <a:ext uri="{28A0092B-C50C-407E-A947-70E740481C1C}">
                <a14:useLocalDpi xmlns:a14="http://schemas.microsoft.com/office/drawing/2010/main" val="0"/>
              </a:ext>
            </a:extLst>
          </a:blip>
          <a:stretch>
            <a:fillRect/>
          </a:stretch>
        </xdr:blipFill>
        <xdr:spPr>
          <a:xfrm flipH="1">
            <a:off x="6954755" y="3206936"/>
            <a:ext cx="479863" cy="398057"/>
          </a:xfrm>
          <a:prstGeom prst="rect">
            <a:avLst/>
          </a:prstGeom>
        </xdr:spPr>
      </xdr:pic>
      <xdr:sp macro="" textlink="">
        <xdr:nvSpPr>
          <xdr:cNvPr id="13" name="직사각형 12">
            <a:extLst>
              <a:ext uri="{FF2B5EF4-FFF2-40B4-BE49-F238E27FC236}">
                <a16:creationId xmlns:a16="http://schemas.microsoft.com/office/drawing/2014/main" id="{A0A29198-68E8-CB76-FFAF-0789E7D28A18}"/>
              </a:ext>
            </a:extLst>
          </xdr:cNvPr>
          <xdr:cNvSpPr/>
        </xdr:nvSpPr>
        <xdr:spPr>
          <a:xfrm>
            <a:off x="6745053" y="3605515"/>
            <a:ext cx="772947" cy="71403"/>
          </a:xfrm>
          <a:prstGeom prst="rect">
            <a:avLst/>
          </a:prstGeom>
        </xdr:spPr>
        <xdr:txBody>
          <a:bodyPr wrap="square" lIns="0" tIns="0" rIns="0" bIns="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latinLnBrk="1"/>
            <a:r>
              <a:rPr lang="en-US" altLang="ko-KR" sz="800">
                <a:latin typeface="바탕" panose="02030600000101010101" pitchFamily="18" charset="-127"/>
                <a:ea typeface="바탕" panose="02030600000101010101" pitchFamily="18" charset="-127"/>
              </a:rPr>
              <a:t>[Truck</a:t>
            </a:r>
            <a:r>
              <a:rPr lang="ko-KR" altLang="en-US" sz="800">
                <a:latin typeface="바탕" panose="02030600000101010101" pitchFamily="18" charset="-127"/>
                <a:ea typeface="바탕" panose="02030600000101010101" pitchFamily="18" charset="-127"/>
              </a:rPr>
              <a:t>크레인</a:t>
            </a:r>
            <a:r>
              <a:rPr lang="en-US" altLang="ko-KR" sz="800">
                <a:latin typeface="바탕" panose="02030600000101010101" pitchFamily="18" charset="-127"/>
                <a:ea typeface="바탕" panose="02030600000101010101" pitchFamily="18" charset="-127"/>
              </a:rPr>
              <a:t>(Hyd')</a:t>
            </a:r>
            <a:r>
              <a:rPr lang="ko-KR" altLang="en-US" sz="800">
                <a:latin typeface="바탕" panose="02030600000101010101" pitchFamily="18" charset="-127"/>
                <a:ea typeface="바탕" panose="02030600000101010101" pitchFamily="18" charset="-127"/>
              </a:rPr>
              <a:t> </a:t>
            </a:r>
            <a:r>
              <a:rPr lang="en-US" altLang="ko-KR" sz="800">
                <a:latin typeface="바탕" panose="02030600000101010101" pitchFamily="18" charset="-127"/>
                <a:ea typeface="바탕" panose="02030600000101010101" pitchFamily="18" charset="-127"/>
              </a:rPr>
              <a:t>45t]</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hpark\c\&#49444;&#44228;&#51088;&#47308;\&#50756;&#47308;&#48372;&#44256;\1&#50676;&#50672;4&#52264;\218.XLS\PK95-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4608;&#50689;&#52384;\C\99DATA\My%20Docu(&#48372;&#44288;)\VAP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CAD\SAMPLE\PENTAGON.XLG"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DWG\ILOT-MI\YUNCH\PLOT\S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DWG\ILOT-MI\SUNGNAM\TAL\SUNGNAM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060;&#45824;&#50864;\C\&#51060;&#46041;&#55148;\&#48376;&#49444;&#48708;\&#44053;&#51116;&#51228;&#51089;\PROJECT\&#54252;&#54637;\&#44221;&#49345;&#53804;&#51088;\2COKES~1\PHJ\EACL\EXITLOO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5824;&#50864;\C\&#51060;&#46041;&#55148;\&#48376;&#49444;&#48708;\&#44053;&#51116;&#51228;&#51089;\PROJECT\&#54252;&#54637;\&#44221;&#49345;&#53804;&#51088;\2COKES~1\PHJ\EACL\LOOP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51060;&#45824;&#50864;\C\&#51060;&#46041;&#55148;\&#48376;&#49444;&#48708;\&#44053;&#51116;&#51228;&#51089;\LOOP.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53685;&#54633;%20&#47928;&#49436;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4608;&#50980;&#54693;\&#51089;&#50629;\&#51201;&#49328;FILE\&#54252;)&#49888;&#51228;&#44053;%20&#49888;&#49444;%20&#49688;&#48176;&#51204;&#49444;&#48708;&#44277;&#49324;\2&#52264;&#44277;&#49324;\1.&#51204;&#44592;&#44277;&#4932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our-5b722a3d21\&#44608;&#50976;&#54693;&#51032;&#51089;&#50629;\&#54788;&#51109;\&#49888;&#54620;&#44228;&#53685;&#49569;&#49688;&#44288;&#47196;\2001&#51077;&#52272;\765KV&#49888;&#53468;&#48177;&#48320;&#51204;&#49548;\&#54788;&#51109;&#49444;&#47749;&#4943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our-5b722a3d21\&#44608;&#50976;&#54693;&#51032;&#51089;&#50629;\&#51204;&#44592;&#48169;&#49885;\&#49444;&#44228;&#50857;&#50669;\&#54620;&#44397;&#44032;&#49828;&#44592;&#44277;\&#53685;&#50689;&#44592;&#51648;\&#44277;&#49324;&#45236;&#50669;&#49436;(&#52572;&#5133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y%20Documents\&#51652;&#54665;&#51473;&#51064;&#44277;&#49324;\&#46041;&#48512;&#44428;&#45453;&#49328;&#47932;&#49884;&#51109;\&#51088;&#51116;&#54788;&#5488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7928;&#48124;&#49885;\C\&#44204;&#51201;\&#51312;&#54788;&#52384;\&#51088;&#51064;-&#51652;&#47049;\S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4608;&#49345;&#55148;\C\&#49444;&#44228;&#51088;&#47308;\&#50756;&#47308;&#48372;&#44256;\1&#50676;&#50672;4&#52264;\218.XLS\PK95-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ser5588\c\&#51060;&#49345;&#46024;-DRAWING\POS-AC-&#51201;&#49328;&#49444;&#44228;\2003&#45380;%20&#51201;&#49328;\1&#50672;&#51452;SLAB&#51221;&#51221;&#49444;&#48708;1&#52264;&#44277;&#49324;\&#52384;&#44144;&#44277;&#49324;\75-&#51312;&#47749;&#52384;&#44144;\(1&#52264;)75-&#52384;&#4414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54788;&#51109;/&#49888;&#54620;&#44228;&#53685;&#49569;&#49688;&#44288;&#47196;/2001&#51077;&#52272;/&#49884;&#54868;&#48176;&#49688;&#51648;/EST/CIVIL/m&#47588;&#54252;&#54616;&#49688;&#52376;&#47532;&#51109;/maepo.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4608;&#48373;&#49345;\C\My%20Documents\&#44204;%20%20%20%20&#51201;\&#54869;&#50557;&#4943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iin-200-lgw\1.%20&#44277;&#50976;&#54260;&#45908;\Documents%20and%20Settings\&#49548;&#50976;&#51088;\&#48148;&#53461;%20&#54868;&#47732;\&#54252;&#49828;&#53076;&#54028;&#50892;%20&#44305;&#50577;%20&#48512;&#49373;&#48373;&#54633;&#48156;&#51204;&#49548;%201_2&#54840;\&#48372;&#50728;&#44277;&#49324;(&#50756;&#47308;%20110416)\&#44305;&#50577;&#48512;&#49373;&#48373;&#54633;\&#49688;&#47049;&#49328;&#52636;&#49436;\&#44592;&#44228;%20&#49688;&#47049;%20&#49328;&#52636;&#49436;\&#44221;&#49345;&#53804;&#51088;\3&#54980;&#54032;-BULK\AKF-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1060;&#46020;&#54665;\project\&#54217;&#53469;%20&#49892;&#49884;&#49444;&#44228;\000%20&#44277;&#49324;&#48708;%20&#49328;&#52636;-&#52572;&#51333;&#51228;&#52636;&#51089;&#50629;&#50857;-&#54801;&#49345;&#44208;&#44284;&#48152;&#50689;\6.0%20&#54217;&#53469;&#54408;&#51656;&#44288;&#47532;&#487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y%20Documents/&#54252;&#54637;2&#45257;&#50672;/P2EGL/&#51201;&#49328;&#49444;&#44228;/EG-2&#52264;/My%20Documents/&#54252;&#54637;1&#45257;&#50672;/4&#52264;&#49444;&#44228;&#48152;&#50689;&#51088;&#47308;/&#51201;&#49328;&#50836;&#44396;&#49324;&#54637;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48177;&#49345;&#54840;\C\WINDOWS\TEMP\&#44256;&#47196;&#51228;&#510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gw.poscon.co.kr/&#49444;&#44228;1/&#49884;&#48169;&#49436;/&#51116;&#51656;&#49884;&#54744;&#49892;/&#49884;&#48169;&#49436;(&#51116;&#51656;&#49884;&#54744;&#4989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Giin-200-lgw\1.%20&#44277;&#50976;&#54260;&#45908;\Documents%20and%20Settings\&#49548;&#50976;&#51088;\&#48148;&#53461;%20&#54868;&#47732;\&#54252;&#49828;&#53076;&#54028;&#50892;%20&#44305;&#50577;%20&#48512;&#49373;&#48373;&#54633;&#48156;&#51204;&#49548;%201_2&#54840;\&#48372;&#50728;&#44277;&#49324;(&#50756;&#47308;%20110416)\&#49688;&#47049;&#49328;&#52636;\&#44221;&#49345;&#53804;&#51088;\3&#54980;&#54032;-BULK\AKF-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960db.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ROJECT/CALCULATION/pilot/&#44277;&#49324;&#49444;&#44228;&#49436;/final/&#49340;&#44277;&#49324;/GHJY31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temp\V0QNUPI8.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44053;&#54200;&#54633;&#47532;&#54868;\&#53804;&#51088;&#44228;&#54925;&#49892;%20&#50577;&#49885;(&#44032;&#50676;&#471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1060;&#50725;&#51116;\&#44277;&#50976;\KWS\excell\1H\&#45800;&#51473;UP\posco\LOOP.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PHJ\BPCAL\OWD\PK95-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iin-200-lgw\&#44277;&#50976;&#54260;&#45908;\Documents%20and%20Settings\poscoenc\Local%20Settings\Temporary%20Internet%20Files\Content.IE5\UA8GQBGW\&#45257;&#50672;&#54532;~1\04A&#45257;~1\2&#44592;&#48376;~1\09ROLL~1\1ENG'~1\ROLL_E~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DCS\&#44204;&#51201;\&#54840;&#45224;&#49437;&#50976;%20%20PC%20PJT\DIC_HPC\R4_Cost%20Variation_1108\2.R4HPC_DMC%20PJT%20BM_110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0724;&#52384;&#54840;\&#50629;&#52404;&#49884;&#44277;&#47932;&#47049;\&#50868;&#46041;&#51109;%20for&#52572;&#53441;&#44600;\&#44396;&#50640;&#48708;&#50752;&#46384;&#47532;&#46020;&#47532;(tkchoi)\1POSCO&#54252;)&#49440;&#51116;&#44053;&#54200;&#54633;&#47532;&#54868;\&#44204;&#51201;&#44032;%20&#44160;&#53664;\KBS\&#49688;&#51452;&#50629;&#47924;\P12h-Coil&#45257;&#44033;&#49444;&#48708;\&#53804;&#51088;&#48708;&#49328;&#52636;\LOOP.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4608;&#51116;&#44221;\D\&#44277;&#47924;\&#47928;&#49436;\&#47215;&#45936;\&#47928;&#49436;\&#46041;&#50864;\&#46041;&#50864;&#54868;&#54617;(&#44277;&#51221;&#5436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7564;&#49885;\&#48372;&#44256;\&#44305;&#50577;Pilot\&#50696;&#49328;\&#44204;&#51201;\Rev1\&#44204;&#51201;&#51333;&#54633;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54788;&#51109;/&#49888;&#54620;&#44228;&#53685;&#49569;&#49688;&#44288;&#47196;/2001&#51077;&#52272;/765KV&#49888;&#53468;&#48177;&#48320;&#51204;&#49548;/&#54788;&#51109;&#49444;&#47749;&#4943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44277;&#49324;&#51652;&#54665;/4&#52264;&#49440;&#54665;&#44277;&#49324;/tr&#44368;&#52404;/3&#52264;&#49444;&#44228;&#44592;&#48376;&#50836;&#4439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LOO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48149;&#45824;&#48276;\C\WINDOWS\Temporary%20Internet%20Files\Content.IE5\2FKVI1M9\PHJ\BPCAL\OWD\PK95-5.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49888;&#44508;&#50577;\C\LSH\&#54980;&#4579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08011\&#44592;&#44228;&#44277;&#50976;\DATA\PHUNGTAK\&#44592;&#4459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44608;&#50857;&#44592;\&#50641;&#49472;\GUMI4B2\&#51228;&#51452;&#50672;&#4604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LJK-LAST\ILWIDAG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E08012\&#51452;&#45716;&#44275;\&#45236;&#50669;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www7.hanmail.net/WINDOWS/TEMP/&#44305;&#50577;NO.2EGL&#45236;&#51648;&#47928;&#49444;&#48708;/&#51456;&#48708;&#51088;&#47308;/&#44228;&#50557;&#49324;&#50577;&#49436;/MIPOS/MAIL/TEMP/&#44277;&#4439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P:\PHJ\EACL\LOOP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9888;&#51333;&#44305;\EX-DATE\WORDDATA\EDATA\KJO\&#44592;&#53440;&#54868;&#51068;\&#51473;&#51109;&#4870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060;&#50689;&#49437;\c\&#51201;&#49328;\&#50641;&#49472;\&#50896;&#47308;%20&#45432;&#54980;&#49444;&#48708;\&#54252;)&#50896;&#47308;&#44277;&#51109;%20&#45432;&#54980;&#49444;&#48708;%20&#44368;&#524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50724;&#52384;&#54840;\&#50629;&#52404;&#49884;&#44277;&#47932;&#47049;\AIC\&#44204;&#51201;%202001\&#44053;&#49888;&#47564;\Enquiry%20(fso-amenam)\AM_DATA_SHT.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PHJ\EACL\EXITLOOP.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9900;&#49345;&#50857;\CGL\PHJ\ACL\BRIDROLL.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www7.hanmail.net/TEMP/&#44305;&#50577;NO.2EGL&#45236;&#51648;&#47928;&#49444;&#48708;/&#51456;&#48708;&#51088;&#47308;/&#44228;&#50557;&#49324;&#50577;&#49436;/MIPOS/MAIL/TEMP/&#44277;&#44396;.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51060;&#46020;&#54665;\project\&#54868;&#49457;&#48156;&#50504;&#54224;&#49688;-&#53556;&#53412;\&#45236;&#50669;&#49436;\&#49569;&#52264;&#48169;-&#48373;&#49324;&#48376;\&#51204;&#44592;.&#44228;&#51109;&#45236;&#50669;&#49436;\&#54616;&#44592;&#45768;&#48169;\&#49688;&#46020;&#48512;\&#49457;&#48513;&#44396;&#52397;\&#50696;&#49328;&#49436;\&#49457;&#45224;&#51008;&#54665;1&#44032;&#50517;&#5110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44608;&#46041;&#54840;\&#44277;&#50976;%20&#47928;&#49436;\Documents%20and%20Settings\&#45824;&#51068;&#50644;&#51648;&#45768;&#50612;&#47553;\My%20Documents\&#54252;&#54637;)3&#44256;&#47196;2&#52264;&#44060;&#49688;\5&#52264;&#44277;&#49324;\&#49688;&#47049;&#49436;\&#49688;&#47049;&#49436;(20060107)\SD&#44396;&#44036;\ANC&#51473;&#47049;&#44228;&#4932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0504;&#50689;&#49440;\c\DATA\JUCK-SAN\KCCPP\MMM.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504;&#50689;&#49440;\c\ACAD\SAMPLE\TABLET.XLG"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50504;&#50689;&#49440;\c\&#44608;&#52285;&#49885;\&#44221;&#49345;&#53804;&#51088;\99&#45380;&#44221;&#49345;&#53804;&#51088;\2&#50676;&#50672;%20oil%20&#48372;&#52649;%20system%20&#49444;&#52824;\&#48176;&#44288;&#47932;&#4704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51060;&#45824;&#50864;\C\JOB\LNG4\&#54644;&#49345;&#44553;&#50976;\PROJECT\&#54252;&#54637;\&#44221;&#49345;&#53804;&#51088;\2COKES~1\PHJ\EACL\EXITLOOP.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LJK-EX~1\&#51312;&#4422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LJK-EX~1\&#54644;&#44400;AP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gw.poscon.co.kr/project/P12&#44256;&#47196;&#50676;&#54413;&#47196;&#52384;&#54588;/&#44277;&#49324;&#48708;&#45236;&#50669;&#49436;/&#44277;&#49324;&#48708;&#45236;&#50669;&#49436;(&#52384;&#54588;040914)_R9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44428;&#51064;&#45909;xp\CD-01\&#44284;&#51109;&#45784;d&#48169;\&#51473;&#50521;&#49440;&#51228;&#52380;&#50669;&#44396;&#45236;\&#45236;&#50669;(&#52572;&#51333;&#48156;&#51452;)\&#45800;&#44032;&#49328;&#52636;&#49436;\&#51088;&#47308;&#49892;\&#48149;&#54805;&#49688;\&#45236;&#50669;&#51105;&#50629;&#49892;\&#51473;&#50521;&#49440;(&#52397;&#47049;&#47532;-&#45909;&#49548;)\&#51473;&#50521;&#49440;&#45236;&#50669;&#4943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F:\KIM\ILWIDAG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51060;&#46020;&#54665;\project\PROJECT\STP\&#46041;&#51068;&#44592;&#49696;&#44277;&#49324;\5.P-project\&#44592;&#48376;&#49444;&#44228;\&#51204;&#44592;\02%20&#47784;&#54788;\&#49688;&#47049;&#49328;&#52636;&#49436;\&#44148;&#52629;&#49444;&#48708;(&#48317;&#51228;-&#49892;&#4988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ANSERVER\My%20Documents\Book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Documents%20and%20Settings\&#48148;&#46988;&#44396;&#47492;&#48708;\My%20Documents\site\&#55092;&#53008;&#49828;&#49548;&#54868;&#50857;&#49688;&#53489;&#53356;\&#44053;&#50896;&#44428;&#44288;&#47196;\&#51221;&#49328;\&#51221;&#49328;&#50696;&#49345;&#45236;&#50669;(6&#50900;&#44592;&#51456;)UPREV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My%20Documents\&#49888;&#50857;&#54840;\&#54980;&#54032;&#52280;&#44256;&#51088;&#47308;2\2&#45257;&#50672;%20PCM%20&#45733;&#47141;&#51613;&#44053;\&#49884;&#44277;&#44228;&#54925;&#49436;-2pcm\&#49548;&#44033;&#47196;\&#44277;&#47924;\&#49569;&#50896;&#44592;B\&#44277;&#49324;\&#44036;&#51060;&#44277;&#49324;\&#52712;&#49688;&#49444;&#48708;&#49444;&#44228;&#49436;(&#52572;&#51333;f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DATA\JUCK-SAN\KCCPP\MMM.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LJK-EX~1\BYN\JUNKIDAN.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ser128\c\harley\excel\&#46020;&#47196;\&#45909;&#54217;-&#55121;&#49437;\TEMP\&#51312;&#51221;3&#50900;13&#51068;&#47308;&#51068;&#49352;&#48317;.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48149;&#47000;&#50756;\&#51088;&#47308;&#51217;&#49688;&#50857;\TEMP\LOOP.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52268;&#49688;\C\EXCEL\EXCEL\&#44277;&#51333;&#45800;&#4403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971308W98\&#44592;&#48376;&#49444;&#44228;%20&#49444;\2002\&#45224;&#50501;&#48176;&#49688;&#51648;(&#54620;&#51333;)\UP\CD&#44413;&#44592;\1&#45800;&#44228;\&#49688;&#47049;\5.&#50864;&#49688;&#44277;.xl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48512;&#45824;tu"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49888;&#44508;&#50577;\C\PROJECT\&#44288;&#54840;&#45824;&#44368;\&#44288;&#54840;&#51068;&#4815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49900;&#49345;&#50857;\CGL\PHJ\EACL\EXITLOOP.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47928;&#48124;&#49885;\C\&#54788;&#51109;\&#46020;&#44553;&#45236;&#50669;\&#45453;&#50612;&#52492;\2001&#45380;&#48516;&#52572;&#51333;\1%20&#53664;&#47785;(2001&#4538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44608;&#52285;&#49885;\C\My%20Documents\&#45257;&#50672;&#44284;&#51201;\2&#45257;&#50672;&#51204;&#52404;\2&#45257;&#50672;&#52509;&#44292;.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PHJ\EACL\EXITLOOP.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lsung07\c\01project\&#51228;&#44053;slag\FINAL\&#50641;&#49472;\&#50896;&#47308;%20&#45432;&#54980;&#49444;&#48708;\&#54252;)&#50896;&#47308;&#44277;&#51109;%20&#45432;&#54980;&#49444;&#48708;%20&#44368;&#524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gw.poscon.co.kr/MSOFFICE/HEXCEL/BM/&#48169;&#54868;&#49328;&#52636;.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48149;&#44397;&#51652;\C\&#54788;&#51109;\&#50728;&#49328;&#48176;&#52636;&#49688;\&#50872;&#49328;&#50728;&#49328;\&#50728;&#49328;&#49892;&#54665;\&#50728;&#49328;&#49892;&#54665;xl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52572;&#47749;&#49437;\&#50857;&#49328;&#49548;&#54868;&#47932;\&#51068;&#50948;&#45824;&#4403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44608;&#54840;&#50676;\MY%20DOCUMENTS\My%20Documents\SPRM\&#44277;&#51221;\WORK\&#44277;&#50976;\&#49892;&#54665;&#44228;&#54925;&#49436;%20&#44592;&#48376;&#44277;&#5122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WINDOWS\TEMP\MEARI\SPOOL\FILES\CHJN\EX\PL\SCCFE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44285;&#45824;&#54872;xp\&#45909;&#49548;~&#50857;&#47928;\My%20Documents\&#51089;&#50629;&#49892;\&#52649;&#48513;&#49440;(&#52572;&#51333;)\&#45236;&#50669;&#49436;\&#44148;&#48376;&#50857;\&#45800;&#44032;&#49328;&#52636;&#49436;(&#52384;&#44144;)-&#45225;&#54408;&#54980;&#49688;&#51221;&#46120;.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F:\3_&#48149;&#51333;&#54984;(&#51201;&#49328;&#49444;&#44228;)\1.1_&#51201;&#49328;&#49444;&#44228;\1_&#44305;)&#54980;&#54032;%20&#45733;&#47141;&#51613;&#44053;\13_&#44305;)&#54980;&#54032;%20&#45733;&#47141;&#51613;&#44053;%2013&#52264;&#44277;&#49324;\1_&#49328;&#52636;&#49436;\&#45257;&#50672;&#50644;&#51648;&#45768;&#50612;&#47553;&#54016;\&#49325;&#51228;&#44552;&#51648;%20no.1cal&#54633;&#47532;&#54868;(&#44228;&#50557;&#49324;&#50577;&#49436;)_rev.6\&#50644;&#51648;&#45768;&#50612;&#47553;\&#45236;&#51648;&#47928;\&#50676;&#50857;&#47049;&#4632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48149;&#51068;&#54840;\C\&#47448;&#49437;&#54788;\LOOP.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51060;&#52285;&#54872;\D\My%20Documents\EXCEL\SEO\&#44221;&#51032;&#49440;(&#50857;&#49328;~&#47928;&#49328;&#44036;)\&#51076;&#49884;&#48176;&#51204;\&#51076;&#49884;&#48176;&#51204;&#45236;&#5066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51089;&#50629;&#48169;/&#53076;&#46300;&#51312;&#54924;&#51077;&#47141;&#47588;&#53356;&#47196;.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2_&#48149;&#51333;&#54984;-1/1_&#51201;&#49328;&#49444;&#44228;/2_&#44305;)3&#50676;&#50672;%20&#54633;&#47532;&#54868;%20&#44277;&#49324;/6_&#44305;)%203&#50676;&#50672;%20&#54633;&#47532;&#54868;%206&#52264;&#44277;&#49324;/1_&#49328;&#52636;&#49436;/14-&#44305;)%203&#50676;&#50672;%20&#54633;&#47532;&#54868;%206&#52264;%20&#49328;&#52636;&#49436;.xls"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Startup" Target="&#44305;&#50577;.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50980;&#51452;&#49345;new\My%20Documents\0-DRAWING\&#51201;&#49328;&#49444;&#44228;\&#50672;&#51452;&#49444;&#48708;\EXCEL\IYK\AKF\AKF-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E08012\&#51452;&#45716;&#44275;\pipe-mid.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51060;&#50725;&#51116;\&#44277;&#50976;\KWS\PROJECT\P1H%20&#51228;&#54408;&#45800;&#51473;\LOOP.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51312;&#45909;&#54872;\C\My%20Documents\CDW97\&#52280;&#44256;&#49324;&#54637;\&#51312;&#51221;010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B:\1&#49440;&#51116;AI.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51060;&#50725;&#51116;\&#44277;&#50976;\WORK\&#44277;&#50976;\windows\TEMP\&#53804;&#51088;&#44228;&#54925;&#49892;%20&#50577;&#49885;(&#44032;&#50676;&#47196;).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44428;&#51064;&#45909;xp\cd-01\My%20Documents\&#44032;&#44277;%20&#49688;&#52397;-&#50724;&#49328;.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LJK-LAST\&#49885;&#51116;&#51064;&#48512;"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Your-5b722a3d21\&#44608;&#50976;&#54693;&#51032;&#51089;&#50629;\ARCH\&#49444;&#48708;.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52572;&#51333;&#52384;\C\&#51228;&#44053;\1&#51228;&#44053;&#49688;&#48176;&#51204;&#49888;&#50696;&#54868;\&#51201;&#49328;\&#51060;&#46041;&#55148;\yard\&#44053;&#51116;\LOOP.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44608;&#46041;&#54840;\&#44277;&#50976;%20&#47928;&#49436;\03-&#45225;&#54408;\2007\(2007.04.30)(&#54252;)&#51228;&#44053;&#48512;%20&#48512;&#50896;&#47308;&#52285;&#44256;%20&#48143;%20&#54633;&#44552;&#52384;%20&#50725;&#50808;&#50556;&#46300;%20&#49888;&#49444;&#44277;&#49324;\&#52572;&#51333;\&#49688;&#47049;&#49436;\ANC&#51473;&#47049;&#44228;&#49328;.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h:\LJK-LAST\TOWER\&#44592;&#45392;&#53457;.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44428;&#51064;&#45909;xp\CD-01\WINDOWS\&#48148;&#53461;%20&#54868;&#47732;\05&#52280;&#44256;&#46020;&#47732;\&#44221;&#52632;&#49440;&#54217;&#45236;~&#47560;&#49437;\&#45225;&#54408;&#48516;\&#45824;&#48169;&#50808;%202&#44060;&#49548;\excel\&#45824;&#48169;&#45236;&#50669;.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4608;&#48124;&#49437;\&#44592;&#44228;&#51201;&#49328;&#49444;&#44228;\EXCEL\WORDDATA\EDATA\KJO\&#44592;&#53440;&#54868;&#51068;\&#51473;&#51109;&#4870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Your-5b722a3d21\&#44608;&#50976;&#54693;&#51032;&#51089;&#50629;\&#54728;&#54805;&#50577;&#47928;&#49436;\2&#45257;&#50672;EDT&#49444;&#52824;&#44277;&#49324;\2&#45257;&#50672;EDT&#49444;&#52824;&#44277;&#49324;&#52572;&#51333;0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44608;&#48393;&#44428;\C\TEMP\TEMP\&#49444;&#48708;&#48708;&#49328;&#52636;.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44428;&#51064;&#45909;xp\CD-01\WINDOWS\&#48148;&#53461;%20&#54868;&#47732;\drawing\&#50689;&#46041;&#49440;\&#44256;&#49324;&#47532;~&#49888;&#44592;&#44036;\&#45236;&#50669;&#49436;\&#44256;&#49324;&#47532;&#45236;&#50669;-new.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Nt42(ptg)\back%20up\WORK\&#44396;&#47532;&#49548;&#44033;&#49884;&#49444;(7010)\&#49849;&#51064;&#46020;&#49436;\&#51088;&#47308;&#51228;&#52636;(99.12.18)\EXCEL\KYH\LG\DK\LG-WW01.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A:\My%20Documents\&#44160;&#49324;&#49888;&#52397;&#49436;\&#50857;&#49440;&#50696;&#48708;&#44160;&#49324;&#49888;&#52397;&#49436;.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http://gw.poscon.co.kr/&#44204;&#51201;&#49892;-&#44608;&#50689;&#44260;/&#54252;&#54637;%202COKE%203&#44592;%20&#51109;&#51077;&#52264;%20&#51088;&#46041;&#54868;/&#44204;&#51201;&#51088;&#47308;/&#52628;&#51221;&#49552;&#51061;&#44228;&#49328;&#5085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My%20Documents\&#44608;&#54252;&#46020;&#47196;\&#44608;&#54252;&#53804;&#52272;.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hwp\&#54620;&#49556;&#44397;&#49324;\&#45800;&#44032;&#49328;&#52636;.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48149;&#51068;&#44221;\PCI\My%20Documents\K3PCI\PK95-5.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F:\PROJECT\poStrip\&#51088;&#47308;(041229)\4&#52264;&#51201;&#49328;\EX-DATA\HOIST(&#54252;&#54637;)\&#51228;&#44053;%20PLANT\&#49444;&#44228;&#49444;~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WINDOWS/Temporary%20Internet%20Files/Content.IE5/ALPITIWR/&#46020;&#49569;&#49688;&#49884;&#49444;/&#53804;&#52272;/EQ%20list.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4608;&#50689;&#49440;\D\CAD-WORK\&#49888;&#54840;&#46321;\&#54617;&#46041;2&#54840;&#44305;&#51109;\&#45236;&#50669;&#49436;-&#54617;&#46041;2&#54840;&#44305;&#51109;.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A:\&#51060;&#45824;%20&#49884;&#44277;&#44228;&#54925;&#48372;&#44256;.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User128\c\harley\excel\&#46020;&#47196;\&#45909;&#54217;-&#55121;&#49437;\&#49324;&#50629;2000excell\E&#44397;&#51648;&#46020;\&#47928;&#44305;&#52397;&#52380;\2000year\&#52397;&#52380;&#44396;&#44036;\&#51648;&#52492;&#45909;&#54217;\2000&#51648;&#52492;-&#45909;&#54217;&#48156;&#51452;.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44608;&#49457;&#46020;\D\My%20Documents\&#54364;&#47732;&#55136;&#53456;&#49345;&#51109;&#52824;&#49444;&#52824;&#44277;&#49324;\&#49437;&#46020;&#44053;&#54032;\DATA\JUCK-SAN\KCCPP\MMM.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51204;&#44592;&#48169;&#49885;/&#49444;&#44228;&#50857;&#50669;/&#54620;&#44397;&#44032;&#49828;&#44592;&#44277;/&#53685;&#50689;&#44592;&#51648;/&#52572;&#51333;&#45236;&#50669;-&#48169;&#49885;.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44608;&#51116;&#47564;\&#44608;&#51116;&#47564;\My%20Documents\97&#52265;&#44277;\&#51221;&#50516;&#49436;&#49885;.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51060;&#50725;&#51116;\&#44277;&#50976;\PHJ\BPCAL\OWD\PK95-5.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PROGRAM%20FILES\MICROSOFT%20OFFICE\OFFICE\COMMONMO.XLA"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4608;&#54788;&#50865;\&#47215;&#45936;&#44148;&#49444;\&#44277;&#47924;&#44288;&#47144;&#51088;&#47308;\&#45236;&#50669;&#49436;\&#48320;&#44221;&#44228;&#50557;&#45236;&#50669;&#49436;\&#45236;&#50669;&#49436;\02.&#50896;&#44032;&#44228;&#49328;(1&#52264;&#48320;&#44221;).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ANSERVER\&#44592;&#52488;&#44277;&#49324;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HANSERVER\765KV.MUL\TOTAL\&#45817;1&#54788;.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Nt42(ptg)\back%20up\&#48149;&#53468;&#44508;\&#44204;&#51201;&#51228;&#52636;\POSEC\&#50629;&#52404;&#46321;&#471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작성방법"/>
      <sheetName val="5.소재"/>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보온 기본물량집계"/>
      <sheetName val="3-3Υ-RAY"/>
      <sheetName val="3-4ARGON"/>
      <sheetName val="4보온공사"/>
      <sheetName val="4-1보온공사 물량집계"/>
      <sheetName val="4-2 보온 자재집계"/>
      <sheetName val="1화 자재산출근거"/>
      <sheetName val="2화 자재산출근거"/>
      <sheetName val="3화 자재산출근거"/>
      <sheetName val="4-3-1보온 기본물량산출"/>
      <sheetName val="4-2-2철선"/>
      <sheetName val="4-2-3STS-BAND"/>
      <sheetName val="4-2-4FLANGE"/>
      <sheetName val="4-2-5GLOBE"/>
      <sheetName val="4-2-6GATE"/>
      <sheetName val="9기초공사"/>
      <sheetName val="1화성 기초"/>
      <sheetName val="2화성 기초"/>
      <sheetName val="3화성 기초"/>
      <sheetName val="DRAWING LIST (기계)"/>
      <sheetName val="DRAWING LIST (전기)"/>
      <sheetName val="Sheet1"/>
      <sheetName val="#REF"/>
      <sheetName val="POL6차-PIPING"/>
      <sheetName val="단중표"/>
      <sheetName val="목록"/>
      <sheetName val="기준"/>
      <sheetName val="갑지"/>
      <sheetName val="산#3-2-2"/>
      <sheetName val="산#3-1"/>
      <sheetName val="산#3-2"/>
      <sheetName val="PI"/>
      <sheetName val="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TAGON"/>
      <sheetName val="물량"/>
      <sheetName val="WEIGHT LIST"/>
      <sheetName val="POL6차-PIPING"/>
      <sheetName val="산#3-1"/>
      <sheetName val="산#2-1 (2)"/>
      <sheetName val="#REF"/>
      <sheetName val="도"/>
      <sheetName val="#2-1"/>
      <sheetName val="기기보온"/>
      <sheetName val="기본물량"/>
      <sheetName val="일위대가"/>
      <sheetName val="_REF"/>
      <sheetName val="배관BM(일반)"/>
      <sheetName val="단가"/>
      <sheetName val="BEND LOSS"/>
      <sheetName val="산출"/>
      <sheetName val="4-3 보온 기본물량집계"/>
      <sheetName val="목록"/>
      <sheetName val="산#3-2-2"/>
      <sheetName val="산#3-2"/>
      <sheetName val="WEIGHT_LIST"/>
      <sheetName val="산#2-1_(2)"/>
      <sheetName val="BEND_LOSS"/>
      <sheetName val="4-3_보온_기본물량집계"/>
      <sheetName val="별표집계"/>
      <sheetName val="입찰안"/>
      <sheetName val="PI"/>
      <sheetName val="T-TABLE"/>
      <sheetName val="수량산출서"/>
      <sheetName val="PROGRAM_DATA"/>
      <sheetName val="내역"/>
      <sheetName val="Testing"/>
      <sheetName val="부하(성남)"/>
      <sheetName val="EXPAN-1"/>
      <sheetName val="NOMUBI"/>
      <sheetName val="터널조도"/>
      <sheetName val="한강운반비"/>
      <sheetName val="노무비"/>
      <sheetName val="전차선로 물량표"/>
      <sheetName val="구의동공내역서"/>
      <sheetName val="계약ITEM"/>
      <sheetName val="인건-측정"/>
      <sheetName val="Sheet1"/>
      <sheetName val="견적내역서"/>
      <sheetName val="전차선로_물량표"/>
      <sheetName val="정부노임단가"/>
      <sheetName val="Sheet5"/>
      <sheetName val="가열로SW"/>
      <sheetName val="공사비예산서(토목분)"/>
      <sheetName val="부속동"/>
      <sheetName val="TOTAL"/>
      <sheetName val="공사물량총량집계"/>
      <sheetName val="내역(100%)"/>
      <sheetName val="IMPEADENCE MAP 취수장"/>
      <sheetName val="Man Power &amp; Comp"/>
      <sheetName val="옥외"/>
      <sheetName val=""/>
      <sheetName val="품종별-이름"/>
      <sheetName val="EQUIPMENT -2"/>
      <sheetName val="투입인력"/>
      <sheetName val="Sheet9"/>
      <sheetName val="적용"/>
      <sheetName val="Sheet2"/>
      <sheetName val="M1"/>
      <sheetName val="Pengalaman Per"/>
      <sheetName val="DATA"/>
      <sheetName val="Proposal"/>
      <sheetName val="차액보증"/>
      <sheetName val="gia vt,nc,may"/>
      <sheetName val="정산입력"/>
      <sheetName val="Sheet1 (2)"/>
      <sheetName val="CB"/>
      <sheetName val="신안남용역"/>
      <sheetName val="방열판"/>
      <sheetName val="6.INTER CONNECTING"/>
      <sheetName val="단중표-ST"/>
      <sheetName val="본장"/>
      <sheetName val="PROCESS"/>
      <sheetName val="업무"/>
      <sheetName val="도면자료제출일정"/>
      <sheetName val="부하계산서"/>
      <sheetName val="REHEATING FURNACE"/>
      <sheetName val="배명(단가)"/>
      <sheetName val="환율-LIBOR"/>
      <sheetName val="외자배분"/>
      <sheetName val="외자내역"/>
      <sheetName val="손익현황"/>
      <sheetName val="현황CODE"/>
      <sheetName val="96간접경비"/>
      <sheetName val="일위대가-1"/>
      <sheetName val=" 견적서"/>
      <sheetName val="ENG-101"/>
      <sheetName val="말뚝물량"/>
      <sheetName val="예가표"/>
      <sheetName val="구성비"/>
      <sheetName val="배수내역"/>
      <sheetName val="Tabelle3"/>
      <sheetName val="견적서"/>
      <sheetName val="갑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승달문예회관)"/>
      <sheetName val="변압기용량"/>
      <sheetName val="발전기"/>
      <sheetName val="발전기부하"/>
      <sheetName val="축전지"/>
      <sheetName val="전압조건"/>
      <sheetName val="전압강하계산서"/>
      <sheetName val="부하조건"/>
      <sheetName val="부하계산서"/>
      <sheetName val="부하(성남)"/>
      <sheetName val="부하_성남_"/>
      <sheetName val="내역서"/>
      <sheetName val="FORM-0"/>
      <sheetName val="중기일위대가"/>
      <sheetName val="SD"/>
      <sheetName val="조도계산서 (도서)"/>
      <sheetName val="인건비"/>
      <sheetName val="가도공"/>
      <sheetName val="중기사용료"/>
      <sheetName val="LOPCALC"/>
      <sheetName val="노임단가"/>
      <sheetName val="Sheet1"/>
      <sheetName val="공사비예산서(토목분)"/>
      <sheetName val="전차선로 물량표"/>
      <sheetName val="정부노임단가"/>
      <sheetName val="PI"/>
      <sheetName val="#REF"/>
      <sheetName val="집수정(600-700)"/>
      <sheetName val="수질정화시설"/>
      <sheetName val="단면가정"/>
      <sheetName val="설계조건"/>
      <sheetName val="부재력정리"/>
      <sheetName val="조도계산서_(도서)"/>
      <sheetName val="cable산출"/>
      <sheetName val="처리단락"/>
      <sheetName val="건축부하"/>
      <sheetName val="약전닥트"/>
      <sheetName val="일지-H"/>
      <sheetName val="김포IO"/>
      <sheetName val="LD"/>
      <sheetName val="FA설치명세"/>
      <sheetName val="금액내역서"/>
      <sheetName val="?????"/>
      <sheetName val="BEND LOSS"/>
      <sheetName val="BOM(Elec)"/>
      <sheetName val="공통(20-91)"/>
      <sheetName val="한강운반비"/>
      <sheetName val="노임"/>
      <sheetName val="자재"/>
      <sheetName val="상세내역총괄"/>
      <sheetName val="단가비교"/>
      <sheetName val="기기리스트"/>
      <sheetName val="바닥판"/>
      <sheetName val="Sheet17"/>
      <sheetName val="가설건물"/>
      <sheetName val="200"/>
      <sheetName val="직노"/>
      <sheetName val="대로근거"/>
      <sheetName val="중로근거"/>
      <sheetName val="단중표"/>
      <sheetName val="제경비"/>
      <sheetName val="내역"/>
      <sheetName val="2공구수량"/>
      <sheetName val="INPUT"/>
      <sheetName val="현장지지물물량"/>
      <sheetName val="Man Power &amp; Comp"/>
      <sheetName val="노무비"/>
      <sheetName val="FD"/>
      <sheetName val="99관저"/>
      <sheetName val="Macro1"/>
      <sheetName val="전기실및집수정"/>
      <sheetName val="목차"/>
      <sheetName val="설직재-1"/>
      <sheetName val="토목주소"/>
      <sheetName val="프랜트면허"/>
      <sheetName val="ABUT수량-A1"/>
      <sheetName val="MOTOR"/>
      <sheetName val="U-TYPE(1)"/>
      <sheetName val="UEC영화관본공사내역"/>
      <sheetName val="부하LOAD"/>
      <sheetName val="8.INTER CONNECTING"/>
      <sheetName val="2선재"/>
      <sheetName val="내역대비표"/>
      <sheetName val="96작생능"/>
      <sheetName val="BOJUNGGM"/>
      <sheetName val="별표총괄"/>
      <sheetName val="방송(체육관)"/>
      <sheetName val="골조시행"/>
      <sheetName val="EQUIP LIST"/>
      <sheetName val="TRE TABLE"/>
      <sheetName val="DATA"/>
      <sheetName val="L-type"/>
      <sheetName val="사급자재"/>
      <sheetName val="집계표"/>
      <sheetName val="대전-교대(A1-A2)"/>
      <sheetName val="수량산출내역1115"/>
      <sheetName val="지급자재"/>
      <sheetName val="교각1"/>
      <sheetName val="타공종이기"/>
      <sheetName val="수량산출"/>
      <sheetName val="영창26"/>
      <sheetName val="계약"/>
      <sheetName val="CC16-내역서"/>
      <sheetName val="조건표"/>
      <sheetName val="다이꾸"/>
      <sheetName val="현황산출서"/>
      <sheetName val="Sheet3"/>
      <sheetName val="공통"/>
      <sheetName val="일위대가"/>
      <sheetName val="7.1유효폭"/>
      <sheetName val="노임이"/>
      <sheetName val="역T형교대(말뚝기초)"/>
      <sheetName val="내역표지"/>
      <sheetName val="아파트 "/>
      <sheetName val="자재단가"/>
      <sheetName val="주식"/>
      <sheetName val="Sheet1 (2)"/>
      <sheetName val="TABLE"/>
      <sheetName val="FB25JN"/>
      <sheetName val="개소별수량산출"/>
      <sheetName val="예가표"/>
      <sheetName val="조명시설"/>
      <sheetName val="E01"/>
      <sheetName val="MVE02"/>
      <sheetName val="단가"/>
      <sheetName val="0124"/>
      <sheetName val="Sheet5"/>
      <sheetName val="연돌일위집계"/>
      <sheetName val="SPEC"/>
      <sheetName val="설산1.나"/>
      <sheetName val="본사S"/>
      <sheetName val="F4-F7"/>
      <sheetName val="데이타"/>
      <sheetName val="부대내역"/>
      <sheetName val="ITEM"/>
      <sheetName val="터널조도"/>
      <sheetName val="식재인부"/>
      <sheetName val="제잡비집계"/>
      <sheetName val="1,2공구원가계산서"/>
      <sheetName val="2공구산출내역"/>
      <sheetName val="1공구산출내역서"/>
      <sheetName val="조명율표"/>
      <sheetName val="설계예산서"/>
      <sheetName val="총계"/>
      <sheetName val="예산내역서"/>
      <sheetName val="99노임기준"/>
      <sheetName val="투찰"/>
      <sheetName val="Macro(전선)"/>
      <sheetName val="소비자가"/>
      <sheetName val="XXXXXX"/>
      <sheetName val="갑지"/>
      <sheetName val="총괄"/>
      <sheetName val="표지"/>
      <sheetName val="3"/>
      <sheetName val="Up &amp; bhn"/>
      <sheetName val="Man Power"/>
      <sheetName val="TOTAL"/>
      <sheetName val="일위대가(가설)"/>
      <sheetName val="시중노임단가"/>
      <sheetName val="DATE"/>
      <sheetName val="정렬"/>
      <sheetName val="Ç¥Áö(½Â´Þ¹®¿¹È¸°ü)"/>
      <sheetName val="º¯¾Ð±â¿ë·®"/>
      <sheetName val="¹ßÀü±â"/>
      <sheetName val="¹ßÀü±âºÎÇÏ"/>
      <sheetName val="ÃàÀüÁö"/>
      <sheetName val="Àü¾ÐÁ¶°Ç"/>
      <sheetName val="Àü¾Ð°­ÇÏ°è»ê¼­"/>
      <sheetName val="ºÎÇÏÁ¶°Ç"/>
      <sheetName val="ºÎÇÏ°è»ê¼­"/>
      <sheetName val="ºÎÇÏ(¼º³²)"/>
      <sheetName val="ºÎÇÏ_¼º³²_"/>
      <sheetName val="교각계산"/>
      <sheetName val="대치판정"/>
      <sheetName val="4-3 보온 기본물량집계"/>
      <sheetName val="도"/>
      <sheetName val="COVER"/>
      <sheetName val="CB"/>
      <sheetName val="POL6차-PIPING"/>
      <sheetName val="물량"/>
      <sheetName val="산#2-1 (2)"/>
      <sheetName val="산#3-1"/>
      <sheetName val="WEIGHT LIST"/>
      <sheetName val="계약ITEM"/>
      <sheetName val="도면자료제출일정"/>
      <sheetName val="처리장"/>
      <sheetName val="하수관로"/>
      <sheetName val="시공여유율"/>
      <sheetName val="L형옹벽단위수량(35)"/>
      <sheetName val="L형옹벽단위수량(25)"/>
      <sheetName val="HX"/>
      <sheetName val="steam table"/>
      <sheetName val="기별"/>
      <sheetName val="설계명세서"/>
      <sheetName val="001"/>
      <sheetName val="ⴭⴭⴭⴭ"/>
      <sheetName val="간선계산"/>
      <sheetName val="수리결과"/>
      <sheetName val="단면 (2)"/>
      <sheetName val="방배동내역(리라)"/>
      <sheetName val="현장경비"/>
      <sheetName val="건축공사집계표"/>
      <sheetName val="부대공사총괄"/>
      <sheetName val="표지 (2)"/>
      <sheetName val="단가표"/>
      <sheetName val="전차선로_물량표"/>
      <sheetName val="TRE_TABLE"/>
      <sheetName val="소요자재"/>
      <sheetName val="노무산출서"/>
      <sheetName val="적용단위길이"/>
      <sheetName val="tggwan(mac)"/>
      <sheetName val="포장직선구간"/>
      <sheetName val="철근단면적"/>
      <sheetName val="항목등록"/>
      <sheetName val="입력값"/>
      <sheetName val="설계내역서"/>
      <sheetName val="내역기준"/>
      <sheetName val="입찰안"/>
      <sheetName val="설계개요"/>
      <sheetName val="토사(PE)"/>
      <sheetName val="Pack-3"/>
      <sheetName val="QUOTATION"/>
      <sheetName val="QUOTATION (2)"/>
      <sheetName val="SRC-B3U2"/>
      <sheetName val="뚝토공"/>
      <sheetName val="투자효율분석"/>
      <sheetName val="법면"/>
      <sheetName val="부대공"/>
      <sheetName val="구조물공"/>
      <sheetName val="포장공"/>
      <sheetName val="토공"/>
      <sheetName val="배수공1"/>
      <sheetName val="화전내"/>
      <sheetName val="M3산출"/>
      <sheetName val="BAND(200)"/>
      <sheetName val="EL 표면적"/>
      <sheetName val="Detail"/>
      <sheetName val="실행철강하도"/>
      <sheetName val="비용적자료"/>
      <sheetName val="특수기호강도거푸집"/>
      <sheetName val="종배수관면벽신"/>
      <sheetName val="종배수관(신)"/>
      <sheetName val="인사자료총집계"/>
      <sheetName val="전기일위대가"/>
      <sheetName val="CTEMCOST"/>
      <sheetName val="건축공사 내역"/>
      <sheetName val="배수공"/>
      <sheetName val="간지"/>
      <sheetName val="TYPE1"/>
      <sheetName val="철근량"/>
      <sheetName val="수로단위수량"/>
      <sheetName val="메서,변+증"/>
      <sheetName val="날개벽37.5。,82.5。"/>
      <sheetName val="말뚝지지력산정"/>
      <sheetName val="M1"/>
      <sheetName val="Sheet6"/>
      <sheetName val="요율표(전기)"/>
      <sheetName val="기성금내역서"/>
      <sheetName val="차선도색현황"/>
      <sheetName val="우각부보강"/>
      <sheetName val="몰탈콘크리트"/>
      <sheetName val="단가조사표"/>
      <sheetName val="INPUT(덕도방향-시점)"/>
      <sheetName val="수량"/>
      <sheetName val="사업수지"/>
      <sheetName val="중동공구"/>
      <sheetName val="Sheet13"/>
      <sheetName val="간선"/>
      <sheetName val="P-J"/>
      <sheetName val="Sheet14"/>
      <sheetName val="현장식당(1)"/>
      <sheetName val="관리사무소"/>
      <sheetName val="CALCULATION"/>
      <sheetName val="발신정보"/>
      <sheetName val="일년TOTAL"/>
      <sheetName val="과천MAIN"/>
      <sheetName val="신우"/>
      <sheetName val="설계예산내역서"/>
      <sheetName val="원가"/>
      <sheetName val="공종별집계표"/>
      <sheetName val="공종별내역서"/>
      <sheetName val="수량산출서"/>
      <sheetName val="일위대가목록"/>
      <sheetName val="단가대비표"/>
      <sheetName val="공사설정"/>
      <sheetName val="참조"/>
      <sheetName val="Sheet2"/>
      <sheetName val="입적표"/>
      <sheetName val="dg"/>
      <sheetName val="경영상태"/>
      <sheetName val="__"/>
      <sheetName val="아파트_"/>
      <sheetName val="계수시트"/>
      <sheetName val="원가계산서"/>
      <sheetName val="Pier 3"/>
      <sheetName val="PROCURE"/>
      <sheetName val="산출근거"/>
      <sheetName val="기성신청"/>
      <sheetName val="방음벽기초"/>
      <sheetName val="1.설계조건"/>
      <sheetName val="슬래브"/>
      <sheetName val="을지"/>
      <sheetName val="B053 (990701)공정실적PP%계산"/>
      <sheetName val="B053 (990701)공정능력PC%계산"/>
      <sheetName val="GTG TR PIT"/>
      <sheetName val="#매송휴게소 전체사원#"/>
      <sheetName val="EP0618"/>
      <sheetName val="조도계산"/>
      <sheetName val="수량이동"/>
      <sheetName val="1-1"/>
      <sheetName val="토목변경"/>
      <sheetName val="총괄집계표 "/>
      <sheetName val="내역서(철콘)"/>
      <sheetName val="6PILE  (돌출)"/>
      <sheetName val="설계가"/>
      <sheetName val="별표"/>
      <sheetName val="자재조사표"/>
      <sheetName val="토목품셈"/>
      <sheetName val="남단 RAMP-A 상부공 수량 집계표"/>
      <sheetName val="남단 RAMP-A 상부철근수량 집계표 "/>
      <sheetName val="SAS1 수량 집계표"/>
      <sheetName val="SAS2 수량 집계표"/>
      <sheetName val="SAS3 수량 집계표"/>
      <sheetName val="SAS4 수량 집계표"/>
      <sheetName val="남단 RAMP-A 강재 수량 집계표"/>
      <sheetName val="남단 RAMP-A 하부공 수량 집계표"/>
      <sheetName val="남단 RAMP-A 교대수량 집계표"/>
      <sheetName val="남단 RAMP-A 교대철근수량 집계표"/>
      <sheetName val="남단 RAMP-A 교각수량 집계표"/>
      <sheetName val="남단 RAMP-A 교각철근수량집계표 "/>
      <sheetName val="남단 RAMP-A 옹벽수량집계표"/>
      <sheetName val="남단 RAMP-A 옹벽철근수량 집계표"/>
      <sheetName val="남단 RAMP-A U-TYPE 옹벽수량집계표"/>
      <sheetName val="남단 RAMP-A 우물통 수량 집계표"/>
      <sheetName val="남단 RAMP-A 우물통 철근수량 집계표"/>
      <sheetName val="남단 RAMP-A 현장 타설 말뚝 수량 집계표"/>
      <sheetName val="남단 RAMP-A RCD 철근수량 집계표"/>
      <sheetName val="남단 RAMP-A 교대 현장 타설 말뚝 수량 집계표"/>
      <sheetName val="남단 RAMP-A RCD 철근수량 집계표(교대)"/>
      <sheetName val="남단 RAMP-A 교각 현장 타설 말뚝 수량 집계표"/>
      <sheetName val="남단 RAMP-A 교각 RCD 철근수량집계표"/>
      <sheetName val="남단 RAMP-A 토공수량 집계표"/>
      <sheetName val="남단 RAMP-A 교대 토공수량 집계표"/>
      <sheetName val="남단 RAMP-A 교각 토공수량 집계표"/>
      <sheetName val="남단 RAMP-A 우물통 토공수량 집계표"/>
      <sheetName val="남단 RAMP-A 현장타설말뚝 토공수량 집계표"/>
      <sheetName val="남단 RAMP-A 교대 현장타설말뚝 토공수량 집계표"/>
      <sheetName val="남단 RAMP-A 교각 현장타설말뚝 토공수량 집계표"/>
      <sheetName val="남단 RAMP-A 가시설 집계표"/>
      <sheetName val="상부공(RAMP-A) 수량 집계표"/>
      <sheetName val="NAS1 수량 집계표"/>
      <sheetName val="NAS2 수량 집계표"/>
      <sheetName val="북단(RAMP-A)교각수량 집계표"/>
      <sheetName val="북단(RAMP-A)교대수량 집계표"/>
      <sheetName val="북단(RAMP-A) 하부일반수량 집계표"/>
      <sheetName val="북단(RAMP-A) U-TYPE 수량 집계표"/>
      <sheetName val="북단(RAMP-A)우물통 수량 집계표"/>
      <sheetName val="북단(RAMP-A)현장 타설 말뚝 수량 집계표"/>
      <sheetName val="교각 현장 타설 말뚝 수량 집계표(북단RAMP-A)"/>
      <sheetName val="교대 현장 타설 말뚝 수량 집계표(북단RAMP-A)"/>
      <sheetName val="북단(RAMP-A)강재 수량 집계표"/>
      <sheetName val="본선 철근수량 집계표"/>
      <sheetName val="북단(PL.GIRDER)철근수량 집계표 "/>
      <sheetName val="본선(PL.GIRDER)토공수량 집계표"/>
      <sheetName val="북단(PL.GIRDER)토공수량 집계표"/>
      <sheetName val="1.수인터널"/>
      <sheetName val="BID"/>
      <sheetName val="품셈기준"/>
      <sheetName val="APT"/>
      <sheetName val="1,2,3,4,5단위수량"/>
      <sheetName val="조도계산서_(도서)1"/>
      <sheetName val="BEND_LOSS"/>
      <sheetName val="EQUIP_LIST"/>
      <sheetName val="06 ~ 07 PLANT 별"/>
      <sheetName val="진행상태 03, 04 상태(2008.01.02)"/>
      <sheetName val="주형"/>
      <sheetName val="Ring"/>
      <sheetName val="계산기준"/>
      <sheetName val="조명율데이타"/>
      <sheetName val="조도계산(가로등NEW)"/>
      <sheetName val="95D"/>
      <sheetName val="94D"/>
      <sheetName val="93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변압기용량"/>
      <sheetName val="전압조건"/>
      <sheetName val="전압(성남)"/>
      <sheetName val="부하조건"/>
      <sheetName val="부하(성남)"/>
      <sheetName val="부하_성남_"/>
      <sheetName val="#REF"/>
      <sheetName val="인허가수행 Schedule"/>
      <sheetName val="VXXXXX"/>
      <sheetName val="갑지"/>
      <sheetName val="원가도공 (3)"/>
      <sheetName val="원가도공 (2)"/>
      <sheetName val="지급자재"/>
      <sheetName val="수배전원가"/>
      <sheetName val="수배전반"/>
      <sheetName val="수배전단가"/>
      <sheetName val="등기구내역"/>
      <sheetName val="발전기집계"/>
      <sheetName val="집계표"/>
      <sheetName val="내역서"/>
      <sheetName val="분전반일위대가"/>
      <sheetName val="일위대가 "/>
      <sheetName val="인공산출서"/>
      <sheetName val="수량산출"/>
      <sheetName val="단가조사서"/>
      <sheetName val="소방내역"/>
      <sheetName val="노무비조정 (%)"/>
      <sheetName val="단가대비표"/>
      <sheetName val="내역서 (2)"/>
      <sheetName val="산출집계"/>
      <sheetName val="101자탐기초"/>
      <sheetName val="101유도등기초"/>
      <sheetName val="101방송기초 "/>
      <sheetName val="102자탐기초 "/>
      <sheetName val="102유도등기초"/>
      <sheetName val="102방송기초"/>
      <sheetName val="103자탐기초"/>
      <sheetName val="103유도등기초"/>
      <sheetName val="103방송기초"/>
      <sheetName val="104자탐기초"/>
      <sheetName val="104유도등기초"/>
      <sheetName val="104방송기초"/>
      <sheetName val="105자탐기초"/>
      <sheetName val="105유도등기초"/>
      <sheetName val="105방송기초"/>
      <sheetName val="106자탐기초"/>
      <sheetName val="106유도등기초"/>
      <sheetName val="106방송기초"/>
      <sheetName val="107자탐기초"/>
      <sheetName val="107유도등기초"/>
      <sheetName val="107방송기초"/>
      <sheetName val="옥외자탐기초"/>
      <sheetName val="근생자탐기초"/>
      <sheetName val="내역서 (상가)"/>
      <sheetName val="분전반일위대가 (상가)"/>
      <sheetName val="일위대가  (상가)"/>
      <sheetName val="인공산출서 (상가)"/>
      <sheetName val="수량산출 (상가)"/>
      <sheetName val="단가조사서 (상가)"/>
      <sheetName val="LOPCALC"/>
      <sheetName val="공통(20-91)"/>
      <sheetName val="부하LOAD"/>
      <sheetName val="조도계산서 (도서)"/>
      <sheetName val="부하계산서"/>
      <sheetName val="MOTOR"/>
      <sheetName val="바닥판"/>
      <sheetName val="노임단가"/>
      <sheetName val="요율"/>
      <sheetName val="Sheet2"/>
      <sheetName val="BID"/>
      <sheetName val="외천교"/>
      <sheetName val="단중표"/>
      <sheetName val="BSD (2)"/>
      <sheetName val="가설건물"/>
      <sheetName val="환율-LIBOR"/>
      <sheetName val="소비자가"/>
      <sheetName val="관리사무소"/>
      <sheetName val="적용단위길이"/>
      <sheetName val="산출2-기기동력"/>
      <sheetName val="목차"/>
      <sheetName val="예산내역서"/>
      <sheetName val="설계예산서"/>
      <sheetName val="토목변경"/>
      <sheetName val="J直材4"/>
      <sheetName val="Sheet17"/>
      <sheetName val="7.1유효폭"/>
      <sheetName val="SUNGNAM1"/>
      <sheetName val="정렬"/>
      <sheetName val="list"/>
      <sheetName val="DATA"/>
      <sheetName val="조명율표"/>
      <sheetName val="데이타"/>
      <sheetName val="자재테이블"/>
      <sheetName val="전차선로 물량표"/>
      <sheetName val="기타유틸리티설비"/>
      <sheetName val="1"/>
      <sheetName val="설계조건"/>
      <sheetName val="단가정보"/>
      <sheetName val="INPUT DATA"/>
      <sheetName val="CSTSUM"/>
      <sheetName val="TRE TABLE"/>
      <sheetName val="BQ"/>
      <sheetName val="결선list"/>
      <sheetName val="ABUT수량-A1"/>
      <sheetName val="cost"/>
      <sheetName val="품셈기준"/>
      <sheetName val="WORK"/>
      <sheetName val="전기실및집수정"/>
      <sheetName val="L-type"/>
      <sheetName val="L_RPTA05_목록"/>
      <sheetName val="정부노임단가"/>
      <sheetName val="단가대비표 (3)"/>
      <sheetName val="일위대가"/>
      <sheetName val="산#2-1 (2)"/>
      <sheetName val="TABLE"/>
      <sheetName val="효율&amp;역율"/>
      <sheetName val=" 견적서"/>
      <sheetName val="여흥"/>
      <sheetName val="원가"/>
      <sheetName val="한강운반비"/>
      <sheetName val="자재"/>
      <sheetName val="금긋기 및 절단"/>
      <sheetName val="일위대가내역"/>
      <sheetName val="전력구구조물산근"/>
      <sheetName val="96작생능"/>
      <sheetName val="입찰안"/>
      <sheetName val="주간기성"/>
      <sheetName val="적용토목"/>
      <sheetName val="토사(PE)"/>
      <sheetName val="인허가수행_Schedule"/>
      <sheetName val="원가도공_(3)"/>
      <sheetName val="원가도공_(2)"/>
      <sheetName val="일위대가_"/>
      <sheetName val="노무비조정_(%)"/>
      <sheetName val="내역서_(2)"/>
      <sheetName val="101방송기초_"/>
      <sheetName val="102자탐기초_"/>
      <sheetName val="내역서_(상가)"/>
      <sheetName val="분전반일위대가_(상가)"/>
      <sheetName val="일위대가__(상가)"/>
      <sheetName val="인공산출서_(상가)"/>
      <sheetName val="수량산출_(상가)"/>
      <sheetName val="단가조사서_(상가)"/>
      <sheetName val="조도계산서_(도서)"/>
      <sheetName val="7_1유효폭"/>
      <sheetName val="BSD_(2)"/>
      <sheetName val="전차선로_물량표"/>
      <sheetName val="단가대비표_(3)"/>
      <sheetName val="산#2-1_(2)"/>
      <sheetName val="ITEM"/>
      <sheetName val="BEND LOSS"/>
      <sheetName val="mesc"/>
      <sheetName val="노임"/>
      <sheetName val="001"/>
      <sheetName val="??(??)"/>
      <sheetName val="Code"/>
      <sheetName val="Import"/>
      <sheetName val="CNC810M"/>
      <sheetName val="D-3503"/>
      <sheetName val="공사비예산서(토목분)"/>
      <sheetName val="부대tu"/>
      <sheetName val="U-TYPE(1)"/>
      <sheetName val="산출내역서집계표"/>
      <sheetName val="횡배수관단위수량"/>
      <sheetName val="ⴭⴭⴭⴭ"/>
      <sheetName val="3련 BOX"/>
      <sheetName val="발신정보"/>
      <sheetName val="토공및부대2차"/>
      <sheetName val="1.설계조건"/>
      <sheetName val="인건비"/>
      <sheetName val="공정표"/>
      <sheetName val="공사원가계산서"/>
      <sheetName val="자재단가"/>
      <sheetName val="c_balju"/>
      <sheetName val="수량산출서"/>
      <sheetName val="wall"/>
      <sheetName val="표지 (2)"/>
      <sheetName val="중기사용료"/>
      <sheetName val="환율"/>
      <sheetName val="교각계산"/>
      <sheetName val="주형"/>
      <sheetName val="견적시담(송포2공구)"/>
      <sheetName val="FEXS"/>
      <sheetName val="MEXICO-C"/>
      <sheetName val="Sheet3"/>
      <sheetName val="품의서"/>
      <sheetName val="총괄"/>
      <sheetName val="배관BM(일반)"/>
      <sheetName val="Currency Rate"/>
      <sheetName val="안정검토"/>
      <sheetName val="3BL공동구 수량"/>
      <sheetName val="1공구(을)"/>
      <sheetName val="품목납기"/>
      <sheetName val="Macro1"/>
      <sheetName val="Macro2"/>
      <sheetName val="부안변전"/>
      <sheetName val="MACRO(MCC)"/>
      <sheetName val="SRC-B3U2"/>
      <sheetName val="수질정화시설"/>
      <sheetName val="원가계산서"/>
      <sheetName val="인건-측정"/>
      <sheetName val="맨홀토공수량"/>
      <sheetName val="소요자재"/>
      <sheetName val="오산갈곳"/>
      <sheetName val="예정공정표"/>
      <sheetName val="총계"/>
      <sheetName val="노무비"/>
      <sheetName val="위치조서"/>
      <sheetName val="Proposal"/>
      <sheetName val="도"/>
      <sheetName val="단가입력창"/>
      <sheetName val="공종단가표 "/>
      <sheetName val="목록"/>
      <sheetName val="날개벽수량표"/>
      <sheetName val="EQUIP LIST"/>
      <sheetName val="cable-data"/>
      <sheetName val="FOOTING단면력"/>
      <sheetName val="중기일위대가"/>
      <sheetName val="타공종이기"/>
      <sheetName val="부대내역"/>
      <sheetName val="일반공사"/>
      <sheetName val="GTG TR PIT"/>
      <sheetName val="현장지지물물량"/>
      <sheetName val="제잡비계산"/>
      <sheetName val="식재총괄"/>
      <sheetName val="시설물총괄"/>
      <sheetName val="건축총괄"/>
      <sheetName val="식재"/>
      <sheetName val="입력DATA"/>
      <sheetName val="단"/>
      <sheetName val="내역"/>
      <sheetName val="조명율데이타"/>
      <sheetName val="첨부"/>
      <sheetName val="조도계산서 _도서_"/>
      <sheetName val="CalcuSheet"/>
      <sheetName val="CC16-내역서"/>
      <sheetName val="CRF"/>
      <sheetName val="공사비집계"/>
      <sheetName val="전기일위대가"/>
      <sheetName val="guard(mac)"/>
      <sheetName val="방배동내역(리라)"/>
      <sheetName val="포장공"/>
      <sheetName val="추가및 공제(방파제)"/>
      <sheetName val="직공비"/>
      <sheetName val="다이꾸"/>
      <sheetName val="Sheet1 (2)"/>
      <sheetName val="HRSG SMALL07220"/>
      <sheetName val="49단가"/>
      <sheetName val="부대대비"/>
      <sheetName val="냉연집계"/>
      <sheetName val="토적계산"/>
      <sheetName val="금액내역서"/>
      <sheetName val="내역표지"/>
      <sheetName val="횡배위치"/>
      <sheetName val="일위대가목록"/>
      <sheetName val="123"/>
      <sheetName val="기자재비"/>
      <sheetName val="양식"/>
      <sheetName val="Oper Amount"/>
      <sheetName val="일위대가표(DEEP)"/>
      <sheetName val="CALCULATION"/>
      <sheetName val="원형1호맨홀토공수량"/>
      <sheetName val="단위중량"/>
      <sheetName val="경비"/>
      <sheetName val="Sheet4"/>
      <sheetName val="실행품의서"/>
      <sheetName val="SILICATE"/>
      <sheetName val="작성방법"/>
      <sheetName val="2선재"/>
      <sheetName val="차액보증"/>
      <sheetName val="발전기계산서"/>
      <sheetName val="ilch"/>
      <sheetName val="처리단락"/>
      <sheetName val="LD"/>
      <sheetName val="약전닥트"/>
      <sheetName val="건축부하"/>
      <sheetName val="일지-H"/>
      <sheetName val="FA설치명세"/>
      <sheetName val="김포IO"/>
      <sheetName val="Man Power"/>
      <sheetName val="4.4 해변조명 3 산출"/>
      <sheetName val="3.2 갓바위1 산출서"/>
      <sheetName val="3.4 갓바위2 산출서"/>
      <sheetName val="단가비교표"/>
      <sheetName val="1.2 시민의탑 투광조명-집계"/>
      <sheetName val="일위대가집계표"/>
      <sheetName val="Param"/>
      <sheetName val="보차도경계석"/>
      <sheetName val="참조"/>
      <sheetName val="W-현원가"/>
      <sheetName val="Y-WORK"/>
      <sheetName val="Ç¥Áö"/>
      <sheetName val="º¯¾Ð±â¿ë·®"/>
      <sheetName val="Àü¾ÐÁ¶°Ç"/>
      <sheetName val="Àü¾Ð(¼º³²)"/>
      <sheetName val="ºÎÇÏÁ¶°Ç"/>
      <sheetName val="ºÎÇÏ(¼º³²)"/>
      <sheetName val="°øÅë(20-91)"/>
      <sheetName val="ºÎÇÏ_¼º³²_"/>
      <sheetName val="ÀÎÇã°¡¼öÇà Schedule"/>
      <sheetName val="ºÎÇÏLOAD"/>
      <sheetName val="7.1À¯È¿Æø"/>
      <sheetName val="°©Áö"/>
      <sheetName val="¿ø°¡µµ°ø (3)"/>
      <sheetName val="¿ø°¡µµ°ø (2)"/>
      <sheetName val="Áö±ÞÀÚÀç"/>
      <sheetName val="¼ö¹èÀü¿ø°¡"/>
      <sheetName val="¼ö¹èÀü¹Ý"/>
      <sheetName val="¼ö¹èÀü´Ü°¡"/>
      <sheetName val="µî±â±¸³»¿ª"/>
      <sheetName val="¹ßÀü±âÁý°è"/>
      <sheetName val="Áý°èÇ¥"/>
      <sheetName val="³»¿ª¼­"/>
      <sheetName val="ºÐÀü¹ÝÀÏÀ§´ë°¡"/>
      <sheetName val="ÀÏÀ§´ë°¡ "/>
      <sheetName val="ÀÎ°ø»êÃâ¼­"/>
      <sheetName val="¼ö·®»êÃâ"/>
      <sheetName val="´Ü°¡Á¶»ç¼­"/>
      <sheetName val="¼Ò¹æ³»¿ª"/>
      <sheetName val="³ë¹«ºñÁ¶Á¤ (%)"/>
      <sheetName val="´Ü°¡´ëºñÇ¥"/>
      <sheetName val="³»¿ª¼­ (2)"/>
      <sheetName val="»êÃâÁý°è"/>
      <sheetName val="101ÀÚÅ½±âÃÊ"/>
      <sheetName val="101À¯µµµî±âÃÊ"/>
      <sheetName val="101¹æ¼Û±âÃÊ "/>
      <sheetName val="102ÀÚÅ½±âÃÊ "/>
      <sheetName val="102À¯µµµî±âÃÊ"/>
      <sheetName val="102¹æ¼Û±âÃÊ"/>
      <sheetName val="103ÀÚÅ½±âÃÊ"/>
      <sheetName val="103À¯µµµî±âÃÊ"/>
      <sheetName val="103¹æ¼Û±âÃÊ"/>
      <sheetName val="104ÀÚÅ½±âÃÊ"/>
      <sheetName val="104À¯µµµî±âÃÊ"/>
      <sheetName val="104¹æ¼Û±âÃÊ"/>
      <sheetName val="105ÀÚÅ½±âÃÊ"/>
      <sheetName val="105À¯µµµî±âÃÊ"/>
      <sheetName val="105¹æ¼Û±âÃÊ"/>
      <sheetName val="106ÀÚÅ½±âÃÊ"/>
      <sheetName val="106À¯µµµî±âÃÊ"/>
      <sheetName val="106¹æ¼Û±âÃÊ"/>
      <sheetName val="107ÀÚÅ½±âÃÊ"/>
      <sheetName val="107À¯µµµî±âÃÊ"/>
      <sheetName val="107¹æ¼Û±âÃÊ"/>
      <sheetName val="¿Á¿ÜÀÚÅ½±âÃÊ"/>
      <sheetName val="±Ù»ýÀÚÅ½±âÃÊ"/>
      <sheetName val="³»¿ª¼­ (»ó°¡)"/>
      <sheetName val="ºÐÀü¹ÝÀÏÀ§´ë°¡ (»ó°¡)"/>
      <sheetName val="ÀÏÀ§´ë°¡  (»ó°¡)"/>
      <sheetName val="ÀÎ°ø»êÃâ¼­ (»ó°¡)"/>
      <sheetName val="¼ö·®»êÃâ (»ó°¡)"/>
      <sheetName val="´Ü°¡Á¶»ç¼­ (»ó°¡)"/>
      <sheetName val="L_RPTA05_¸ñ·Ï"/>
      <sheetName val="³¯°³º®¼ö·®Ç¥"/>
      <sheetName val="Á¶µµ°è»ê¼­ (µµ¼­)"/>
      <sheetName val="Áß±âÀÏÀ§´ë°¡"/>
      <sheetName val="´ÙÀÌ²Ù"/>
      <sheetName val="COVER"/>
      <sheetName val="1.우편집중내역서"/>
      <sheetName val="설계서"/>
      <sheetName val="INPUT_DATA"/>
      <sheetName val="TRE_TABLE"/>
      <sheetName val="금긋기_및_절단"/>
      <sheetName val="3련_BOX"/>
      <sheetName val="1_설계조건"/>
      <sheetName val="표지_(2)"/>
      <sheetName val="3BL공동구_수량"/>
      <sheetName val="hvac(제어동)"/>
      <sheetName val="기성집계"/>
      <sheetName val="분뇨"/>
      <sheetName val="Total"/>
      <sheetName val="일위대가(계측기설치)"/>
      <sheetName val="프랜트면허"/>
      <sheetName val="현황산출서"/>
      <sheetName val="철근단면적"/>
      <sheetName val="배수관공"/>
      <sheetName val="철거산출근거"/>
      <sheetName val="토목주소"/>
      <sheetName val="주식"/>
      <sheetName val="토공"/>
      <sheetName val="기초대가"/>
      <sheetName val="L형옹벽측구"/>
      <sheetName val="지진시"/>
      <sheetName val="내역서1"/>
      <sheetName val="자단"/>
      <sheetName val="GTG_TR_PIT"/>
      <sheetName val="조도계산서__도서_"/>
      <sheetName val="방음벽기초(H=4m)"/>
      <sheetName val="변화치수"/>
      <sheetName val="터파기및재료"/>
      <sheetName val="견적대비표"/>
      <sheetName val="Sheet1"/>
      <sheetName val="일위대가목차"/>
      <sheetName val="일위대가표"/>
      <sheetName val="간선"/>
      <sheetName val="9GNG운반"/>
      <sheetName val="접속도로1"/>
      <sheetName val="당초"/>
      <sheetName val="02 SLAB"/>
      <sheetName val="05 BOX"/>
      <sheetName val="세목별"/>
      <sheetName val="토공사"/>
      <sheetName val="Sheet13"/>
      <sheetName val="Sheet14"/>
      <sheetName val="발전기"/>
      <sheetName val="____"/>
      <sheetName val="b_balju_cho"/>
      <sheetName val="단가조사표"/>
      <sheetName val="일위대가(원본)"/>
      <sheetName val="1차변경내역"/>
      <sheetName val="단가조사"/>
      <sheetName val="조경일람"/>
      <sheetName val="RE9604"/>
      <sheetName val="옹벽기초자료"/>
      <sheetName val="말뚝지지력산정"/>
      <sheetName val="자재일람"/>
      <sheetName val="조명시설"/>
      <sheetName val="CAL"/>
      <sheetName val="가시설(TYPE-A)"/>
      <sheetName val="1호맨홀가감수량"/>
      <sheetName val="1-1평균터파기고(1)"/>
      <sheetName val="1호맨홀수량산출"/>
      <sheetName val="횡배수관집현황(2공구)"/>
      <sheetName val="O-단가조사서"/>
      <sheetName val="plan&amp;section of foundation"/>
      <sheetName val="안정검토(온1)"/>
      <sheetName val="FB25JN"/>
      <sheetName val="금액"/>
      <sheetName val="giathanh1"/>
      <sheetName val="K"/>
      <sheetName val="대로근거"/>
      <sheetName val="공통비"/>
      <sheetName val="횡날개수집"/>
      <sheetName val="단면가정"/>
      <sheetName val="부재력정리"/>
      <sheetName val="N賃率-職"/>
      <sheetName val="경산"/>
      <sheetName val="A포공위"/>
      <sheetName val="교각1"/>
      <sheetName val="LINE_LIST"/>
      <sheetName val="M3산출"/>
      <sheetName val="SUMMARY"/>
      <sheetName val="세금자료"/>
      <sheetName val="두앙"/>
      <sheetName val="2"/>
      <sheetName val="토공정보"/>
      <sheetName val="건축기성"/>
      <sheetName val="토목검측서"/>
      <sheetName val="TYPE1"/>
      <sheetName val="철근량"/>
      <sheetName val="조건표"/>
      <sheetName val="MW-BM"/>
      <sheetName val="4-3 보온 기본물량집계"/>
      <sheetName val="전기"/>
      <sheetName val="역T형교대(말뚝기초)"/>
      <sheetName val="일위대가총괄표"/>
      <sheetName val="단가산출총괄표"/>
      <sheetName val="J형측구단위수량"/>
      <sheetName val="종배수관(신)"/>
      <sheetName val="DATE"/>
      <sheetName val="보안등"/>
      <sheetName val="일위대가(가설)"/>
      <sheetName val="소각장스케줄"/>
      <sheetName val="을 2"/>
      <sheetName val="ÀÎÇã°¡¼öÇà_Schedule"/>
      <sheetName val="7_1À¯È¿Æø"/>
      <sheetName val="¿ø°¡µµ°ø_(3)"/>
      <sheetName val="¿ø°¡µµ°ø_(2)"/>
      <sheetName val="ÀÏÀ§´ë°¡_"/>
      <sheetName val="³ë¹«ºñÁ¶Á¤_(%)"/>
      <sheetName val="³»¿ª¼­_(2)"/>
      <sheetName val="101¹æ¼Û±âÃÊ_"/>
      <sheetName val="102ÀÚÅ½±âÃÊ_"/>
      <sheetName val="³»¿ª¼­_(»ó°¡)"/>
      <sheetName val="ºÐÀü¹ÝÀÏÀ§´ë°¡_(»ó°¡)"/>
      <sheetName val="ÀÏÀ§´ë°¡__(»ó°¡)"/>
      <sheetName val="ÀÎ°ø»êÃâ¼­_(»ó°¡)"/>
      <sheetName val="¼ö·®»êÃâ_(»ó°¡)"/>
      <sheetName val="´Ü°¡Á¶»ç¼­_(»ó°¡)"/>
      <sheetName val="Á¶µµ°è»ê¼­_(µµ¼­)"/>
      <sheetName val="Process"/>
      <sheetName val="PIPE"/>
      <sheetName val="설계명세서"/>
      <sheetName val="집계표(육상)"/>
      <sheetName val="K1자재(3차등)"/>
      <sheetName val="물가시세"/>
      <sheetName val="card1"/>
      <sheetName val="INPUT"/>
      <sheetName val="총괄집계표"/>
      <sheetName val="개소별수량산출"/>
      <sheetName val="설명서"/>
      <sheetName val="자재대"/>
      <sheetName val="표지1"/>
      <sheetName val="감가상각"/>
      <sheetName val="FD"/>
      <sheetName val="99관저"/>
      <sheetName val="재료비"/>
      <sheetName val="특수기호강도거푸집"/>
      <sheetName val="종배수관면벽신"/>
      <sheetName val="적용기준"/>
      <sheetName val="명단"/>
      <sheetName val="2000년1차"/>
      <sheetName val="2000전체분"/>
      <sheetName val="코드표"/>
      <sheetName val="토공A"/>
      <sheetName val="수목표준대가"/>
      <sheetName val="보건노"/>
      <sheetName val="자재단가비교표"/>
      <sheetName val="기본일위"/>
      <sheetName val="가공비"/>
      <sheetName val="내역서 "/>
      <sheetName val="총괄표"/>
      <sheetName val="단가비교"/>
      <sheetName val="CAL1"/>
      <sheetName val="공종별집계표"/>
      <sheetName val="공종별내역서"/>
      <sheetName val="공사설정"/>
      <sheetName val="직노"/>
      <sheetName val="기기리스트"/>
      <sheetName val="Macro(전선)"/>
      <sheetName val="안성방향(시점)"/>
      <sheetName val="단면 (2)"/>
      <sheetName val="단가산출1"/>
      <sheetName val="단가 및 재료비"/>
      <sheetName val="설계개요"/>
      <sheetName val="수량집계표M1"/>
      <sheetName val="수량산출 M1"/>
      <sheetName val="OZ049E"/>
      <sheetName val="지수조정율(총괄)"/>
      <sheetName val="영업소실적"/>
      <sheetName val="방송(체육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EXITLOOP"/>
      <sheetName val="TOTAL"/>
      <sheetName val="도"/>
      <sheetName val="단가"/>
      <sheetName val="Basic"/>
      <sheetName val="PBS"/>
      <sheetName val="표지"/>
      <sheetName val="CIVIL"/>
      <sheetName val="BEND_LOSS"/>
      <sheetName val="CABdata"/>
      <sheetName val="ITB COST"/>
      <sheetName val="가열로SW"/>
      <sheetName val="Imp-Data"/>
      <sheetName val="견적내역서"/>
      <sheetName val="노무비"/>
      <sheetName val="토건"/>
      <sheetName val="PAINT"/>
      <sheetName val="방화도료"/>
      <sheetName val="3후판"/>
      <sheetName val="Sheet5"/>
      <sheetName val="노임"/>
      <sheetName val="내역서_"/>
      <sheetName val="PANEL가격"/>
      <sheetName val="적용"/>
      <sheetName val="도면자료제출일정"/>
      <sheetName val="4-3 보온 기본물량집계"/>
      <sheetName val="내역"/>
      <sheetName val="#REF"/>
      <sheetName val="Up &amp; bhn"/>
      <sheetName val="Str"/>
      <sheetName val="공통가설"/>
      <sheetName val="EE-PROP"/>
      <sheetName val="TB-내역서"/>
      <sheetName val="Sheet1"/>
      <sheetName val="연돌일위집계"/>
      <sheetName val="SILICATE"/>
      <sheetName val="DATA"/>
      <sheetName val="costing_CV"/>
      <sheetName val="costing_ESDV"/>
      <sheetName val="costing_Misc"/>
      <sheetName val="costing_MOV"/>
      <sheetName val="costing_Press"/>
      <sheetName val="소일위대가코드표"/>
      <sheetName val="사양"/>
      <sheetName val="용량"/>
      <sheetName val="TENSION"/>
      <sheetName val="TEN.MAP"/>
      <sheetName val="첨부8.1기본공정"/>
      <sheetName val="첨부8.2종합공정표"/>
      <sheetName val="기계분야"/>
      <sheetName val="배관분야"/>
      <sheetName val="토목분야"/>
      <sheetName val="건축분야"/>
      <sheetName val="전기분야"/>
      <sheetName val="계장분야"/>
      <sheetName val="2공구산출내역"/>
      <sheetName val="첨부8.2종합공정푨"/>
      <sheetName val="단중표"/>
      <sheetName val="도급양식"/>
      <sheetName val="작성방법"/>
      <sheetName val="골조시행"/>
      <sheetName val="기자재비"/>
      <sheetName val="잡설비내역"/>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을지-LADEL"/>
      <sheetName val="인건비"/>
      <sheetName val="1.열용량"/>
      <sheetName val="설계예시"/>
      <sheetName val="POL설치공정"/>
      <sheetName val="기본자료입력"/>
      <sheetName val="계약원가"/>
      <sheetName val="INDEX"/>
      <sheetName val="SYS_DB"/>
      <sheetName val="단가표 (2)"/>
      <sheetName val="내역서"/>
      <sheetName val="자격 땡겨오기"/>
      <sheetName val="설비비"/>
      <sheetName val="IT-BAT"/>
      <sheetName val="TIE-IN"/>
      <sheetName val="정부노임단가"/>
      <sheetName val="도급견적가"/>
      <sheetName val="역간(덕_동)"/>
      <sheetName val="역간(의-덕)"/>
      <sheetName val="기초입력"/>
      <sheetName val="1.견적가 총괄표(설비)"/>
      <sheetName val="산#3-2-2"/>
      <sheetName val="MUK-List"/>
      <sheetName val="부표"/>
      <sheetName val="장비종합부표"/>
      <sheetName val="공급집계 (현대-우림)"/>
      <sheetName val="기준표"/>
      <sheetName val="단위중량표"/>
      <sheetName val="Sheet9"/>
      <sheetName val="코드목록(시스템담당용)"/>
      <sheetName val="공사명입력"/>
      <sheetName val="참고자료"/>
      <sheetName val="견적조건"/>
      <sheetName val="SENSOR LIST"/>
      <sheetName val="Sheet1 (2)"/>
      <sheetName val="일위대가목록"/>
      <sheetName val="요약&amp;결과"/>
      <sheetName val="구리토평1전기"/>
      <sheetName val="복갑"/>
      <sheetName val="사업성검토"/>
      <sheetName val="GL수급전망"/>
      <sheetName val="jobhist"/>
      <sheetName val="배수내역"/>
      <sheetName val="단가비교"/>
      <sheetName val="설계조건"/>
      <sheetName val="일위대가"/>
      <sheetName val="XC"/>
      <sheetName val="Material"/>
      <sheetName val="ESCON"/>
      <sheetName val=" 견적서"/>
      <sheetName val="POL6차-PIPING"/>
      <sheetName val="산#3-1"/>
      <sheetName val="산#2-1 (2)"/>
      <sheetName val="부표총괄"/>
      <sheetName val="TABLE"/>
      <sheetName val="간접비내역-1"/>
      <sheetName val="COVER"/>
      <sheetName val="기계내역서"/>
      <sheetName val="Man Power &amp; Comp"/>
      <sheetName val="부하(성남)"/>
      <sheetName val="환율"/>
      <sheetName val="설계서(7)"/>
      <sheetName val="단가산출"/>
      <sheetName val="data2"/>
      <sheetName val="설계명세서"/>
      <sheetName val="대치판정"/>
      <sheetName val="물가자료"/>
      <sheetName val="계정목록"/>
      <sheetName val="분석DATA(년도별)"/>
      <sheetName val="수목데이타 "/>
      <sheetName val="비철보고서"/>
      <sheetName val="도장면적"/>
      <sheetName val="総括表"/>
      <sheetName val="도장면적 PLATE"/>
      <sheetName val="설비비2"/>
      <sheetName val="설비비3"/>
      <sheetName val="설비비5"/>
      <sheetName val="설비비6"/>
      <sheetName val="설비비1"/>
      <sheetName val="PI"/>
      <sheetName val="견적서"/>
      <sheetName val="2000전체분"/>
      <sheetName val="2000년1차"/>
      <sheetName val="기둥(원형)"/>
      <sheetName val="70%"/>
      <sheetName val="인건비 "/>
      <sheetName val="견적서을"/>
      <sheetName val="규격"/>
      <sheetName val="Amstl_Spares"/>
      <sheetName val="BOX복구단위수량"/>
      <sheetName val="EQ_E1"/>
      <sheetName val="4 노임단가"/>
      <sheetName val="CAT_5"/>
      <sheetName val="vendor report"/>
      <sheetName val="환율-LIBOR"/>
      <sheetName val="설비비4"/>
      <sheetName val="JJ_SAN"/>
      <sheetName val="Config"/>
      <sheetName val="R&amp;D"/>
      <sheetName val="CB"/>
      <sheetName val="화재 탐지 설비"/>
      <sheetName val="Man Power"/>
      <sheetName val="유첨2.적용기준"/>
      <sheetName val="기본"/>
      <sheetName val="★도급내역"/>
      <sheetName val="노임단가"/>
      <sheetName val="노임9월"/>
      <sheetName val="대비"/>
      <sheetName val="현장관리비"/>
      <sheetName val="실행내역"/>
      <sheetName val="효율&amp;역율"/>
      <sheetName val="적용기준"/>
      <sheetName val="INPUT(REF)"/>
      <sheetName val="03년국내가격7월23일자"/>
      <sheetName val="03년해외가격7월23일자"/>
      <sheetName val="견적기준"/>
      <sheetName val="COL"/>
      <sheetName val="report"/>
      <sheetName val="동해title"/>
      <sheetName val="3.entry.speed.map"/>
      <sheetName val="2.exit최대속도"/>
      <sheetName val="2.entry.최대속도"/>
      <sheetName val="1.exit.down.time(2분할)"/>
      <sheetName val="1.exit.down.time"/>
      <sheetName val="2.exit최대속도(2분할)"/>
      <sheetName val="TDI ISBL"/>
      <sheetName val="품의서(TL)"/>
      <sheetName val="공사기본내용입력"/>
      <sheetName val="Price List"/>
      <sheetName val="증감대비"/>
      <sheetName val="N賃率-職"/>
      <sheetName val="근로자자료입력"/>
      <sheetName val="Pro gc-02 "/>
      <sheetName val="단가조사"/>
      <sheetName val="상세내역총괄"/>
      <sheetName val="Ⅲ.설계명세서"/>
      <sheetName val="Macro1"/>
      <sheetName val="Macro2"/>
      <sheetName val="BS"/>
      <sheetName val="보할공정"/>
      <sheetName val="BM"/>
      <sheetName val="포항보고서"/>
      <sheetName val="Lists"/>
      <sheetName val="DT"/>
      <sheetName val="HT"/>
      <sheetName val="KJH"/>
      <sheetName val="도급FORM"/>
      <sheetName val="내역서 "/>
      <sheetName val="재고(종합)"/>
      <sheetName val="BATCH"/>
      <sheetName val="월별"/>
      <sheetName val="용산1(해보)"/>
      <sheetName val="1.설계조건"/>
      <sheetName val="총괄-1"/>
      <sheetName val="집계표"/>
      <sheetName val="3월장비비"/>
      <sheetName val="품셈표"/>
      <sheetName val="적용단가"/>
      <sheetName val="Settler Roof B.I.C Jacket교체(14."/>
      <sheetName val="Sheet3"/>
      <sheetName val="사업계획"/>
      <sheetName val="공사비내역서"/>
      <sheetName val="건축내역"/>
      <sheetName val="부총"/>
      <sheetName val="원가계산서"/>
      <sheetName val="3월"/>
      <sheetName val="4월"/>
      <sheetName val="5월"/>
      <sheetName val="TEN_MAP"/>
      <sheetName val="첨부8_1기본공정"/>
      <sheetName val="첨부8_2종합공정표"/>
      <sheetName val="첨부8_2종합공정푨"/>
      <sheetName val="1_열용량"/>
      <sheetName val="자격_땡겨오기"/>
      <sheetName val="SENSOR_LIST"/>
      <sheetName val="단가표_(2)"/>
      <sheetName val="1_견적가_총괄표(설비)"/>
      <sheetName val="공급집계_(현대-우림)"/>
      <sheetName val="Sheet1_(2)"/>
      <sheetName val="도장면적_PLATE"/>
      <sheetName val="수목데이타_"/>
      <sheetName val="Man_Power_&amp;_Comp"/>
      <sheetName val="vendor_report"/>
      <sheetName val="화재_탐지_설비"/>
      <sheetName val="Man_Power"/>
      <sheetName val="인건비_"/>
      <sheetName val="Price_List"/>
      <sheetName val="유첨2_적용기준"/>
      <sheetName val="Pro_gc-02_"/>
      <sheetName val="4_노임단가"/>
      <sheetName val="TDI_ISBL"/>
      <sheetName val="3_entry_speed_map"/>
      <sheetName val="2_exit최대속도"/>
      <sheetName val="2_entry_최대속도"/>
      <sheetName val="1_exit_down_time(2분할)"/>
      <sheetName val="1_exit_down_time"/>
      <sheetName val="2_exit최대속도(2분할)"/>
      <sheetName val="Ⅲ_설계명세서"/>
      <sheetName val="1_설계조건"/>
      <sheetName val="품셈 "/>
      <sheetName val="전체도급"/>
      <sheetName val="부재리스트"/>
      <sheetName val="저"/>
      <sheetName val="2.대외공문"/>
      <sheetName val="처리목록"/>
      <sheetName val="총괄표"/>
      <sheetName val="유첨3.적용기준"/>
      <sheetName val="요율산출"/>
      <sheetName val="BID"/>
      <sheetName val="7단가"/>
      <sheetName val="수량산출서"/>
      <sheetName val="재료비"/>
      <sheetName val="DATA1"/>
      <sheetName val="CABLE SIZE-1"/>
      <sheetName val="물량"/>
      <sheetName val="WORK"/>
      <sheetName val="Pengalaman Per"/>
      <sheetName val="Y-WORK"/>
      <sheetName val="ITEM"/>
      <sheetName val="품종별-이름"/>
      <sheetName val="2선재"/>
      <sheetName val="BQ"/>
      <sheetName val="산#3-2"/>
      <sheetName val="ENG-101"/>
      <sheetName val="PIPE"/>
      <sheetName val="FLANGE"/>
      <sheetName val="VALVE"/>
      <sheetName val="부하계산서"/>
      <sheetName val="8.INTER CONNECTING"/>
      <sheetName val="WEIGHT LIST"/>
      <sheetName val="계약ITEM"/>
      <sheetName val="개요"/>
      <sheetName val="相关参数"/>
      <sheetName val="중기사용료산출근거"/>
      <sheetName val="단가 및 재료비"/>
      <sheetName val="J直材4"/>
      <sheetName val="EQT-ESTN"/>
      <sheetName val="Stack Design"/>
      <sheetName val="경비공통"/>
      <sheetName val="단가표"/>
      <sheetName val="Main"/>
      <sheetName val="을"/>
      <sheetName val="공사개요"/>
      <sheetName val="기초자료"/>
      <sheetName val="견적집계표"/>
      <sheetName val="자재단가"/>
      <sheetName val="갑지"/>
      <sheetName val="Eier"/>
      <sheetName val="정산설계"/>
      <sheetName val="공사_산출"/>
      <sheetName val="EXPAN-1"/>
      <sheetName val="WVAL"/>
      <sheetName val="hvac내역서(제어동)"/>
      <sheetName val="M1"/>
      <sheetName val="공종단가"/>
      <sheetName val="도급내역"/>
      <sheetName val="공사비_NDE"/>
      <sheetName val="코드목록"/>
      <sheetName val="연결임시"/>
      <sheetName val="공사원가계산서"/>
      <sheetName val="도급예산내역서총괄표"/>
      <sheetName val="전체"/>
      <sheetName val="CTEMCOST"/>
      <sheetName val="입찰견적보고서"/>
      <sheetName val="코드(2009)"/>
      <sheetName val="97연삭-3"/>
      <sheetName val="정산서"/>
      <sheetName val="보호"/>
      <sheetName val="부대tu"/>
      <sheetName val="APT"/>
      <sheetName val="교량하부공"/>
      <sheetName val="CODE"/>
      <sheetName val="총괄집계 (현대-거평분)"/>
      <sheetName val="공급기지(토목)"/>
      <sheetName val="금액내역서"/>
      <sheetName val="LOAD 5 Wind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Sheet5"/>
      <sheetName val="TOTAL"/>
      <sheetName val="BEND_LOSS"/>
      <sheetName val="Sheet1"/>
      <sheetName val="1.설계설명서"/>
      <sheetName val="5.소재"/>
      <sheetName val="Man Power"/>
      <sheetName val="#REF"/>
      <sheetName val="물량"/>
      <sheetName val="계약ITEM"/>
      <sheetName val="일위대가"/>
      <sheetName val="도"/>
      <sheetName val="도면자료제출일정"/>
      <sheetName val="사양"/>
      <sheetName val="loop용량"/>
      <sheetName val="TENSION"/>
      <sheetName val="TEN.MAP"/>
      <sheetName val="첨부8.1기본공정"/>
      <sheetName val="첨부8.2종합공정표"/>
      <sheetName val="기계분야"/>
      <sheetName val="배관분야"/>
      <sheetName val="토목분야"/>
      <sheetName val="건축분야"/>
      <sheetName val="전기분야"/>
      <sheetName val="계장분야"/>
      <sheetName val="내역서"/>
      <sheetName val="코드목록"/>
      <sheetName val="LIST"/>
      <sheetName val="토건"/>
      <sheetName val="단중표"/>
      <sheetName val="단가표"/>
      <sheetName val="9902"/>
      <sheetName val="1.열용량"/>
      <sheetName val="BQ"/>
      <sheetName val="단가산출"/>
      <sheetName val="단가(1)"/>
      <sheetName val="MUK-List"/>
      <sheetName val="작성방법"/>
      <sheetName val="산근"/>
      <sheetName val="Man Power &amp; Comp"/>
      <sheetName val="Sheet4"/>
      <sheetName val="POL설치공정"/>
      <sheetName val="General Data"/>
      <sheetName val="item"/>
      <sheetName val="Main"/>
      <sheetName val="Data"/>
      <sheetName val="하수처리장(토목)"/>
      <sheetName val="인건비 "/>
      <sheetName val="7단가"/>
      <sheetName val="fitting"/>
      <sheetName val="JOINT1"/>
      <sheetName val="가열로SW"/>
      <sheetName val="자재코드"/>
      <sheetName val="복갑"/>
      <sheetName val="LOOPER"/>
      <sheetName val="정부노임단가"/>
      <sheetName val="6.INTER CONNECTING"/>
      <sheetName val="설계예시"/>
      <sheetName val="효율&amp;역율"/>
      <sheetName val="예가표"/>
      <sheetName val="WORK"/>
      <sheetName val="총괄-1"/>
      <sheetName val="Eier"/>
      <sheetName val="Sheet1 (2)"/>
      <sheetName val="70%"/>
      <sheetName val="POL6차-PIPING"/>
      <sheetName val="월선수금"/>
      <sheetName val="설비비4"/>
      <sheetName val="자격 땡겨오기"/>
      <sheetName val="8.INTER CONNECTING"/>
      <sheetName val="수량산출서"/>
      <sheetName val="T-TABLE"/>
      <sheetName val="4-3 보온 기본물량집계"/>
      <sheetName val="단가비교"/>
      <sheetName val="Material"/>
      <sheetName val="공사비예산서(토목분)"/>
      <sheetName val="PIPE"/>
      <sheetName val="FLANGE"/>
      <sheetName val="VALVE"/>
      <sheetName val="LOPCALC"/>
      <sheetName val="CB"/>
      <sheetName val="산#2-1 (2)"/>
      <sheetName val="산#3-1"/>
      <sheetName val="WEIGHT LIST"/>
      <sheetName val="PI"/>
      <sheetName val="2선재"/>
      <sheetName val="산#3-2-2"/>
      <sheetName val="산#3-2"/>
      <sheetName val="ENG-101"/>
      <sheetName val="기계내역서"/>
      <sheetName val="부하(성남)"/>
      <sheetName val="부하계산서"/>
      <sheetName val="연돌일위집계"/>
      <sheetName val="COVER"/>
      <sheetName val="금액내역서"/>
      <sheetName val="옥내배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BEND LOSS"/>
      <sheetName val="#REF"/>
      <sheetName val="WEIGHT LIST"/>
      <sheetName val="POL6차-PIPING"/>
      <sheetName val="물량"/>
      <sheetName val="산#2-1 (2)"/>
      <sheetName val="산#3-1"/>
      <sheetName val="BEND_LOSS"/>
      <sheetName val="WEIGHT_LIST"/>
      <sheetName val="산#2-1_(2)"/>
      <sheetName val="EF_&amp;_PF"/>
      <sheetName val="부하(성남)"/>
      <sheetName val="산#3-2"/>
      <sheetName val="산#3-2-2"/>
      <sheetName val="유첨3.적용기준"/>
      <sheetName val="첨부8.1기본공정"/>
      <sheetName val="첨부8.2종합공정표"/>
      <sheetName val="기계분야"/>
      <sheetName val="배관분야"/>
      <sheetName val="토목분야"/>
      <sheetName val="건축분야"/>
      <sheetName val="전기분야"/>
      <sheetName val="계장분야"/>
      <sheetName val="도면자료제출일정"/>
      <sheetName val="도면자료제출일정_x0000__x0002__x0000_"/>
      <sheetName val="단가조사"/>
      <sheetName val="Sheet1 (2)"/>
      <sheetName val="실행예산SHEET도장재검토"/>
      <sheetName val="도"/>
      <sheetName val="BID"/>
      <sheetName val="LOOP"/>
      <sheetName val="공사명입력"/>
      <sheetName val="근로자자료입력"/>
      <sheetName val="참고자료"/>
      <sheetName val="2선재"/>
      <sheetName val="작성방법"/>
      <sheetName val="도면자료제출일정?_x0002_?"/>
      <sheetName val="단중표"/>
      <sheetName val="가열로SW"/>
      <sheetName val="사업부배부A"/>
      <sheetName val="관계주식"/>
      <sheetName val="계약ITEM"/>
      <sheetName val="견적내역서"/>
      <sheetName val="SENSOR LIST"/>
      <sheetName val="기계경비(시간당)"/>
      <sheetName val="램머"/>
      <sheetName val="노임단가"/>
      <sheetName val="노무비"/>
      <sheetName val="내역서"/>
      <sheetName val="포항보고서"/>
      <sheetName val="가로등내역서"/>
      <sheetName val="도면자료제출일정__x0002__"/>
      <sheetName val="정부노임단가"/>
      <sheetName val="원가계산"/>
      <sheetName val="도장면적"/>
      <sheetName val="2000.11월설계내역"/>
      <sheetName val="단가"/>
      <sheetName val="배관BM(일반)"/>
      <sheetName val="시설물일위"/>
      <sheetName val="품셈 "/>
      <sheetName val="PAINT"/>
      <sheetName val="방화도료"/>
      <sheetName val="TOTAL"/>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적용"/>
      <sheetName val="가시설공개요"/>
      <sheetName val="물가대비표"/>
      <sheetName val="정산서 "/>
      <sheetName val="전계가"/>
      <sheetName val="DATE"/>
      <sheetName val="용역비내역-진짜"/>
      <sheetName val="도면자료제출일정_x005f_x0000__x005f_x0002__x005f_x0000_"/>
      <sheetName val="도면자료제출일정__x005f_x0002__"/>
      <sheetName val="MUK-List"/>
      <sheetName val="자재코드"/>
      <sheetName val="Table"/>
      <sheetName val="기초입력"/>
      <sheetName val="수량산출"/>
      <sheetName val="HP1AMLIST"/>
      <sheetName val="평가데이터"/>
      <sheetName val="내역"/>
      <sheetName val="첨부8_1기본공정"/>
      <sheetName val="첨부8_2종합공정표"/>
      <sheetName val="Sheet1_(2)"/>
      <sheetName val="도면자료제출일정??"/>
      <sheetName val="SENSOR_LIST"/>
      <sheetName val="도면자료제출일정__"/>
      <sheetName val="2000_11월설계내역"/>
      <sheetName val="품셈_"/>
      <sheetName val="Eier"/>
      <sheetName val="수목일위"/>
      <sheetName val="11.자재단가"/>
      <sheetName val="일위대가"/>
      <sheetName val="Man Power &amp; Comp"/>
      <sheetName val="도면자료제출일정_x005f_x005f_x005f_x0000__x005f_x005f_x00"/>
      <sheetName val="도면자료제출일정__x005f_x005f_x005f_x0002__"/>
      <sheetName val="부하계산서"/>
      <sheetName val="Peralatan (2)"/>
      <sheetName val="Daftar Sewa"/>
      <sheetName val="Peralatan"/>
      <sheetName val="Analisa Alat"/>
      <sheetName val="화재 탐지 설비"/>
      <sheetName val="도면자료제출일정_x005f_x0000__x00"/>
      <sheetName val="Brake"/>
      <sheetName val="공정양식"/>
      <sheetName val="CB"/>
      <sheetName val="전기공사"/>
      <sheetName val=" 견적서"/>
      <sheetName val="EE-PROP"/>
      <sheetName val="(당평)자재"/>
      <sheetName val="견적"/>
      <sheetName val="도면자료제출일정?_x005f_x0002_?"/>
      <sheetName val="효율&amp;역율"/>
      <sheetName val="Cost bd-&quot;A&quot;"/>
      <sheetName val="토건"/>
      <sheetName val="단가집"/>
      <sheetName val="설비비3"/>
      <sheetName val="단면가정"/>
      <sheetName val="기본자료"/>
      <sheetName val="자재실행"/>
      <sheetName val="BQ"/>
      <sheetName val="표지"/>
      <sheetName val="부대공"/>
      <sheetName val="토공"/>
      <sheetName val="포장공"/>
      <sheetName val="데이타"/>
      <sheetName val="식재인부"/>
      <sheetName val="SEX"/>
      <sheetName val="공사비_NDE"/>
      <sheetName val="PI"/>
      <sheetName val="수량산출서"/>
      <sheetName val="공사물량총량집계"/>
      <sheetName val="도면자료제출일정_x005f_x005f_x005f_x005f_x005f_x005f_x000"/>
      <sheetName val="도면자료제출일정__x005f_x005f_x005f_x005f_x005f_x005f_x00"/>
      <sheetName val="C3"/>
      <sheetName val="정부노임"/>
      <sheetName val="방화산출"/>
      <sheetName val="건축-물가변동"/>
      <sheetName val="Config"/>
      <sheetName val="계수시트"/>
      <sheetName val="원가계산서"/>
      <sheetName val="적용기준"/>
      <sheetName val="N賃率-職"/>
      <sheetName val="cp-e1"/>
      <sheetName val="청천내"/>
      <sheetName val="전기일위대가"/>
      <sheetName val="CAT_5"/>
      <sheetName val="BQ(Piping)"/>
      <sheetName val="PipWT"/>
      <sheetName val="INPUT"/>
      <sheetName val="WORK"/>
      <sheetName val="울진견적"/>
      <sheetName val="작업일지"/>
      <sheetName val="소비자가"/>
      <sheetName val="loading"/>
      <sheetName val="노임"/>
      <sheetName val="설비비1"/>
      <sheetName val="도면자료제출일정_x005f_x005f_x000"/>
      <sheetName val="도면자료제출일정__x005f_x005f_x00"/>
      <sheetName val="도면자료제출일정_x005f_x005f_x005"/>
      <sheetName val="도면자료제출일정_x005f_x005f_x005f_x005f_x005f_x005f_x005"/>
      <sheetName val="설비비4"/>
      <sheetName val="설비비2"/>
      <sheetName val="설비비5"/>
      <sheetName val="설비비6"/>
      <sheetName val="집계표(MC)"/>
      <sheetName val="MAINCOLUMN"/>
      <sheetName val="산출근거(MC)"/>
      <sheetName val="형강재판재산출"/>
      <sheetName val="설계내역서"/>
      <sheetName val="SPARE(FOR COMM)"/>
      <sheetName val="설계예산서"/>
      <sheetName val="결재갑지"/>
      <sheetName val="비교"/>
      <sheetName val="사통"/>
      <sheetName val="구천"/>
      <sheetName val="코드목록(시스템담당용)"/>
      <sheetName val="Isolasi Luar Dalam"/>
      <sheetName val="Isolasi Luar"/>
      <sheetName val="도면자료제출일정_x000"/>
      <sheetName val="도면자료제출일정__x00"/>
      <sheetName val="도면자료제출일정_x005"/>
      <sheetName val="도면자료제출일정?_x005f_x005f_x005f_x0002_?"/>
      <sheetName val="Y-WORK"/>
      <sheetName val="AS포장복구 "/>
      <sheetName val="공통비(전체)"/>
      <sheetName val="노임9월"/>
      <sheetName val="★도급내역"/>
      <sheetName val="중기손료"/>
      <sheetName val="기초단가"/>
      <sheetName val="개인카드"/>
      <sheetName val="부총"/>
      <sheetName val="경산"/>
      <sheetName val="용수량(생활용수)"/>
      <sheetName val="명세서(을)"/>
      <sheetName val="ENG-101"/>
      <sheetName val="INDEX"/>
      <sheetName val="Macro(전선)"/>
      <sheetName val="공량산출서"/>
      <sheetName val="조명시설"/>
      <sheetName val="코드목록"/>
      <sheetName val="도면자료제출일정_x005f_x005f_x005f_x0000__x00"/>
      <sheetName val="도면자료제출일정_x005f_x005f_x005f_x005f_x000"/>
      <sheetName val="도면자료제출일정__x005f_x005f_x005f_x005f_x00"/>
      <sheetName val="도면자료제출일정_x005f_x005f_x005f_x005f_x005"/>
      <sheetName val="2공구산출내역"/>
      <sheetName val="중강당 내역"/>
      <sheetName val="총괄표"/>
      <sheetName val="전차선로 물량표"/>
      <sheetName val="한강운반비"/>
      <sheetName val="조건"/>
      <sheetName val="자재단가"/>
      <sheetName val="설계예시"/>
      <sheetName val="간접"/>
      <sheetName val="문학간접"/>
      <sheetName val="내역서1"/>
      <sheetName val="입찰안"/>
      <sheetName val="5.소재"/>
      <sheetName val="tank list"/>
      <sheetName val="ORIGN"/>
      <sheetName val="MHR-ANLIS"/>
      <sheetName val="품종별-이름"/>
      <sheetName val="DATA"/>
      <sheetName val="Sheet9"/>
      <sheetName val="환율"/>
      <sheetName val="중기조종사 단위단가"/>
      <sheetName val="BOJUNGGM"/>
      <sheetName val="을지"/>
      <sheetName val="정산서_"/>
      <sheetName val="2000년1차"/>
      <sheetName val="실행철강하도"/>
      <sheetName val="약품공급2"/>
      <sheetName val="전력"/>
      <sheetName val="Pengalaman Per"/>
      <sheetName val="ITEM"/>
      <sheetName val="PBS"/>
      <sheetName val="Man Power"/>
      <sheetName val="PIPE"/>
      <sheetName val="FLANGE"/>
      <sheetName val="VALVE"/>
      <sheetName val="기계내역서"/>
      <sheetName val="8.INTER CONNECTING"/>
      <sheetName val="4-3 보온 기본물량집계"/>
      <sheetName val="COVER"/>
      <sheetName val="일위목록"/>
      <sheetName val="Carepack"/>
      <sheetName val="OPT"/>
      <sheetName val="SV"/>
      <sheetName val="PANEL가격"/>
      <sheetName val="전력구현황"/>
      <sheetName val="저압배전반(W7154)"/>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용역(도면)"/>
      <sheetName val="통합 문서1"/>
    </sheetNames>
    <definedNames>
      <definedName name="_____NEW1" refersTo="#REF!"/>
      <definedName name="_____NEW2" refersTo="#REF!"/>
      <definedName name="_____NEW3" refersTo="#REF!"/>
      <definedName name="____NEW1" refersTo="#REF!"/>
      <definedName name="____NEW2" refersTo="#REF!"/>
      <definedName name="____NEW3" refersTo="#REF!"/>
      <definedName name="__NEW1" refersTo="#REF!"/>
      <definedName name="__NEW2" refersTo="#REF!"/>
      <definedName name="__NEW3" refersTo="#REF!"/>
      <definedName name="BlankMacro1"/>
      <definedName name="DSFGB" refersTo="#REF!"/>
      <definedName name="rkskek" refersTo="#REF!"/>
      <definedName name="가나다라" refersTo="#REF!"/>
      <definedName name="가나다라미" refersTo="#REF!"/>
      <definedName name="공저" refersTo="#REF!"/>
      <definedName name="교량별실행" refersTo="#REF!"/>
      <definedName name="기계견적" refersTo="#REF!"/>
      <definedName name="녹우견적대비표" refersTo="#REF!"/>
      <definedName name="ㅁㅁㅁㄹ" refersTo="#REF!"/>
      <definedName name="목차2" refersTo="#REF!"/>
      <definedName name="부당계약" refersTo="#REF!"/>
      <definedName name="부당사항2" refersTo="#REF!"/>
      <definedName name="부대시설공사" refersTo="#REF!"/>
      <definedName name="새목차" refersTo="#REF!"/>
      <definedName name="새표지" refersTo="#REF!"/>
      <definedName name="아ㅏㅏ" refersTo="#REF!"/>
      <definedName name="안주" refersTo="#REF!"/>
      <definedName name="영하" refersTo="#REF!"/>
      <definedName name="印刷" refersTo="#REF!"/>
      <definedName name="인쇄양식" refersTo="#REF!"/>
      <definedName name="자금수지" refersTo="#REF!"/>
      <definedName name="자재인력조달" refersTo="#REF!"/>
      <definedName name="정거장구간" refersTo="#REF!"/>
      <definedName name="투찰서2" refersTo="#REF!"/>
      <definedName name="후다" refersTo="#REF!"/>
    </defined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전기공사."/>
      <sheetName val="720.송전설로공사 표지"/>
      <sheetName val="720.송전설로공사집계"/>
      <sheetName val="720.산근표지"/>
      <sheetName val="수량산출서"/>
      <sheetName val="부하(성남)"/>
      <sheetName val="도"/>
      <sheetName val="4-3 보온 기본물량집계"/>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4-3 보온 기본물량집계"/>
      <sheetName val="Sheet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TANK)"/>
      <sheetName val="내역서(UG)"/>
      <sheetName val="수량산출서(TANK)"/>
      <sheetName val="수량산출서(UG)"/>
      <sheetName val="품셈"/>
      <sheetName val="일위대가"/>
      <sheetName val="일위대가 (2)"/>
      <sheetName val="단가비교"/>
      <sheetName val="적산단가"/>
      <sheetName val="4-3 보온 기본물량집계"/>
      <sheetName val="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PAINT현황"/>
      <sheetName val="입출재고현황"/>
      <sheetName val="입출재고현황 (2)"/>
      <sheetName val="발주투입(3-20)"/>
      <sheetName val="철판현황"/>
      <sheetName val="잉여자재"/>
      <sheetName val="단중표"/>
      <sheetName val="주방환기"/>
      <sheetName val="인사자료총집계"/>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연결임시"/>
      <sheetName val="설 계"/>
      <sheetName val="#REF"/>
      <sheetName val="A-4"/>
      <sheetName val="날개벽(시점좌측)"/>
      <sheetName val="입찰안"/>
      <sheetName val="INPUT"/>
      <sheetName val="입출재고현황 _2_"/>
      <sheetName val="내역"/>
      <sheetName val="설계"/>
      <sheetName val="자재현황"/>
      <sheetName val="하수급견적대비"/>
      <sheetName val="ABUT수량-A1"/>
      <sheetName val="일위대가"/>
      <sheetName val="Sheet5"/>
      <sheetName val="명세서"/>
      <sheetName val="Sheet4"/>
      <sheetName val="MACRO(전선관)"/>
      <sheetName val="IT-BAT"/>
      <sheetName val="부대내역"/>
      <sheetName val="물량"/>
      <sheetName val="WEIGHT LIST"/>
      <sheetName val="POL6차-PIPING"/>
      <sheetName val="산#2-1 (2)"/>
      <sheetName val="산#3-1"/>
      <sheetName val="청천내"/>
      <sheetName val="4-3 보온 기본물량집계"/>
      <sheetName val="케이블"/>
      <sheetName val="내역서"/>
      <sheetName val="일위대가(계측기설치)"/>
      <sheetName val="수량이동"/>
      <sheetName val="일위(설)"/>
      <sheetName val="LOPCALC"/>
      <sheetName val="결과조달"/>
      <sheetName val="원가계산서"/>
      <sheetName val="工완성공사율"/>
      <sheetName val="전체도급"/>
      <sheetName val="부대공사비"/>
      <sheetName val="전신환매도율"/>
      <sheetName val="점수계산1-2"/>
      <sheetName val="JUCKEYK"/>
      <sheetName val="금액내역서"/>
      <sheetName val="07피뢰침설비공사"/>
      <sheetName val="수원역(전체분)설계서"/>
      <sheetName val="설명"/>
      <sheetName val="전계가"/>
      <sheetName val="실행간접비용"/>
      <sheetName val="약품공급2"/>
      <sheetName val="BSD (2)"/>
      <sheetName val="낙찰표"/>
      <sheetName val="개요"/>
      <sheetName val="EP0618"/>
      <sheetName val="1. 설계조건 2.단면가정 3. 하중계산"/>
      <sheetName val="DATA 입력란"/>
      <sheetName val="실행철강하도"/>
      <sheetName val="철거수량(전송)"/>
      <sheetName val="일위(철거)"/>
      <sheetName val="공사비집계"/>
      <sheetName val="노임단가"/>
      <sheetName val="tggwan(mac)"/>
      <sheetName val="우수"/>
      <sheetName val="잔수량(작성)"/>
      <sheetName val="BEND LOSS"/>
      <sheetName val="단가비교"/>
      <sheetName val="PI"/>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
      <sheetName val="5.소재"/>
      <sheetName val="대비"/>
      <sheetName val="입출재고현황 (2)"/>
      <sheetName val="Sheet5"/>
    </sheetNames>
    <sheetDataSet>
      <sheetData sheetId="0">
        <row r="1">
          <cell r="A1" t="str">
            <v>명     칭</v>
          </cell>
          <cell r="B1" t="str">
            <v>규      격</v>
          </cell>
          <cell r="C1" t="str">
            <v>수   량</v>
          </cell>
          <cell r="D1" t="str">
            <v>단위</v>
          </cell>
          <cell r="E1" t="str">
            <v>단  가</v>
          </cell>
          <cell r="F1" t="str">
            <v>금    액</v>
          </cell>
          <cell r="G1" t="str">
            <v>비   고</v>
          </cell>
        </row>
        <row r="2">
          <cell r="A2" t="str">
            <v>서부산업도로 유수암 ~ 어음간 (95호선)도로확장및 포장공사</v>
          </cell>
        </row>
        <row r="3">
          <cell r="A3" t="str">
            <v>1.토공</v>
          </cell>
          <cell r="F3">
            <v>2788053189</v>
          </cell>
        </row>
        <row r="4">
          <cell r="A4" t="str">
            <v>2.배수공</v>
          </cell>
          <cell r="F4">
            <v>2289695623</v>
          </cell>
        </row>
        <row r="5">
          <cell r="A5" t="str">
            <v>3.구조물공</v>
          </cell>
          <cell r="F5">
            <v>3077551089</v>
          </cell>
        </row>
        <row r="6">
          <cell r="A6" t="str">
            <v>4.옹벽공</v>
          </cell>
          <cell r="F6">
            <v>1489415358</v>
          </cell>
        </row>
        <row r="7">
          <cell r="A7" t="str">
            <v>5.포장공</v>
          </cell>
          <cell r="F7">
            <v>961010035</v>
          </cell>
        </row>
        <row r="8">
          <cell r="A8" t="str">
            <v>6.안전시설공</v>
          </cell>
          <cell r="F8">
            <v>1050676904</v>
          </cell>
        </row>
        <row r="9">
          <cell r="A9" t="str">
            <v>7.부대공</v>
          </cell>
          <cell r="F9">
            <v>360087650</v>
          </cell>
        </row>
        <row r="10">
          <cell r="A10" t="str">
            <v xml:space="preserve">    계</v>
          </cell>
          <cell r="F10">
            <v>12016489848</v>
          </cell>
        </row>
        <row r="11">
          <cell r="A11" t="str">
            <v>8. 간접노무비</v>
          </cell>
          <cell r="F11">
            <v>1211200000</v>
          </cell>
        </row>
        <row r="12">
          <cell r="A12" t="str">
            <v>9. 산재보험료</v>
          </cell>
          <cell r="F12">
            <v>281000000</v>
          </cell>
        </row>
        <row r="13">
          <cell r="A13" t="str">
            <v>10.고용보험료</v>
          </cell>
          <cell r="F13">
            <v>7500000</v>
          </cell>
        </row>
        <row r="14">
          <cell r="A14" t="str">
            <v>11.안전관리비</v>
          </cell>
          <cell r="F14">
            <v>361700000</v>
          </cell>
        </row>
        <row r="15">
          <cell r="A15" t="str">
            <v>12.기타경비</v>
          </cell>
          <cell r="F15">
            <v>909900000</v>
          </cell>
        </row>
        <row r="16">
          <cell r="A16" t="str">
            <v xml:space="preserve">   순공사원가</v>
          </cell>
          <cell r="F16">
            <v>14787789848</v>
          </cell>
        </row>
        <row r="17">
          <cell r="A17" t="str">
            <v>13.일반관리비</v>
          </cell>
          <cell r="F17">
            <v>739300000</v>
          </cell>
        </row>
        <row r="18">
          <cell r="A18" t="str">
            <v xml:space="preserve">   합    계</v>
          </cell>
          <cell r="F18">
            <v>15527089848</v>
          </cell>
        </row>
        <row r="19">
          <cell r="A19" t="str">
            <v>14.이          윤</v>
          </cell>
          <cell r="C19">
            <v>1</v>
          </cell>
          <cell r="D19" t="str">
            <v>식</v>
          </cell>
          <cell r="F19">
            <v>1892910152</v>
          </cell>
        </row>
        <row r="20">
          <cell r="A20" t="str">
            <v xml:space="preserve">   공급가액</v>
          </cell>
          <cell r="F20">
            <v>17420000000</v>
          </cell>
        </row>
        <row r="21">
          <cell r="A21" t="str">
            <v>15.부 가 가 치 세</v>
          </cell>
          <cell r="C21">
            <v>1</v>
          </cell>
          <cell r="D21" t="str">
            <v>식</v>
          </cell>
          <cell r="F21">
            <v>1742000000</v>
          </cell>
        </row>
        <row r="22">
          <cell r="A22" t="str">
            <v>16.도로 대장 전산화</v>
          </cell>
          <cell r="C22">
            <v>1</v>
          </cell>
          <cell r="D22" t="str">
            <v>식</v>
          </cell>
          <cell r="F22">
            <v>17000000</v>
          </cell>
        </row>
        <row r="23">
          <cell r="A23" t="str">
            <v>17.안 전 점 검 비</v>
          </cell>
          <cell r="C23">
            <v>1</v>
          </cell>
          <cell r="D23" t="str">
            <v>식</v>
          </cell>
          <cell r="F23">
            <v>19000000</v>
          </cell>
        </row>
        <row r="24">
          <cell r="A24" t="str">
            <v>18.폐기물 처리비</v>
          </cell>
          <cell r="C24">
            <v>1</v>
          </cell>
          <cell r="D24" t="str">
            <v>식</v>
          </cell>
          <cell r="F24">
            <v>15000000</v>
          </cell>
        </row>
        <row r="25">
          <cell r="A25" t="str">
            <v xml:space="preserve">   도급금액</v>
          </cell>
          <cell r="F25">
            <v>19218100000</v>
          </cell>
        </row>
        <row r="26">
          <cell r="A26" t="str">
            <v>1. 토            공</v>
          </cell>
          <cell r="F26">
            <v>2788053189</v>
          </cell>
        </row>
        <row r="27">
          <cell r="A27" t="str">
            <v>1.01 기존 구조물 철거공</v>
          </cell>
        </row>
        <row r="28">
          <cell r="A28" t="str">
            <v>a. 철근 콘크리트 깨기</v>
          </cell>
        </row>
        <row r="29">
          <cell r="A29" t="str">
            <v>-1.철근 콘크리트 깨기</v>
          </cell>
          <cell r="B29" t="str">
            <v>t=30cm 미만</v>
          </cell>
          <cell r="C29">
            <v>648</v>
          </cell>
          <cell r="D29" t="str">
            <v>㎥</v>
          </cell>
          <cell r="E29">
            <v>104209</v>
          </cell>
          <cell r="F29">
            <v>67527432</v>
          </cell>
        </row>
        <row r="30">
          <cell r="A30" t="str">
            <v>-2.철근 콘크리트 깨기</v>
          </cell>
          <cell r="B30" t="str">
            <v>t=30cm 이상</v>
          </cell>
          <cell r="C30">
            <v>193</v>
          </cell>
          <cell r="D30" t="str">
            <v>㎥</v>
          </cell>
          <cell r="E30">
            <v>107724</v>
          </cell>
          <cell r="F30">
            <v>20790732</v>
          </cell>
        </row>
        <row r="31">
          <cell r="A31" t="str">
            <v>b. 무근 콘크리트 깨기</v>
          </cell>
          <cell r="B31" t="str">
            <v>t=30cm 미만</v>
          </cell>
          <cell r="C31">
            <v>154</v>
          </cell>
          <cell r="D31" t="str">
            <v>㎥</v>
          </cell>
          <cell r="E31">
            <v>44859</v>
          </cell>
          <cell r="F31">
            <v>6908286</v>
          </cell>
        </row>
        <row r="32">
          <cell r="A32" t="str">
            <v>c. 포   장    절   단</v>
          </cell>
        </row>
        <row r="33">
          <cell r="A33" t="str">
            <v>-1. 아 스 콘  포 장</v>
          </cell>
          <cell r="C33">
            <v>819</v>
          </cell>
          <cell r="D33" t="str">
            <v>m</v>
          </cell>
          <cell r="E33">
            <v>1328</v>
          </cell>
          <cell r="F33">
            <v>1087632</v>
          </cell>
        </row>
        <row r="34">
          <cell r="A34" t="str">
            <v>-2. 콘 크 리 트 포 장</v>
          </cell>
          <cell r="C34">
            <v>114</v>
          </cell>
          <cell r="D34" t="str">
            <v>m</v>
          </cell>
          <cell r="E34">
            <v>1506</v>
          </cell>
          <cell r="F34">
            <v>171684</v>
          </cell>
        </row>
        <row r="35">
          <cell r="A35" t="str">
            <v>d. 포   장    깨   기</v>
          </cell>
        </row>
        <row r="36">
          <cell r="A36" t="str">
            <v>-1. 아 스 콘  포 장</v>
          </cell>
          <cell r="C36">
            <v>4179</v>
          </cell>
          <cell r="D36" t="str">
            <v>㎥</v>
          </cell>
          <cell r="E36">
            <v>9743</v>
          </cell>
          <cell r="F36">
            <v>40715997</v>
          </cell>
        </row>
        <row r="37">
          <cell r="A37" t="str">
            <v>-2. 콘 크 리 트 포 장</v>
          </cell>
          <cell r="C37">
            <v>251</v>
          </cell>
          <cell r="D37" t="str">
            <v>㎥</v>
          </cell>
          <cell r="E37">
            <v>19489</v>
          </cell>
          <cell r="F37">
            <v>4891739</v>
          </cell>
        </row>
        <row r="38">
          <cell r="A38" t="str">
            <v>d. 돌담 헐기 및 쌓기</v>
          </cell>
        </row>
        <row r="39">
          <cell r="A39" t="str">
            <v>-1. 돌  담  헐  기</v>
          </cell>
          <cell r="C39">
            <v>1771</v>
          </cell>
          <cell r="D39" t="str">
            <v>㎡</v>
          </cell>
          <cell r="E39">
            <v>8597</v>
          </cell>
          <cell r="F39">
            <v>15225287</v>
          </cell>
        </row>
        <row r="40">
          <cell r="A40" t="str">
            <v>-2. 돌  담  쌓  기</v>
          </cell>
          <cell r="B40" t="str">
            <v>막쌓기</v>
          </cell>
          <cell r="C40">
            <v>1084</v>
          </cell>
          <cell r="D40" t="str">
            <v>㎡</v>
          </cell>
          <cell r="E40">
            <v>21027</v>
          </cell>
          <cell r="F40">
            <v>22793268</v>
          </cell>
        </row>
        <row r="41">
          <cell r="A41" t="str">
            <v>e. 석 축 헐 기</v>
          </cell>
          <cell r="C41">
            <v>629</v>
          </cell>
          <cell r="D41" t="str">
            <v>㎡</v>
          </cell>
          <cell r="E41">
            <v>8597</v>
          </cell>
          <cell r="F41">
            <v>5407513</v>
          </cell>
        </row>
        <row r="42">
          <cell r="A42" t="str">
            <v>1.02 표   토   제   거</v>
          </cell>
          <cell r="B42" t="str">
            <v>답외구간</v>
          </cell>
          <cell r="C42">
            <v>122043</v>
          </cell>
          <cell r="D42" t="str">
            <v>㎡</v>
          </cell>
          <cell r="E42">
            <v>100</v>
          </cell>
          <cell r="F42">
            <v>12204300</v>
          </cell>
        </row>
        <row r="43">
          <cell r="A43" t="str">
            <v>1.03 층     따     기</v>
          </cell>
          <cell r="B43" t="str">
            <v>도쟈 19ton</v>
          </cell>
          <cell r="C43">
            <v>3653</v>
          </cell>
          <cell r="D43" t="str">
            <v>㎥</v>
          </cell>
          <cell r="E43">
            <v>842</v>
          </cell>
          <cell r="F43">
            <v>3075826</v>
          </cell>
        </row>
        <row r="44">
          <cell r="A44" t="str">
            <v>1.04 벌   개   제   근</v>
          </cell>
          <cell r="C44">
            <v>73909</v>
          </cell>
          <cell r="D44" t="str">
            <v>㎡</v>
          </cell>
          <cell r="E44">
            <v>222</v>
          </cell>
          <cell r="F44">
            <v>16407798</v>
          </cell>
        </row>
        <row r="45">
          <cell r="A45" t="str">
            <v>1.05 흙   깍   기   공</v>
          </cell>
        </row>
        <row r="46">
          <cell r="A46" t="str">
            <v>a. 토            사</v>
          </cell>
          <cell r="C46">
            <v>442362</v>
          </cell>
          <cell r="D46" t="str">
            <v>㎥</v>
          </cell>
          <cell r="E46">
            <v>672</v>
          </cell>
          <cell r="F46">
            <v>297267264</v>
          </cell>
        </row>
        <row r="47">
          <cell r="A47" t="str">
            <v>b.        암</v>
          </cell>
          <cell r="B47" t="str">
            <v>브레이카</v>
          </cell>
          <cell r="C47">
            <v>16355</v>
          </cell>
          <cell r="D47" t="str">
            <v>㎥</v>
          </cell>
          <cell r="E47">
            <v>18486</v>
          </cell>
          <cell r="F47">
            <v>302338530</v>
          </cell>
        </row>
        <row r="48">
          <cell r="A48" t="str">
            <v>1.06 측  구  터  파  기</v>
          </cell>
        </row>
        <row r="49">
          <cell r="A49" t="str">
            <v>a. 토            사</v>
          </cell>
          <cell r="B49" t="str">
            <v>토  사</v>
          </cell>
          <cell r="C49">
            <v>948</v>
          </cell>
          <cell r="D49" t="str">
            <v>㎥</v>
          </cell>
          <cell r="E49">
            <v>4508</v>
          </cell>
          <cell r="F49">
            <v>4273584</v>
          </cell>
        </row>
        <row r="50">
          <cell r="A50" t="str">
            <v>1.07 흙   운   반   공</v>
          </cell>
        </row>
        <row r="51">
          <cell r="A51" t="str">
            <v>a. 무           대</v>
          </cell>
        </row>
        <row r="52">
          <cell r="A52" t="str">
            <v>-1. 토        사</v>
          </cell>
          <cell r="B52" t="str">
            <v>ℓ =  20m</v>
          </cell>
          <cell r="C52">
            <v>136275</v>
          </cell>
          <cell r="D52" t="str">
            <v>㎥</v>
          </cell>
          <cell r="E52">
            <v>0</v>
          </cell>
          <cell r="F52">
            <v>0</v>
          </cell>
        </row>
        <row r="53">
          <cell r="A53" t="str">
            <v>-2.      암</v>
          </cell>
          <cell r="B53" t="str">
            <v>ℓ =  20m</v>
          </cell>
          <cell r="C53">
            <v>3957</v>
          </cell>
          <cell r="D53" t="str">
            <v>㎥</v>
          </cell>
          <cell r="E53">
            <v>0</v>
          </cell>
          <cell r="F53">
            <v>0</v>
          </cell>
        </row>
        <row r="54">
          <cell r="A54" t="str">
            <v>b. 도           쟈</v>
          </cell>
        </row>
        <row r="55">
          <cell r="A55" t="str">
            <v>-1. 토        사</v>
          </cell>
          <cell r="B55" t="str">
            <v>ℓ =  42m</v>
          </cell>
          <cell r="C55">
            <v>13054</v>
          </cell>
          <cell r="D55" t="str">
            <v>㎥</v>
          </cell>
          <cell r="E55">
            <v>508</v>
          </cell>
          <cell r="F55">
            <v>6631432</v>
          </cell>
        </row>
        <row r="56">
          <cell r="A56" t="str">
            <v>-2.      암</v>
          </cell>
          <cell r="B56" t="str">
            <v>ℓ =  42m</v>
          </cell>
          <cell r="C56">
            <v>268</v>
          </cell>
          <cell r="D56" t="str">
            <v>㎥</v>
          </cell>
          <cell r="E56">
            <v>1485</v>
          </cell>
          <cell r="F56">
            <v>397980</v>
          </cell>
        </row>
        <row r="57">
          <cell r="A57" t="str">
            <v>c. 덤           프</v>
          </cell>
        </row>
        <row r="58">
          <cell r="A58" t="str">
            <v>-1. 토        사</v>
          </cell>
          <cell r="B58" t="str">
            <v>ℓ = 1141m</v>
          </cell>
          <cell r="C58">
            <v>393284</v>
          </cell>
          <cell r="D58" t="str">
            <v>㎥</v>
          </cell>
          <cell r="E58">
            <v>1716</v>
          </cell>
          <cell r="F58">
            <v>674875344</v>
          </cell>
        </row>
        <row r="59">
          <cell r="A59" t="str">
            <v>-2.      암</v>
          </cell>
          <cell r="B59" t="str">
            <v>ℓ = 1582m</v>
          </cell>
          <cell r="C59">
            <v>15434</v>
          </cell>
          <cell r="D59" t="str">
            <v>㎥</v>
          </cell>
          <cell r="E59">
            <v>6989</v>
          </cell>
          <cell r="F59">
            <v>107868226</v>
          </cell>
        </row>
        <row r="60">
          <cell r="A60" t="str">
            <v>1.08 순성토 운반</v>
          </cell>
          <cell r="D60" t="str">
            <v>M3</v>
          </cell>
          <cell r="E60">
            <v>0</v>
          </cell>
        </row>
        <row r="61">
          <cell r="A61" t="str">
            <v>1.09 노 반   준 비 공</v>
          </cell>
          <cell r="B61" t="str">
            <v>절토부</v>
          </cell>
          <cell r="C61">
            <v>42577</v>
          </cell>
          <cell r="D61" t="str">
            <v>㎡</v>
          </cell>
          <cell r="E61">
            <v>160</v>
          </cell>
          <cell r="F61">
            <v>6812320</v>
          </cell>
        </row>
        <row r="62">
          <cell r="A62" t="str">
            <v>1.10 흙쌓기 및 다짐공</v>
          </cell>
        </row>
        <row r="63">
          <cell r="A63" t="str">
            <v>a.       〃</v>
          </cell>
          <cell r="B63" t="str">
            <v>노체, 토사</v>
          </cell>
          <cell r="C63">
            <v>493642</v>
          </cell>
          <cell r="D63" t="str">
            <v>㎥</v>
          </cell>
          <cell r="E63">
            <v>779</v>
          </cell>
          <cell r="F63">
            <v>384547118</v>
          </cell>
        </row>
        <row r="64">
          <cell r="A64" t="str">
            <v>b.       〃</v>
          </cell>
          <cell r="B64" t="str">
            <v>노상, 토사</v>
          </cell>
          <cell r="C64">
            <v>147579</v>
          </cell>
          <cell r="D64" t="str">
            <v>㎥</v>
          </cell>
          <cell r="E64">
            <v>967</v>
          </cell>
          <cell r="F64">
            <v>142708893</v>
          </cell>
        </row>
        <row r="65">
          <cell r="A65" t="str">
            <v>1.11 측 구   뚝 쌓 기</v>
          </cell>
          <cell r="C65">
            <v>200</v>
          </cell>
          <cell r="D65" t="str">
            <v>㎥</v>
          </cell>
          <cell r="E65">
            <v>2556</v>
          </cell>
          <cell r="F65">
            <v>511200</v>
          </cell>
        </row>
        <row r="66">
          <cell r="A66" t="str">
            <v>1.12 법 면   보 호 공</v>
          </cell>
        </row>
        <row r="67">
          <cell r="A67" t="str">
            <v>a. 씨앗 뿜어 붙이기</v>
          </cell>
          <cell r="C67">
            <v>106612</v>
          </cell>
          <cell r="D67" t="str">
            <v>㎡</v>
          </cell>
          <cell r="E67">
            <v>5672</v>
          </cell>
          <cell r="F67">
            <v>604703264</v>
          </cell>
        </row>
        <row r="68">
          <cell r="A68" t="str">
            <v>b. 암절개면 보호식재공</v>
          </cell>
          <cell r="B68" t="str">
            <v>t = 15㎝</v>
          </cell>
          <cell r="C68">
            <v>815</v>
          </cell>
          <cell r="D68" t="str">
            <v>㎡</v>
          </cell>
          <cell r="E68">
            <v>46516</v>
          </cell>
          <cell r="F68">
            <v>37910540</v>
          </cell>
        </row>
        <row r="70">
          <cell r="A70" t="str">
            <v>2. 배     수     공</v>
          </cell>
          <cell r="F70">
            <v>2289695623</v>
          </cell>
        </row>
        <row r="71">
          <cell r="A71" t="str">
            <v>2.01 측      구      공</v>
          </cell>
        </row>
        <row r="72">
          <cell r="A72" t="str">
            <v>a. 측 구 터 파 기</v>
          </cell>
        </row>
        <row r="73">
          <cell r="A73" t="str">
            <v>-1. 측 구 터 파 기</v>
          </cell>
          <cell r="B73" t="str">
            <v>토  사</v>
          </cell>
          <cell r="C73">
            <v>1701</v>
          </cell>
          <cell r="D73" t="str">
            <v>㎥</v>
          </cell>
          <cell r="E73">
            <v>4508</v>
          </cell>
          <cell r="F73">
            <v>7668108</v>
          </cell>
        </row>
        <row r="74">
          <cell r="A74" t="str">
            <v>b. 되   메   우   기</v>
          </cell>
        </row>
        <row r="75">
          <cell r="A75" t="str">
            <v>-1. 되  메  우  기</v>
          </cell>
          <cell r="B75" t="str">
            <v>다짐제외</v>
          </cell>
          <cell r="C75">
            <v>1556</v>
          </cell>
          <cell r="D75" t="str">
            <v>㎥</v>
          </cell>
          <cell r="E75">
            <v>1505</v>
          </cell>
          <cell r="F75">
            <v>2341780</v>
          </cell>
        </row>
        <row r="76">
          <cell r="A76" t="str">
            <v>-1. 되  메  우  기</v>
          </cell>
          <cell r="B76" t="str">
            <v>다짐포함</v>
          </cell>
          <cell r="C76">
            <v>753</v>
          </cell>
          <cell r="D76" t="str">
            <v>㎥</v>
          </cell>
          <cell r="E76">
            <v>3385</v>
          </cell>
          <cell r="F76">
            <v>2548905</v>
          </cell>
        </row>
        <row r="77">
          <cell r="A77" t="str">
            <v>c. L   형    측   구</v>
          </cell>
        </row>
        <row r="78">
          <cell r="A78" t="str">
            <v>-1. 형  식  -  1</v>
          </cell>
          <cell r="C78">
            <v>6791</v>
          </cell>
          <cell r="D78" t="str">
            <v>m</v>
          </cell>
          <cell r="E78">
            <v>17000</v>
          </cell>
          <cell r="F78">
            <v>115447000</v>
          </cell>
        </row>
        <row r="79">
          <cell r="A79" t="str">
            <v>-2. 형  식  -  2</v>
          </cell>
          <cell r="C79">
            <v>1356</v>
          </cell>
          <cell r="D79" t="str">
            <v>m</v>
          </cell>
          <cell r="E79">
            <v>17500</v>
          </cell>
          <cell r="F79">
            <v>23730000</v>
          </cell>
        </row>
        <row r="80">
          <cell r="A80" t="str">
            <v>-3. 형  식  -  3</v>
          </cell>
          <cell r="C80">
            <v>2868</v>
          </cell>
          <cell r="D80" t="str">
            <v>m</v>
          </cell>
          <cell r="E80">
            <v>18000</v>
          </cell>
          <cell r="F80">
            <v>51624000</v>
          </cell>
        </row>
        <row r="81">
          <cell r="A81" t="str">
            <v>d. V  형   측  구</v>
          </cell>
        </row>
        <row r="82">
          <cell r="A82" t="str">
            <v>-1. 형  식  -  1</v>
          </cell>
          <cell r="C82">
            <v>941</v>
          </cell>
          <cell r="D82" t="str">
            <v>m</v>
          </cell>
          <cell r="E82">
            <v>45210</v>
          </cell>
          <cell r="F82">
            <v>42542610</v>
          </cell>
        </row>
        <row r="83">
          <cell r="A83" t="str">
            <v>e.  U  형   측  구</v>
          </cell>
          <cell r="C83">
            <v>104</v>
          </cell>
          <cell r="D83" t="str">
            <v>m</v>
          </cell>
          <cell r="E83">
            <v>50000</v>
          </cell>
          <cell r="F83">
            <v>5200000</v>
          </cell>
        </row>
        <row r="84">
          <cell r="A84" t="str">
            <v>2.02  횡  배  수  관  공</v>
          </cell>
        </row>
        <row r="85">
          <cell r="A85" t="str">
            <v>a. 구 조 물 터 파 기</v>
          </cell>
        </row>
        <row r="86">
          <cell r="A86" t="str">
            <v>-1.구조물 터파기</v>
          </cell>
          <cell r="B86" t="str">
            <v>(육상토사,0~2m)</v>
          </cell>
          <cell r="C86">
            <v>1939</v>
          </cell>
          <cell r="D86" t="str">
            <v>㎥</v>
          </cell>
          <cell r="E86">
            <v>3161</v>
          </cell>
          <cell r="F86">
            <v>6129179</v>
          </cell>
        </row>
        <row r="87">
          <cell r="A87" t="str">
            <v>-2.구조물 터파기</v>
          </cell>
          <cell r="B87" t="str">
            <v>(육상토사,2~4m)</v>
          </cell>
          <cell r="C87">
            <v>120</v>
          </cell>
          <cell r="D87" t="str">
            <v>㎥</v>
          </cell>
          <cell r="E87">
            <v>4598</v>
          </cell>
          <cell r="F87">
            <v>551760</v>
          </cell>
        </row>
        <row r="88">
          <cell r="A88" t="str">
            <v>-3.구조물 터파기</v>
          </cell>
          <cell r="B88" t="str">
            <v>(육상암,0~2m)</v>
          </cell>
          <cell r="C88">
            <v>227</v>
          </cell>
          <cell r="D88" t="str">
            <v>㎥</v>
          </cell>
          <cell r="E88">
            <v>94660</v>
          </cell>
          <cell r="F88">
            <v>21487820</v>
          </cell>
        </row>
        <row r="89">
          <cell r="A89" t="str">
            <v>b. 되   메   우   기</v>
          </cell>
          <cell r="B89" t="str">
            <v>다짐포함</v>
          </cell>
          <cell r="C89">
            <v>2136</v>
          </cell>
          <cell r="D89" t="str">
            <v>㎥</v>
          </cell>
          <cell r="E89">
            <v>3385</v>
          </cell>
          <cell r="F89">
            <v>7230360</v>
          </cell>
        </row>
        <row r="90">
          <cell r="A90" t="str">
            <v>c. 배  수  관  부  설</v>
          </cell>
          <cell r="B90" t="str">
            <v>VR관</v>
          </cell>
        </row>
        <row r="91">
          <cell r="A91" t="str">
            <v>-1.       〃</v>
          </cell>
          <cell r="B91" t="str">
            <v>φ 600mm</v>
          </cell>
          <cell r="C91">
            <v>95</v>
          </cell>
          <cell r="D91" t="str">
            <v>m</v>
          </cell>
          <cell r="E91">
            <v>70801</v>
          </cell>
          <cell r="F91">
            <v>6726095</v>
          </cell>
        </row>
        <row r="92">
          <cell r="A92" t="str">
            <v>-2.       〃</v>
          </cell>
          <cell r="B92" t="str">
            <v>φ 800mm</v>
          </cell>
          <cell r="C92">
            <v>415</v>
          </cell>
          <cell r="D92" t="str">
            <v>m</v>
          </cell>
          <cell r="E92">
            <v>98466</v>
          </cell>
          <cell r="F92">
            <v>40863390</v>
          </cell>
        </row>
        <row r="93">
          <cell r="A93" t="str">
            <v>-3.       〃</v>
          </cell>
          <cell r="B93" t="str">
            <v>φ1000mm</v>
          </cell>
          <cell r="C93">
            <v>272</v>
          </cell>
          <cell r="D93" t="str">
            <v>m</v>
          </cell>
          <cell r="E93">
            <v>135049</v>
          </cell>
          <cell r="F93">
            <v>36733328</v>
          </cell>
        </row>
        <row r="94">
          <cell r="A94" t="str">
            <v>d. 배 수 관  날 개 벽</v>
          </cell>
        </row>
        <row r="95">
          <cell r="A95" t="str">
            <v>-1. 합판 거푸집</v>
          </cell>
          <cell r="B95" t="str">
            <v>3회,소형</v>
          </cell>
          <cell r="C95">
            <v>332</v>
          </cell>
          <cell r="D95" t="str">
            <v>㎡</v>
          </cell>
          <cell r="E95">
            <v>26387</v>
          </cell>
          <cell r="F95">
            <v>8760484</v>
          </cell>
        </row>
        <row r="96">
          <cell r="A96" t="str">
            <v>-2. 콘크리트 타설</v>
          </cell>
          <cell r="B96" t="str">
            <v>소형구조물</v>
          </cell>
          <cell r="C96">
            <v>72</v>
          </cell>
          <cell r="D96" t="str">
            <v>㎥</v>
          </cell>
          <cell r="E96">
            <v>32371</v>
          </cell>
          <cell r="F96">
            <v>2330712</v>
          </cell>
        </row>
        <row r="97">
          <cell r="A97" t="str">
            <v>2.03  집      수      정</v>
          </cell>
        </row>
        <row r="98">
          <cell r="A98" t="str">
            <v>a. 구 조 물 터 파 기</v>
          </cell>
        </row>
        <row r="99">
          <cell r="A99" t="str">
            <v>구조물 터파기</v>
          </cell>
          <cell r="B99" t="str">
            <v>(토사,0~2m)</v>
          </cell>
          <cell r="C99">
            <v>1048</v>
          </cell>
          <cell r="D99" t="str">
            <v>㎥</v>
          </cell>
          <cell r="E99">
            <v>3161</v>
          </cell>
          <cell r="F99">
            <v>3312728</v>
          </cell>
        </row>
        <row r="100">
          <cell r="A100" t="str">
            <v>구조물 터파기</v>
          </cell>
          <cell r="B100" t="str">
            <v>(암,0~2m)</v>
          </cell>
          <cell r="C100">
            <v>384</v>
          </cell>
          <cell r="D100" t="str">
            <v>㎥</v>
          </cell>
          <cell r="E100">
            <v>94660</v>
          </cell>
          <cell r="F100">
            <v>36349440</v>
          </cell>
        </row>
        <row r="101">
          <cell r="A101" t="str">
            <v>b. 되   메   우   기</v>
          </cell>
          <cell r="B101" t="str">
            <v>다짐포함</v>
          </cell>
          <cell r="C101">
            <v>1008</v>
          </cell>
          <cell r="D101" t="str">
            <v>㎥</v>
          </cell>
          <cell r="E101">
            <v>3385</v>
          </cell>
          <cell r="F101">
            <v>3412080</v>
          </cell>
        </row>
        <row r="102">
          <cell r="A102" t="str">
            <v>c. 콘크리트 타설</v>
          </cell>
          <cell r="B102" t="str">
            <v>(소형구조물)</v>
          </cell>
          <cell r="C102">
            <v>260</v>
          </cell>
          <cell r="D102" t="str">
            <v>㎥</v>
          </cell>
          <cell r="E102">
            <v>32371</v>
          </cell>
          <cell r="F102">
            <v>8416460</v>
          </cell>
        </row>
        <row r="103">
          <cell r="A103" t="str">
            <v>d. 합판 거푸집</v>
          </cell>
          <cell r="B103" t="str">
            <v>(4회, 0~ 7m)</v>
          </cell>
          <cell r="C103">
            <v>2839</v>
          </cell>
          <cell r="D103" t="str">
            <v>㎡</v>
          </cell>
          <cell r="E103">
            <v>19038</v>
          </cell>
          <cell r="F103">
            <v>54048882</v>
          </cell>
        </row>
        <row r="104">
          <cell r="A104" t="str">
            <v>e.철근 가공 조립</v>
          </cell>
          <cell r="B104" t="str">
            <v>(간 단)</v>
          </cell>
          <cell r="C104">
            <v>14</v>
          </cell>
          <cell r="D104" t="str">
            <v>ton</v>
          </cell>
          <cell r="E104">
            <v>264204</v>
          </cell>
          <cell r="F104">
            <v>3698856</v>
          </cell>
        </row>
        <row r="105">
          <cell r="A105" t="str">
            <v>f. 스 틸  그 레 이 팅</v>
          </cell>
        </row>
        <row r="106">
          <cell r="A106" t="str">
            <v>스틸 그레이팅</v>
          </cell>
          <cell r="B106" t="str">
            <v>아연도,1130×420×75</v>
          </cell>
          <cell r="C106">
            <v>172</v>
          </cell>
          <cell r="D106" t="str">
            <v>조</v>
          </cell>
          <cell r="E106">
            <v>33636</v>
          </cell>
          <cell r="F106">
            <v>5785392</v>
          </cell>
        </row>
        <row r="107">
          <cell r="A107" t="str">
            <v>스틸 그레이팅</v>
          </cell>
          <cell r="B107" t="str">
            <v>아연도,1180×980×50mm</v>
          </cell>
          <cell r="C107">
            <v>89</v>
          </cell>
          <cell r="D107" t="str">
            <v>조</v>
          </cell>
          <cell r="E107">
            <v>54000</v>
          </cell>
          <cell r="F107">
            <v>4806000</v>
          </cell>
        </row>
        <row r="108">
          <cell r="A108" t="str">
            <v>스틸 그레이팅</v>
          </cell>
          <cell r="B108" t="str">
            <v>아연도,940×1340×75</v>
          </cell>
          <cell r="C108">
            <v>5</v>
          </cell>
          <cell r="D108" t="str">
            <v>조</v>
          </cell>
          <cell r="E108">
            <v>75000</v>
          </cell>
          <cell r="F108">
            <v>375000</v>
          </cell>
        </row>
        <row r="109">
          <cell r="A109" t="str">
            <v>2.04  종  배  수  관  공</v>
          </cell>
        </row>
        <row r="110">
          <cell r="A110" t="str">
            <v>a. 구 조 물 터 파 기</v>
          </cell>
        </row>
        <row r="111">
          <cell r="A111" t="str">
            <v>구조물 터파기</v>
          </cell>
          <cell r="B111" t="str">
            <v>(육상토사,0~2m)</v>
          </cell>
          <cell r="C111">
            <v>7194</v>
          </cell>
          <cell r="D111" t="str">
            <v>㎥</v>
          </cell>
          <cell r="E111">
            <v>3161</v>
          </cell>
          <cell r="F111">
            <v>22740234</v>
          </cell>
        </row>
        <row r="112">
          <cell r="A112" t="str">
            <v>구조물 터파기</v>
          </cell>
          <cell r="B112" t="str">
            <v>(육상암,0~2m)</v>
          </cell>
          <cell r="C112">
            <v>2002</v>
          </cell>
          <cell r="D112" t="str">
            <v>㎥</v>
          </cell>
          <cell r="E112">
            <v>94660</v>
          </cell>
          <cell r="F112">
            <v>189509320</v>
          </cell>
        </row>
        <row r="113">
          <cell r="A113" t="str">
            <v>b. 되   메   우   기</v>
          </cell>
        </row>
        <row r="114">
          <cell r="A114" t="str">
            <v>-1.       〃</v>
          </cell>
          <cell r="B114" t="str">
            <v>다짐포함</v>
          </cell>
          <cell r="C114">
            <v>7472</v>
          </cell>
          <cell r="D114" t="str">
            <v>㎥</v>
          </cell>
          <cell r="E114">
            <v>3385</v>
          </cell>
          <cell r="F114">
            <v>25292720</v>
          </cell>
        </row>
        <row r="115">
          <cell r="A115" t="str">
            <v>c. 배  수  관  부  설</v>
          </cell>
          <cell r="B115" t="str">
            <v>흄관</v>
          </cell>
        </row>
        <row r="116">
          <cell r="A116" t="str">
            <v>-1.       〃</v>
          </cell>
          <cell r="B116" t="str">
            <v>φ 600mm</v>
          </cell>
          <cell r="C116">
            <v>52</v>
          </cell>
          <cell r="D116" t="str">
            <v>m</v>
          </cell>
          <cell r="E116">
            <v>35017</v>
          </cell>
          <cell r="F116">
            <v>1820884</v>
          </cell>
        </row>
        <row r="117">
          <cell r="A117" t="str">
            <v>-3.       〃</v>
          </cell>
          <cell r="B117" t="str">
            <v>φ1000mm</v>
          </cell>
          <cell r="C117">
            <v>90</v>
          </cell>
          <cell r="D117" t="str">
            <v>m</v>
          </cell>
          <cell r="E117">
            <v>74249</v>
          </cell>
          <cell r="F117">
            <v>6682410</v>
          </cell>
        </row>
        <row r="118">
          <cell r="A118" t="str">
            <v>d. 배  수  관  부  설</v>
          </cell>
          <cell r="B118" t="str">
            <v>V.R.관</v>
          </cell>
        </row>
        <row r="119">
          <cell r="A119" t="str">
            <v>-1        〃</v>
          </cell>
          <cell r="B119" t="str">
            <v>φ 300mm</v>
          </cell>
          <cell r="C119">
            <v>2720</v>
          </cell>
          <cell r="D119" t="str">
            <v>m</v>
          </cell>
          <cell r="E119">
            <v>17205</v>
          </cell>
          <cell r="F119">
            <v>46797600</v>
          </cell>
        </row>
        <row r="120">
          <cell r="A120" t="str">
            <v>-1.       〃</v>
          </cell>
          <cell r="B120" t="str">
            <v>φ 600mm</v>
          </cell>
          <cell r="C120">
            <v>1857</v>
          </cell>
          <cell r="D120" t="str">
            <v>m</v>
          </cell>
          <cell r="E120">
            <v>35017</v>
          </cell>
          <cell r="F120">
            <v>65026569</v>
          </cell>
        </row>
        <row r="121">
          <cell r="A121" t="str">
            <v>-2.       〃</v>
          </cell>
          <cell r="B121" t="str">
            <v>φ 800mm</v>
          </cell>
          <cell r="C121">
            <v>237</v>
          </cell>
          <cell r="D121" t="str">
            <v>m</v>
          </cell>
          <cell r="E121">
            <v>53473</v>
          </cell>
          <cell r="F121">
            <v>12673101</v>
          </cell>
        </row>
        <row r="122">
          <cell r="A122" t="str">
            <v>e.중분대 횡배수관 부설</v>
          </cell>
          <cell r="B122" t="str">
            <v>φ 300mm</v>
          </cell>
          <cell r="C122">
            <v>505</v>
          </cell>
          <cell r="D122" t="str">
            <v>m</v>
          </cell>
          <cell r="E122">
            <v>17205</v>
          </cell>
          <cell r="F122">
            <v>8688525</v>
          </cell>
        </row>
        <row r="123">
          <cell r="A123" t="str">
            <v>f.  면벽 및 날개벽</v>
          </cell>
        </row>
        <row r="124">
          <cell r="A124" t="str">
            <v>콘크리트 타설</v>
          </cell>
          <cell r="B124" t="str">
            <v>소형구조물</v>
          </cell>
          <cell r="C124">
            <v>1</v>
          </cell>
          <cell r="D124" t="str">
            <v>㎥</v>
          </cell>
          <cell r="E124">
            <v>32371</v>
          </cell>
          <cell r="F124">
            <v>32371</v>
          </cell>
        </row>
        <row r="125">
          <cell r="A125" t="str">
            <v>합 판 거 푸 집</v>
          </cell>
          <cell r="B125" t="str">
            <v>4회</v>
          </cell>
          <cell r="C125">
            <v>27</v>
          </cell>
          <cell r="D125" t="str">
            <v>㎡</v>
          </cell>
          <cell r="E125">
            <v>19038</v>
          </cell>
          <cell r="F125">
            <v>514026</v>
          </cell>
        </row>
        <row r="126">
          <cell r="A126" t="str">
            <v>2.05 도 수 로 공</v>
          </cell>
        </row>
        <row r="127">
          <cell r="A127" t="str">
            <v>a. 구 조 물 터 파 기</v>
          </cell>
        </row>
        <row r="128">
          <cell r="A128" t="str">
            <v>구조물 터파기</v>
          </cell>
          <cell r="B128" t="str">
            <v>(육상토사,0~2m)</v>
          </cell>
          <cell r="C128">
            <v>261</v>
          </cell>
          <cell r="D128" t="str">
            <v>㎥</v>
          </cell>
          <cell r="E128">
            <v>3161</v>
          </cell>
          <cell r="F128">
            <v>825021</v>
          </cell>
        </row>
        <row r="129">
          <cell r="A129" t="str">
            <v>b. 콘크리트타설</v>
          </cell>
        </row>
        <row r="130">
          <cell r="A130" t="str">
            <v>콘크리트 타설</v>
          </cell>
          <cell r="B130" t="str">
            <v>(소형구조물)</v>
          </cell>
          <cell r="C130">
            <v>53</v>
          </cell>
          <cell r="D130" t="str">
            <v>㎥</v>
          </cell>
          <cell r="E130">
            <v>32371</v>
          </cell>
          <cell r="F130">
            <v>1715663</v>
          </cell>
        </row>
        <row r="131">
          <cell r="A131" t="str">
            <v>콘크리트 타설</v>
          </cell>
          <cell r="B131" t="str">
            <v>(철근,진동기사용)</v>
          </cell>
          <cell r="C131">
            <v>41</v>
          </cell>
          <cell r="D131" t="str">
            <v>㎥</v>
          </cell>
          <cell r="E131">
            <v>22907</v>
          </cell>
          <cell r="F131">
            <v>939187</v>
          </cell>
        </row>
        <row r="132">
          <cell r="A132" t="str">
            <v>c. 거 푸 집</v>
          </cell>
        </row>
        <row r="133">
          <cell r="A133" t="str">
            <v>합 판 거 푸 집</v>
          </cell>
          <cell r="B133" t="str">
            <v>4회</v>
          </cell>
          <cell r="C133">
            <v>651</v>
          </cell>
          <cell r="D133" t="str">
            <v>㎡</v>
          </cell>
          <cell r="E133">
            <v>19038</v>
          </cell>
          <cell r="F133">
            <v>12393738</v>
          </cell>
        </row>
        <row r="134">
          <cell r="A134" t="str">
            <v>d.철근 가공 조립</v>
          </cell>
          <cell r="B134" t="str">
            <v>(간 단)</v>
          </cell>
          <cell r="C134">
            <v>2.117</v>
          </cell>
          <cell r="D134" t="str">
            <v>ton</v>
          </cell>
          <cell r="E134">
            <v>264204</v>
          </cell>
          <cell r="F134">
            <v>559319</v>
          </cell>
        </row>
        <row r="135">
          <cell r="A135" t="str">
            <v>2.07 석  축  공</v>
          </cell>
        </row>
        <row r="136">
          <cell r="A136" t="str">
            <v>구조물 터파기</v>
          </cell>
          <cell r="B136" t="str">
            <v>(육상토사,0~2m)</v>
          </cell>
          <cell r="C136">
            <v>50999</v>
          </cell>
          <cell r="D136" t="str">
            <v>㎥</v>
          </cell>
          <cell r="E136">
            <v>3161</v>
          </cell>
          <cell r="F136">
            <v>161207839</v>
          </cell>
        </row>
        <row r="137">
          <cell r="A137" t="str">
            <v>되 메 우 기</v>
          </cell>
          <cell r="B137" t="str">
            <v>다짐포함</v>
          </cell>
          <cell r="C137">
            <v>1197</v>
          </cell>
          <cell r="D137" t="str">
            <v>㎥</v>
          </cell>
          <cell r="E137">
            <v>3385</v>
          </cell>
          <cell r="F137">
            <v>4051845</v>
          </cell>
        </row>
        <row r="138">
          <cell r="A138" t="str">
            <v>석  축  쌓 기</v>
          </cell>
          <cell r="C138">
            <v>1197</v>
          </cell>
          <cell r="D138" t="str">
            <v>M2</v>
          </cell>
          <cell r="E138">
            <v>23090</v>
          </cell>
          <cell r="F138">
            <v>27638730</v>
          </cell>
        </row>
        <row r="139">
          <cell r="A139" t="str">
            <v>콘크리트 타설</v>
          </cell>
          <cell r="B139" t="str">
            <v>(무근구조물)</v>
          </cell>
          <cell r="C139">
            <v>305</v>
          </cell>
          <cell r="D139" t="str">
            <v>㎥</v>
          </cell>
          <cell r="E139">
            <v>20803</v>
          </cell>
          <cell r="F139">
            <v>6344915</v>
          </cell>
        </row>
        <row r="140">
          <cell r="A140" t="str">
            <v>몰    탈</v>
          </cell>
          <cell r="B140" t="str">
            <v>( 1 : 3 )</v>
          </cell>
          <cell r="C140">
            <v>10</v>
          </cell>
          <cell r="D140" t="str">
            <v>㎥</v>
          </cell>
          <cell r="E140">
            <v>34947</v>
          </cell>
          <cell r="F140">
            <v>349470</v>
          </cell>
        </row>
        <row r="141">
          <cell r="A141" t="str">
            <v>합판 거푸집</v>
          </cell>
          <cell r="B141" t="str">
            <v>(6회 ; 소형)</v>
          </cell>
          <cell r="C141">
            <v>171</v>
          </cell>
          <cell r="D141" t="str">
            <v>㎡</v>
          </cell>
          <cell r="E141">
            <v>20796</v>
          </cell>
          <cell r="F141">
            <v>3556116</v>
          </cell>
        </row>
        <row r="142">
          <cell r="A142" t="str">
            <v>배수 파이프</v>
          </cell>
          <cell r="B142" t="str">
            <v>(PVC PIPE φ50mm)</v>
          </cell>
          <cell r="C142">
            <v>419</v>
          </cell>
          <cell r="D142" t="str">
            <v>m</v>
          </cell>
          <cell r="E142">
            <v>1472</v>
          </cell>
          <cell r="F142">
            <v>616768</v>
          </cell>
        </row>
        <row r="143">
          <cell r="A143" t="str">
            <v>뒷 채 움</v>
          </cell>
          <cell r="B143" t="str">
            <v>보조기층재</v>
          </cell>
          <cell r="C143">
            <v>1137</v>
          </cell>
          <cell r="D143" t="str">
            <v>㎥</v>
          </cell>
          <cell r="E143">
            <v>16460</v>
          </cell>
          <cell r="F143">
            <v>18715020</v>
          </cell>
        </row>
        <row r="144">
          <cell r="A144" t="str">
            <v>2.08 수로보호공</v>
          </cell>
        </row>
        <row r="145">
          <cell r="A145" t="str">
            <v>구조물 터파기</v>
          </cell>
          <cell r="B145" t="str">
            <v>(육상토사,0~2m)</v>
          </cell>
          <cell r="C145">
            <v>9</v>
          </cell>
          <cell r="D145" t="str">
            <v>㎥</v>
          </cell>
          <cell r="E145">
            <v>3161</v>
          </cell>
          <cell r="F145">
            <v>28449</v>
          </cell>
        </row>
        <row r="146">
          <cell r="A146" t="str">
            <v>콘크리트 타설</v>
          </cell>
          <cell r="B146" t="str">
            <v>(소형구조물)</v>
          </cell>
          <cell r="C146">
            <v>7</v>
          </cell>
          <cell r="D146" t="str">
            <v>㎥</v>
          </cell>
          <cell r="E146">
            <v>32371</v>
          </cell>
          <cell r="F146">
            <v>226597</v>
          </cell>
        </row>
        <row r="147">
          <cell r="A147" t="str">
            <v>합 판 거 푸 집</v>
          </cell>
          <cell r="B147" t="str">
            <v>4회</v>
          </cell>
          <cell r="C147">
            <v>12</v>
          </cell>
          <cell r="D147" t="str">
            <v>㎡</v>
          </cell>
          <cell r="E147">
            <v>19038</v>
          </cell>
          <cell r="F147">
            <v>228456</v>
          </cell>
        </row>
        <row r="148">
          <cell r="A148" t="str">
            <v>2.07 암      거      공</v>
          </cell>
        </row>
        <row r="149">
          <cell r="A149" t="str">
            <v>◈ Sta. 4 ＋ 727</v>
          </cell>
        </row>
        <row r="150">
          <cell r="A150" t="str">
            <v>a. 구 조 물 터 파 기</v>
          </cell>
        </row>
        <row r="151">
          <cell r="A151" t="str">
            <v>구조물 터파기</v>
          </cell>
          <cell r="B151" t="str">
            <v>(육상토사,0~2m)</v>
          </cell>
          <cell r="C151">
            <v>669</v>
          </cell>
          <cell r="D151" t="str">
            <v>㎥</v>
          </cell>
          <cell r="E151">
            <v>3161</v>
          </cell>
          <cell r="F151">
            <v>2114709</v>
          </cell>
        </row>
        <row r="152">
          <cell r="A152" t="str">
            <v>되   메   우   기</v>
          </cell>
          <cell r="B152" t="str">
            <v>다짐포함</v>
          </cell>
          <cell r="C152">
            <v>173</v>
          </cell>
          <cell r="D152" t="str">
            <v>㎥</v>
          </cell>
          <cell r="E152">
            <v>3385</v>
          </cell>
          <cell r="F152">
            <v>585605</v>
          </cell>
        </row>
        <row r="153">
          <cell r="A153" t="str">
            <v>b. 뒷      채      움</v>
          </cell>
          <cell r="B153" t="str">
            <v>보조기층재</v>
          </cell>
          <cell r="C153">
            <v>1116</v>
          </cell>
          <cell r="D153" t="str">
            <v>㎥</v>
          </cell>
          <cell r="E153">
            <v>16460</v>
          </cell>
          <cell r="F153">
            <v>18369360</v>
          </cell>
        </row>
        <row r="154">
          <cell r="A154" t="str">
            <v>c. 콘 크 리 트  타 설</v>
          </cell>
        </row>
        <row r="155">
          <cell r="A155" t="str">
            <v>-1.       〃</v>
          </cell>
          <cell r="B155" t="str">
            <v>철근,진동기,펌프카</v>
          </cell>
          <cell r="C155">
            <v>439</v>
          </cell>
          <cell r="D155" t="str">
            <v>㎥</v>
          </cell>
          <cell r="E155">
            <v>10947</v>
          </cell>
          <cell r="F155">
            <v>4805733</v>
          </cell>
        </row>
        <row r="156">
          <cell r="A156" t="str">
            <v>-2.       〃</v>
          </cell>
          <cell r="B156" t="str">
            <v>무근구조물</v>
          </cell>
          <cell r="C156">
            <v>66</v>
          </cell>
          <cell r="D156" t="str">
            <v>㎥</v>
          </cell>
          <cell r="E156">
            <v>20803</v>
          </cell>
          <cell r="F156">
            <v>1372998</v>
          </cell>
        </row>
        <row r="157">
          <cell r="A157" t="str">
            <v>d. 거     푸     집</v>
          </cell>
        </row>
        <row r="158">
          <cell r="A158" t="str">
            <v>-1. 합 판  거 푸 집</v>
          </cell>
          <cell r="B158" t="str">
            <v>3회</v>
          </cell>
          <cell r="C158">
            <v>472</v>
          </cell>
          <cell r="D158" t="str">
            <v>㎡</v>
          </cell>
          <cell r="E158">
            <v>22050</v>
          </cell>
          <cell r="F158">
            <v>10407600</v>
          </cell>
        </row>
        <row r="159">
          <cell r="A159" t="str">
            <v>-2.합판 거푸집</v>
          </cell>
          <cell r="B159" t="str">
            <v>4회</v>
          </cell>
          <cell r="C159">
            <v>49</v>
          </cell>
          <cell r="D159" t="str">
            <v>㎡</v>
          </cell>
          <cell r="E159">
            <v>19038</v>
          </cell>
          <cell r="F159">
            <v>932862</v>
          </cell>
        </row>
        <row r="160">
          <cell r="A160" t="str">
            <v>-3.합판 거푸집</v>
          </cell>
          <cell r="B160" t="str">
            <v>6회</v>
          </cell>
          <cell r="C160">
            <v>4</v>
          </cell>
          <cell r="D160" t="str">
            <v>㎡</v>
          </cell>
          <cell r="E160">
            <v>15879</v>
          </cell>
          <cell r="F160">
            <v>63516</v>
          </cell>
        </row>
        <row r="161">
          <cell r="A161" t="str">
            <v>-4. 코팅 거푸집</v>
          </cell>
          <cell r="B161" t="str">
            <v>3회</v>
          </cell>
          <cell r="C161">
            <v>135</v>
          </cell>
          <cell r="D161" t="str">
            <v>㎡</v>
          </cell>
          <cell r="E161">
            <v>22050</v>
          </cell>
          <cell r="F161">
            <v>2976750</v>
          </cell>
        </row>
        <row r="162">
          <cell r="A162" t="str">
            <v>-5. 무늬거푸집</v>
          </cell>
          <cell r="C162">
            <v>340</v>
          </cell>
          <cell r="D162" t="str">
            <v>M2</v>
          </cell>
          <cell r="E162">
            <v>29285</v>
          </cell>
          <cell r="F162">
            <v>9956900</v>
          </cell>
        </row>
        <row r="163">
          <cell r="A163" t="str">
            <v>e. 철 근 가 공 조 립</v>
          </cell>
          <cell r="B163" t="str">
            <v>복 잡</v>
          </cell>
          <cell r="C163">
            <v>71.41</v>
          </cell>
          <cell r="D163" t="str">
            <v>ton</v>
          </cell>
          <cell r="E163">
            <v>456666</v>
          </cell>
          <cell r="F163">
            <v>32610519</v>
          </cell>
        </row>
        <row r="164">
          <cell r="A164" t="str">
            <v>f. 지     수     판</v>
          </cell>
          <cell r="B164" t="str">
            <v>PVC, 200×5㎜</v>
          </cell>
          <cell r="C164">
            <v>19</v>
          </cell>
          <cell r="D164" t="str">
            <v>m</v>
          </cell>
          <cell r="E164">
            <v>14840</v>
          </cell>
          <cell r="F164">
            <v>281960</v>
          </cell>
        </row>
        <row r="165">
          <cell r="A165" t="str">
            <v>g. 신   축   이   음</v>
          </cell>
          <cell r="B165" t="str">
            <v>Exp. Joint Filler,t=20mm</v>
          </cell>
          <cell r="C165">
            <v>9</v>
          </cell>
          <cell r="D165" t="str">
            <v>㎡</v>
          </cell>
          <cell r="E165">
            <v>5907</v>
          </cell>
          <cell r="F165">
            <v>53163</v>
          </cell>
        </row>
        <row r="166">
          <cell r="A166" t="str">
            <v>h. 실     런     트</v>
          </cell>
          <cell r="B166" t="str">
            <v>20 x 25mm</v>
          </cell>
          <cell r="C166">
            <v>16</v>
          </cell>
          <cell r="D166" t="str">
            <v>m</v>
          </cell>
          <cell r="E166">
            <v>2315</v>
          </cell>
          <cell r="F166">
            <v>37040</v>
          </cell>
        </row>
        <row r="167">
          <cell r="A167" t="str">
            <v>i. 강   관   비  계</v>
          </cell>
          <cell r="C167">
            <v>444</v>
          </cell>
          <cell r="D167" t="str">
            <v>㎡</v>
          </cell>
          <cell r="E167">
            <v>10525</v>
          </cell>
          <cell r="F167">
            <v>4673100</v>
          </cell>
        </row>
        <row r="168">
          <cell r="A168" t="str">
            <v>j. 강  관  동  바  리</v>
          </cell>
          <cell r="B168" t="str">
            <v>(암거구조물용)</v>
          </cell>
          <cell r="C168">
            <v>562</v>
          </cell>
          <cell r="D168" t="str">
            <v>공㎥</v>
          </cell>
          <cell r="E168">
            <v>6834</v>
          </cell>
          <cell r="F168">
            <v>3840708</v>
          </cell>
        </row>
        <row r="169">
          <cell r="A169" t="str">
            <v>k. 스   페   이   셔</v>
          </cell>
          <cell r="C169">
            <v>1084</v>
          </cell>
          <cell r="D169" t="str">
            <v>㎡</v>
          </cell>
          <cell r="E169">
            <v>230</v>
          </cell>
          <cell r="F169">
            <v>249320</v>
          </cell>
        </row>
        <row r="170">
          <cell r="A170" t="str">
            <v>l  아 스 팔 트 코 팅</v>
          </cell>
          <cell r="C170">
            <v>460</v>
          </cell>
          <cell r="D170" t="str">
            <v>M2</v>
          </cell>
          <cell r="E170">
            <v>4406</v>
          </cell>
          <cell r="F170">
            <v>2026760</v>
          </cell>
        </row>
        <row r="171">
          <cell r="A171" t="str">
            <v>m. 전 선 관</v>
          </cell>
          <cell r="B171" t="str">
            <v>(PVC PIPE φ16mm)</v>
          </cell>
          <cell r="C171">
            <v>28</v>
          </cell>
          <cell r="D171" t="str">
            <v>m</v>
          </cell>
          <cell r="E171">
            <v>381</v>
          </cell>
          <cell r="F171">
            <v>10668</v>
          </cell>
        </row>
        <row r="172">
          <cell r="A172" t="str">
            <v>m.부 직 포</v>
          </cell>
          <cell r="C172">
            <v>12</v>
          </cell>
          <cell r="D172" t="str">
            <v>㎡</v>
          </cell>
          <cell r="E172">
            <v>1604</v>
          </cell>
          <cell r="F172">
            <v>19248</v>
          </cell>
        </row>
        <row r="173">
          <cell r="A173" t="str">
            <v>n. 배수관</v>
          </cell>
          <cell r="B173" t="str">
            <v>φ100mm</v>
          </cell>
          <cell r="C173">
            <v>36</v>
          </cell>
          <cell r="D173" t="str">
            <v>개</v>
          </cell>
          <cell r="E173">
            <v>4473</v>
          </cell>
          <cell r="F173">
            <v>161028</v>
          </cell>
        </row>
        <row r="174">
          <cell r="A174" t="str">
            <v>p. 다웰바설치공</v>
          </cell>
          <cell r="C174">
            <v>88</v>
          </cell>
          <cell r="D174" t="str">
            <v>EA</v>
          </cell>
          <cell r="E174">
            <v>6278</v>
          </cell>
          <cell r="F174">
            <v>552464</v>
          </cell>
        </row>
        <row r="175">
          <cell r="A175" t="str">
            <v>q. 보조기층재 구입 및 운반</v>
          </cell>
          <cell r="C175">
            <v>29</v>
          </cell>
          <cell r="D175" t="str">
            <v>㎥</v>
          </cell>
          <cell r="E175">
            <v>5800</v>
          </cell>
          <cell r="F175">
            <v>168200</v>
          </cell>
        </row>
        <row r="176">
          <cell r="A176" t="str">
            <v>r. 보조기층 포설 및 다짐</v>
          </cell>
          <cell r="B176" t="str">
            <v>(t=20cm)</v>
          </cell>
          <cell r="C176">
            <v>22</v>
          </cell>
          <cell r="D176" t="str">
            <v>㎥</v>
          </cell>
          <cell r="E176">
            <v>1971</v>
          </cell>
          <cell r="F176">
            <v>43362</v>
          </cell>
        </row>
        <row r="177">
          <cell r="A177" t="str">
            <v>s. 스치로폴</v>
          </cell>
          <cell r="B177" t="str">
            <v>t = 20mm</v>
          </cell>
          <cell r="C177">
            <v>14</v>
          </cell>
          <cell r="D177" t="str">
            <v>M2</v>
          </cell>
          <cell r="E177">
            <v>2441</v>
          </cell>
          <cell r="F177">
            <v>34174</v>
          </cell>
        </row>
        <row r="178">
          <cell r="A178" t="str">
            <v>◈ Sta. 4 ＋ 774</v>
          </cell>
        </row>
        <row r="179">
          <cell r="A179" t="str">
            <v>a. 구 조 물 터 파 기</v>
          </cell>
        </row>
        <row r="180">
          <cell r="A180" t="str">
            <v>구조물 터파기</v>
          </cell>
          <cell r="B180" t="str">
            <v>(육상토사,0~2m)</v>
          </cell>
          <cell r="C180">
            <v>1740</v>
          </cell>
          <cell r="D180" t="str">
            <v>㎥</v>
          </cell>
          <cell r="E180">
            <v>3161</v>
          </cell>
          <cell r="F180">
            <v>5500140</v>
          </cell>
        </row>
        <row r="181">
          <cell r="A181" t="str">
            <v>구조물 터파기</v>
          </cell>
          <cell r="B181" t="str">
            <v>(육상토사,2~4m)</v>
          </cell>
          <cell r="C181">
            <v>934</v>
          </cell>
          <cell r="D181" t="str">
            <v>㎥</v>
          </cell>
          <cell r="E181">
            <v>4598</v>
          </cell>
          <cell r="F181">
            <v>4294532</v>
          </cell>
        </row>
        <row r="182">
          <cell r="A182" t="str">
            <v>되   메   우   기</v>
          </cell>
          <cell r="B182" t="str">
            <v>다짐포함</v>
          </cell>
          <cell r="C182">
            <v>124</v>
          </cell>
          <cell r="D182" t="str">
            <v>㎥</v>
          </cell>
          <cell r="E182">
            <v>3385</v>
          </cell>
          <cell r="F182">
            <v>419740</v>
          </cell>
        </row>
        <row r="183">
          <cell r="A183" t="str">
            <v>b. 뒷      채      움</v>
          </cell>
          <cell r="B183" t="str">
            <v>보조기층재</v>
          </cell>
          <cell r="C183">
            <v>1626</v>
          </cell>
          <cell r="D183" t="str">
            <v>㎥</v>
          </cell>
          <cell r="E183">
            <v>16460</v>
          </cell>
          <cell r="F183">
            <v>26763960</v>
          </cell>
        </row>
        <row r="184">
          <cell r="A184" t="str">
            <v>c. 콘 크 리 트  타 설</v>
          </cell>
        </row>
        <row r="185">
          <cell r="A185" t="str">
            <v>-1.       〃</v>
          </cell>
          <cell r="B185" t="str">
            <v>철근,진동기,펌프카</v>
          </cell>
          <cell r="C185">
            <v>570</v>
          </cell>
          <cell r="D185" t="str">
            <v>㎥</v>
          </cell>
          <cell r="E185">
            <v>10947</v>
          </cell>
          <cell r="F185">
            <v>6239790</v>
          </cell>
        </row>
        <row r="186">
          <cell r="A186" t="str">
            <v>-2.       〃</v>
          </cell>
          <cell r="B186" t="str">
            <v>무근구조물</v>
          </cell>
          <cell r="C186">
            <v>49</v>
          </cell>
          <cell r="D186" t="str">
            <v>㎥</v>
          </cell>
          <cell r="E186">
            <v>20803</v>
          </cell>
          <cell r="F186">
            <v>1019347</v>
          </cell>
        </row>
        <row r="187">
          <cell r="A187" t="str">
            <v>d. 거     푸     집</v>
          </cell>
        </row>
        <row r="188">
          <cell r="A188" t="str">
            <v>-1. 합 판  거 푸 집</v>
          </cell>
          <cell r="B188" t="str">
            <v>3회</v>
          </cell>
          <cell r="C188">
            <v>1422</v>
          </cell>
          <cell r="D188" t="str">
            <v>㎡</v>
          </cell>
          <cell r="E188">
            <v>22050</v>
          </cell>
          <cell r="F188">
            <v>31355100</v>
          </cell>
        </row>
        <row r="189">
          <cell r="A189" t="str">
            <v>-2. 합 판  거 푸 집</v>
          </cell>
          <cell r="B189" t="str">
            <v>4회</v>
          </cell>
          <cell r="C189">
            <v>43</v>
          </cell>
          <cell r="D189" t="str">
            <v>㎡</v>
          </cell>
          <cell r="E189">
            <v>19038</v>
          </cell>
          <cell r="F189">
            <v>818634</v>
          </cell>
        </row>
        <row r="190">
          <cell r="A190" t="str">
            <v>e. 철 근 가 공 조 립</v>
          </cell>
          <cell r="B190" t="str">
            <v>복 잡</v>
          </cell>
          <cell r="C190">
            <v>62.28</v>
          </cell>
          <cell r="D190" t="str">
            <v>ton</v>
          </cell>
          <cell r="E190">
            <v>456666</v>
          </cell>
          <cell r="F190">
            <v>28441158</v>
          </cell>
        </row>
        <row r="191">
          <cell r="A191" t="str">
            <v>f. 지     수     판</v>
          </cell>
          <cell r="B191" t="str">
            <v>PVC, 200×5㎜</v>
          </cell>
          <cell r="C191">
            <v>56</v>
          </cell>
          <cell r="D191" t="str">
            <v>m</v>
          </cell>
          <cell r="E191">
            <v>14840</v>
          </cell>
          <cell r="F191">
            <v>831040</v>
          </cell>
        </row>
        <row r="192">
          <cell r="A192" t="str">
            <v>g. 신   축   이   음</v>
          </cell>
          <cell r="B192" t="str">
            <v>Exp. Joint Filler,t=20mm</v>
          </cell>
          <cell r="C192">
            <v>28</v>
          </cell>
          <cell r="D192" t="str">
            <v>㎡</v>
          </cell>
          <cell r="E192">
            <v>5907</v>
          </cell>
          <cell r="F192">
            <v>165396</v>
          </cell>
        </row>
        <row r="193">
          <cell r="A193" t="str">
            <v>h. 실     런     트</v>
          </cell>
          <cell r="B193" t="str">
            <v>20 x 25mm</v>
          </cell>
          <cell r="C193">
            <v>48</v>
          </cell>
          <cell r="D193" t="str">
            <v>m</v>
          </cell>
          <cell r="E193">
            <v>2315</v>
          </cell>
          <cell r="F193">
            <v>111120</v>
          </cell>
        </row>
        <row r="194">
          <cell r="A194" t="str">
            <v>i. 강   관   비  계</v>
          </cell>
          <cell r="C194">
            <v>592</v>
          </cell>
          <cell r="D194" t="str">
            <v>㎡</v>
          </cell>
          <cell r="E194">
            <v>10525</v>
          </cell>
          <cell r="F194">
            <v>6230800</v>
          </cell>
        </row>
        <row r="195">
          <cell r="A195" t="str">
            <v>j. 강  관  동  바  리</v>
          </cell>
          <cell r="B195" t="str">
            <v>(암거구조물용)</v>
          </cell>
          <cell r="C195">
            <v>658</v>
          </cell>
          <cell r="D195" t="str">
            <v>공㎥</v>
          </cell>
          <cell r="E195">
            <v>6834</v>
          </cell>
          <cell r="F195">
            <v>4496772</v>
          </cell>
        </row>
        <row r="196">
          <cell r="A196" t="str">
            <v>k. 스   페   이   셔</v>
          </cell>
          <cell r="C196">
            <v>1549</v>
          </cell>
          <cell r="D196" t="str">
            <v>㎡</v>
          </cell>
          <cell r="E196">
            <v>230</v>
          </cell>
          <cell r="F196">
            <v>356270</v>
          </cell>
        </row>
        <row r="197">
          <cell r="A197" t="str">
            <v>m.부 직 포</v>
          </cell>
          <cell r="C197">
            <v>8</v>
          </cell>
          <cell r="D197" t="str">
            <v>㎡</v>
          </cell>
          <cell r="E197">
            <v>1604</v>
          </cell>
          <cell r="F197">
            <v>12832</v>
          </cell>
        </row>
        <row r="198">
          <cell r="A198" t="str">
            <v>n. 배수관</v>
          </cell>
          <cell r="B198" t="str">
            <v>φ100mm</v>
          </cell>
          <cell r="C198">
            <v>24</v>
          </cell>
          <cell r="D198" t="str">
            <v>개</v>
          </cell>
          <cell r="E198">
            <v>4473</v>
          </cell>
          <cell r="F198">
            <v>107352</v>
          </cell>
        </row>
        <row r="199">
          <cell r="A199" t="str">
            <v>◈ Sta. 5 ＋ 032</v>
          </cell>
        </row>
        <row r="200">
          <cell r="A200" t="str">
            <v>a. 구 조 물 터 파 기</v>
          </cell>
        </row>
        <row r="201">
          <cell r="A201" t="str">
            <v>구조물 터파기</v>
          </cell>
          <cell r="B201" t="str">
            <v>(육상토사,0~2m)</v>
          </cell>
          <cell r="C201">
            <v>877</v>
          </cell>
          <cell r="D201" t="str">
            <v>㎥</v>
          </cell>
          <cell r="E201">
            <v>3161</v>
          </cell>
          <cell r="F201">
            <v>2772197</v>
          </cell>
        </row>
        <row r="202">
          <cell r="A202" t="str">
            <v>구조물 터파기</v>
          </cell>
          <cell r="B202" t="str">
            <v>(육상토사,2~4m)</v>
          </cell>
          <cell r="C202">
            <v>70</v>
          </cell>
          <cell r="D202" t="str">
            <v>㎥</v>
          </cell>
          <cell r="E202">
            <v>4598</v>
          </cell>
          <cell r="F202">
            <v>321860</v>
          </cell>
        </row>
        <row r="203">
          <cell r="A203" t="str">
            <v>되   메   우   기</v>
          </cell>
          <cell r="B203" t="str">
            <v>다짐포함</v>
          </cell>
          <cell r="C203">
            <v>173</v>
          </cell>
          <cell r="D203" t="str">
            <v>㎥</v>
          </cell>
          <cell r="E203">
            <v>3385</v>
          </cell>
          <cell r="F203">
            <v>585605</v>
          </cell>
        </row>
        <row r="204">
          <cell r="A204" t="str">
            <v>b. 뒷      채      움</v>
          </cell>
          <cell r="B204" t="str">
            <v>보조기층재</v>
          </cell>
          <cell r="C204">
            <v>1337</v>
          </cell>
          <cell r="D204" t="str">
            <v>㎥</v>
          </cell>
          <cell r="E204">
            <v>16460</v>
          </cell>
          <cell r="F204">
            <v>22007020</v>
          </cell>
        </row>
        <row r="205">
          <cell r="A205" t="str">
            <v>c. 콘 크 리 트  타 설</v>
          </cell>
        </row>
        <row r="206">
          <cell r="A206" t="str">
            <v>-1.       〃</v>
          </cell>
          <cell r="B206" t="str">
            <v>철근,진동기,펌프카</v>
          </cell>
          <cell r="C206">
            <v>740</v>
          </cell>
          <cell r="D206" t="str">
            <v>㎥</v>
          </cell>
          <cell r="E206">
            <v>10947</v>
          </cell>
          <cell r="F206">
            <v>8100780</v>
          </cell>
        </row>
        <row r="207">
          <cell r="A207" t="str">
            <v>-2.       〃</v>
          </cell>
          <cell r="B207" t="str">
            <v>무근구조물</v>
          </cell>
          <cell r="C207">
            <v>86</v>
          </cell>
          <cell r="D207" t="str">
            <v>㎥</v>
          </cell>
          <cell r="E207">
            <v>20803</v>
          </cell>
          <cell r="F207">
            <v>1789058</v>
          </cell>
        </row>
        <row r="208">
          <cell r="A208" t="str">
            <v>d. 거     푸     집</v>
          </cell>
        </row>
        <row r="209">
          <cell r="A209" t="str">
            <v>-1. 합 판  거 푸 집</v>
          </cell>
          <cell r="B209" t="str">
            <v>3회</v>
          </cell>
          <cell r="C209">
            <v>541</v>
          </cell>
          <cell r="D209" t="str">
            <v>㎡</v>
          </cell>
          <cell r="E209">
            <v>22050</v>
          </cell>
          <cell r="F209">
            <v>11929050</v>
          </cell>
        </row>
        <row r="210">
          <cell r="A210" t="str">
            <v>-2. 합 판  거 푸 집</v>
          </cell>
          <cell r="B210" t="str">
            <v>4회</v>
          </cell>
          <cell r="C210">
            <v>50</v>
          </cell>
          <cell r="D210" t="str">
            <v>㎡</v>
          </cell>
          <cell r="E210">
            <v>19038</v>
          </cell>
          <cell r="F210">
            <v>951900</v>
          </cell>
        </row>
        <row r="211">
          <cell r="A211" t="str">
            <v>-3. 합 판  거 푸 집</v>
          </cell>
          <cell r="B211" t="str">
            <v>6회</v>
          </cell>
          <cell r="C211">
            <v>49</v>
          </cell>
          <cell r="D211" t="str">
            <v>㎡</v>
          </cell>
          <cell r="E211">
            <v>15879</v>
          </cell>
          <cell r="F211">
            <v>778071</v>
          </cell>
        </row>
        <row r="212">
          <cell r="A212" t="str">
            <v>-4. 코 팅  거 푸 집</v>
          </cell>
          <cell r="B212" t="str">
            <v>3회</v>
          </cell>
          <cell r="C212">
            <v>295</v>
          </cell>
          <cell r="D212" t="str">
            <v>㎡</v>
          </cell>
          <cell r="E212">
            <v>22050</v>
          </cell>
          <cell r="F212">
            <v>6504750</v>
          </cell>
        </row>
        <row r="213">
          <cell r="A213" t="str">
            <v>-5. 무 늬  거 푸 집</v>
          </cell>
          <cell r="C213">
            <v>337</v>
          </cell>
          <cell r="D213" t="str">
            <v>M2</v>
          </cell>
          <cell r="E213">
            <v>29285</v>
          </cell>
          <cell r="F213">
            <v>9869045</v>
          </cell>
        </row>
        <row r="214">
          <cell r="A214" t="str">
            <v>e. 철 근 가 공 조 립</v>
          </cell>
          <cell r="B214" t="str">
            <v>복 잡</v>
          </cell>
          <cell r="C214">
            <v>103.31</v>
          </cell>
          <cell r="D214" t="str">
            <v>ton</v>
          </cell>
          <cell r="E214">
            <v>456666</v>
          </cell>
          <cell r="F214">
            <v>47178164</v>
          </cell>
        </row>
        <row r="215">
          <cell r="A215" t="str">
            <v>f. 지     수     판</v>
          </cell>
          <cell r="B215" t="str">
            <v>PVC, 200×5㎜</v>
          </cell>
          <cell r="C215">
            <v>25</v>
          </cell>
          <cell r="D215" t="str">
            <v>m</v>
          </cell>
          <cell r="E215">
            <v>14840</v>
          </cell>
          <cell r="F215">
            <v>371000</v>
          </cell>
        </row>
        <row r="216">
          <cell r="A216" t="str">
            <v>g. 신   축   이   음</v>
          </cell>
          <cell r="B216" t="str">
            <v>Exp. Joint Filler,t=20mm</v>
          </cell>
          <cell r="C216">
            <v>21</v>
          </cell>
          <cell r="D216" t="str">
            <v>㎡</v>
          </cell>
          <cell r="E216">
            <v>5907</v>
          </cell>
          <cell r="F216">
            <v>124047</v>
          </cell>
        </row>
        <row r="217">
          <cell r="A217" t="str">
            <v>h. 실     런     트</v>
          </cell>
          <cell r="B217" t="str">
            <v>20 x 25mm</v>
          </cell>
          <cell r="C217">
            <v>20</v>
          </cell>
          <cell r="D217" t="str">
            <v>m</v>
          </cell>
          <cell r="E217">
            <v>2315</v>
          </cell>
          <cell r="F217">
            <v>46300</v>
          </cell>
        </row>
        <row r="218">
          <cell r="A218" t="str">
            <v>i. 강   관   비  계</v>
          </cell>
          <cell r="C218">
            <v>490</v>
          </cell>
          <cell r="D218" t="str">
            <v>㎡</v>
          </cell>
          <cell r="E218">
            <v>10525</v>
          </cell>
          <cell r="F218">
            <v>5157250</v>
          </cell>
        </row>
        <row r="219">
          <cell r="A219" t="str">
            <v>j. 강  관  동  바  리</v>
          </cell>
          <cell r="B219" t="str">
            <v>(암거구조물용)</v>
          </cell>
          <cell r="C219">
            <v>792</v>
          </cell>
          <cell r="D219" t="str">
            <v>공㎥</v>
          </cell>
          <cell r="E219">
            <v>6834</v>
          </cell>
          <cell r="F219">
            <v>5412528</v>
          </cell>
        </row>
        <row r="220">
          <cell r="A220" t="str">
            <v>k. 스   페   이   셔</v>
          </cell>
          <cell r="C220">
            <v>1243</v>
          </cell>
          <cell r="D220" t="str">
            <v>㎡</v>
          </cell>
          <cell r="E220">
            <v>230</v>
          </cell>
          <cell r="F220">
            <v>285890</v>
          </cell>
        </row>
        <row r="221">
          <cell r="A221" t="str">
            <v>l  아 스 팔 트 코 팅</v>
          </cell>
          <cell r="C221">
            <v>571</v>
          </cell>
          <cell r="D221" t="str">
            <v>M2</v>
          </cell>
          <cell r="E221">
            <v>4406</v>
          </cell>
          <cell r="F221">
            <v>2515826</v>
          </cell>
        </row>
        <row r="222">
          <cell r="A222" t="str">
            <v>m. 전 선 관</v>
          </cell>
          <cell r="B222" t="str">
            <v>(PVC PIPE φ16mm)</v>
          </cell>
          <cell r="C222">
            <v>27</v>
          </cell>
          <cell r="D222" t="str">
            <v>m</v>
          </cell>
          <cell r="E222">
            <v>381</v>
          </cell>
          <cell r="F222">
            <v>10287</v>
          </cell>
        </row>
        <row r="223">
          <cell r="A223" t="str">
            <v>n.부 직 포</v>
          </cell>
          <cell r="C223">
            <v>12</v>
          </cell>
          <cell r="D223" t="str">
            <v>㎡</v>
          </cell>
          <cell r="E223">
            <v>1604</v>
          </cell>
          <cell r="F223">
            <v>19248</v>
          </cell>
        </row>
        <row r="224">
          <cell r="A224" t="str">
            <v>o. 배수관</v>
          </cell>
          <cell r="B224" t="str">
            <v>φ100mm</v>
          </cell>
          <cell r="C224">
            <v>36</v>
          </cell>
          <cell r="D224" t="str">
            <v>개</v>
          </cell>
          <cell r="E224">
            <v>4473</v>
          </cell>
          <cell r="F224">
            <v>161028</v>
          </cell>
        </row>
        <row r="225">
          <cell r="A225" t="str">
            <v>p. 다웰바설치공</v>
          </cell>
          <cell r="C225">
            <v>88</v>
          </cell>
          <cell r="D225" t="str">
            <v>EA</v>
          </cell>
          <cell r="E225">
            <v>6278</v>
          </cell>
          <cell r="F225">
            <v>552464</v>
          </cell>
        </row>
        <row r="226">
          <cell r="A226" t="str">
            <v>q. 보조기층재 구입 및 운반</v>
          </cell>
          <cell r="C226">
            <v>46</v>
          </cell>
          <cell r="D226" t="str">
            <v>㎥</v>
          </cell>
          <cell r="E226">
            <v>5800</v>
          </cell>
          <cell r="F226">
            <v>266800</v>
          </cell>
        </row>
        <row r="227">
          <cell r="A227" t="str">
            <v>r. 보조기층 포설 및 다짐</v>
          </cell>
          <cell r="B227" t="str">
            <v>(t=20cm)</v>
          </cell>
          <cell r="C227">
            <v>36</v>
          </cell>
          <cell r="D227" t="str">
            <v>㎥</v>
          </cell>
          <cell r="E227">
            <v>1971</v>
          </cell>
          <cell r="F227">
            <v>70956</v>
          </cell>
        </row>
        <row r="228">
          <cell r="A228" t="str">
            <v>s. 스치로폴</v>
          </cell>
          <cell r="B228" t="str">
            <v>t = 20mm</v>
          </cell>
          <cell r="C228">
            <v>14</v>
          </cell>
          <cell r="D228" t="str">
            <v>M2</v>
          </cell>
          <cell r="E228">
            <v>2441</v>
          </cell>
          <cell r="F228">
            <v>34174</v>
          </cell>
        </row>
        <row r="229">
          <cell r="A229" t="str">
            <v>◈ Sta. 5 ＋ 546</v>
          </cell>
        </row>
        <row r="230">
          <cell r="A230" t="str">
            <v>a. 구 조 물 터 파 기</v>
          </cell>
        </row>
        <row r="231">
          <cell r="A231" t="str">
            <v>구조물 터파기</v>
          </cell>
          <cell r="B231" t="str">
            <v>(육상토사,0~2m)</v>
          </cell>
          <cell r="C231">
            <v>1605</v>
          </cell>
          <cell r="D231" t="str">
            <v>㎥</v>
          </cell>
          <cell r="E231">
            <v>3161</v>
          </cell>
          <cell r="F231">
            <v>5073405</v>
          </cell>
        </row>
        <row r="232">
          <cell r="A232" t="str">
            <v>되   메   우   기</v>
          </cell>
          <cell r="B232" t="str">
            <v>다짐포함</v>
          </cell>
          <cell r="C232">
            <v>179</v>
          </cell>
          <cell r="D232" t="str">
            <v>㎥</v>
          </cell>
          <cell r="E232">
            <v>3385</v>
          </cell>
          <cell r="F232">
            <v>605915</v>
          </cell>
        </row>
        <row r="233">
          <cell r="A233" t="str">
            <v>b. 뒷      채      움</v>
          </cell>
          <cell r="B233" t="str">
            <v>보조기층재</v>
          </cell>
          <cell r="C233">
            <v>1685</v>
          </cell>
          <cell r="D233" t="str">
            <v>㎥</v>
          </cell>
          <cell r="E233">
            <v>16460</v>
          </cell>
          <cell r="F233">
            <v>27735100</v>
          </cell>
        </row>
        <row r="234">
          <cell r="A234" t="str">
            <v>c. 콘 크 리 트  타 설</v>
          </cell>
        </row>
        <row r="235">
          <cell r="A235" t="str">
            <v>-1.       〃</v>
          </cell>
          <cell r="B235" t="str">
            <v>철근,진동기,펌프카</v>
          </cell>
          <cell r="C235">
            <v>656</v>
          </cell>
          <cell r="D235" t="str">
            <v>㎥</v>
          </cell>
          <cell r="E235">
            <v>10947</v>
          </cell>
          <cell r="F235">
            <v>7181232</v>
          </cell>
        </row>
        <row r="236">
          <cell r="A236" t="str">
            <v>-2.       〃</v>
          </cell>
          <cell r="B236" t="str">
            <v>무근구조물</v>
          </cell>
          <cell r="C236">
            <v>95</v>
          </cell>
          <cell r="D236" t="str">
            <v>㎥</v>
          </cell>
          <cell r="E236">
            <v>20803</v>
          </cell>
          <cell r="F236">
            <v>1976285</v>
          </cell>
        </row>
        <row r="237">
          <cell r="A237" t="str">
            <v>d. 거     푸     집</v>
          </cell>
        </row>
        <row r="238">
          <cell r="A238" t="str">
            <v>-1. 합 판  거 푸 집</v>
          </cell>
          <cell r="B238" t="str">
            <v>3회</v>
          </cell>
          <cell r="C238">
            <v>2288</v>
          </cell>
          <cell r="D238" t="str">
            <v>㎡</v>
          </cell>
          <cell r="E238">
            <v>22050</v>
          </cell>
          <cell r="F238">
            <v>50450400</v>
          </cell>
        </row>
        <row r="239">
          <cell r="A239" t="str">
            <v>-2. 합 판  거 푸 집</v>
          </cell>
          <cell r="B239" t="str">
            <v>4회</v>
          </cell>
          <cell r="C239">
            <v>46</v>
          </cell>
          <cell r="D239" t="str">
            <v>㎡</v>
          </cell>
          <cell r="E239">
            <v>19038</v>
          </cell>
          <cell r="F239">
            <v>875748</v>
          </cell>
        </row>
        <row r="240">
          <cell r="A240" t="str">
            <v>e. 철 근 가 공 조 립</v>
          </cell>
          <cell r="B240" t="str">
            <v>복 잡</v>
          </cell>
          <cell r="C240">
            <v>117.49</v>
          </cell>
          <cell r="D240" t="str">
            <v>ton</v>
          </cell>
          <cell r="E240">
            <v>456666</v>
          </cell>
          <cell r="F240">
            <v>53653688</v>
          </cell>
        </row>
        <row r="241">
          <cell r="A241" t="str">
            <v>f. 지     수     판</v>
          </cell>
          <cell r="B241" t="str">
            <v>PVC, 200×5㎜</v>
          </cell>
          <cell r="C241">
            <v>91</v>
          </cell>
          <cell r="D241" t="str">
            <v>m</v>
          </cell>
          <cell r="E241">
            <v>14840</v>
          </cell>
          <cell r="F241">
            <v>1350440</v>
          </cell>
        </row>
        <row r="242">
          <cell r="A242" t="str">
            <v>g. 신   축   이   음</v>
          </cell>
          <cell r="B242" t="str">
            <v>Exp. Joint Filler,t=20mm</v>
          </cell>
          <cell r="C242">
            <v>33</v>
          </cell>
          <cell r="D242" t="str">
            <v>㎡</v>
          </cell>
          <cell r="E242">
            <v>5907</v>
          </cell>
          <cell r="F242">
            <v>194931</v>
          </cell>
        </row>
        <row r="243">
          <cell r="A243" t="str">
            <v>h. 실     런     트</v>
          </cell>
          <cell r="B243" t="str">
            <v>20 x 25mm</v>
          </cell>
          <cell r="C243">
            <v>64</v>
          </cell>
          <cell r="D243" t="str">
            <v>m</v>
          </cell>
          <cell r="E243">
            <v>2315</v>
          </cell>
          <cell r="F243">
            <v>148160</v>
          </cell>
        </row>
        <row r="244">
          <cell r="A244" t="str">
            <v>i. 강   관   비  계</v>
          </cell>
          <cell r="C244">
            <v>614</v>
          </cell>
          <cell r="D244" t="str">
            <v>㎡</v>
          </cell>
          <cell r="E244">
            <v>10525</v>
          </cell>
          <cell r="F244">
            <v>6462350</v>
          </cell>
        </row>
        <row r="245">
          <cell r="A245" t="str">
            <v>j. 강  관  동  바  리</v>
          </cell>
          <cell r="B245" t="str">
            <v>(암거구조물용)</v>
          </cell>
          <cell r="C245">
            <v>1733</v>
          </cell>
          <cell r="D245" t="str">
            <v>공㎥</v>
          </cell>
          <cell r="E245">
            <v>6834</v>
          </cell>
          <cell r="F245">
            <v>11843322</v>
          </cell>
        </row>
        <row r="246">
          <cell r="A246" t="str">
            <v>k. 스   페   이   셔</v>
          </cell>
          <cell r="C246">
            <v>2663</v>
          </cell>
          <cell r="D246" t="str">
            <v>㎡</v>
          </cell>
          <cell r="E246">
            <v>230</v>
          </cell>
          <cell r="F246">
            <v>612490</v>
          </cell>
        </row>
        <row r="247">
          <cell r="A247" t="str">
            <v>m.부 직 포</v>
          </cell>
          <cell r="C247">
            <v>8</v>
          </cell>
          <cell r="D247" t="str">
            <v>㎡</v>
          </cell>
          <cell r="E247">
            <v>1604</v>
          </cell>
          <cell r="F247">
            <v>12832</v>
          </cell>
        </row>
        <row r="248">
          <cell r="A248" t="str">
            <v>n. 배수관</v>
          </cell>
          <cell r="B248" t="str">
            <v>φ100mm</v>
          </cell>
          <cell r="C248">
            <v>24</v>
          </cell>
          <cell r="D248" t="str">
            <v>개</v>
          </cell>
          <cell r="E248">
            <v>4473</v>
          </cell>
          <cell r="F248">
            <v>107352</v>
          </cell>
        </row>
        <row r="249">
          <cell r="A249" t="str">
            <v>◈ Sta. 5 ＋ 546 (종box)</v>
          </cell>
        </row>
        <row r="250">
          <cell r="A250" t="str">
            <v>a. 구 조 물 터 파 기</v>
          </cell>
        </row>
        <row r="251">
          <cell r="A251" t="str">
            <v>구조물 터파기</v>
          </cell>
          <cell r="B251" t="str">
            <v>(육상토사,0~2m)</v>
          </cell>
          <cell r="C251">
            <v>1803</v>
          </cell>
          <cell r="D251" t="str">
            <v>㎥</v>
          </cell>
          <cell r="E251">
            <v>3161</v>
          </cell>
          <cell r="F251">
            <v>5699283</v>
          </cell>
        </row>
        <row r="252">
          <cell r="A252" t="str">
            <v>구조물 터파기</v>
          </cell>
          <cell r="B252" t="str">
            <v>(육상토사,2~4m)</v>
          </cell>
          <cell r="C252">
            <v>531</v>
          </cell>
          <cell r="D252" t="str">
            <v>㎥</v>
          </cell>
          <cell r="E252">
            <v>4598</v>
          </cell>
          <cell r="F252">
            <v>2441538</v>
          </cell>
        </row>
        <row r="253">
          <cell r="A253" t="str">
            <v>되   메   우   기</v>
          </cell>
          <cell r="B253" t="str">
            <v>다짐포함</v>
          </cell>
          <cell r="C253">
            <v>47</v>
          </cell>
          <cell r="D253" t="str">
            <v>㎥</v>
          </cell>
          <cell r="E253">
            <v>3385</v>
          </cell>
          <cell r="F253">
            <v>159095</v>
          </cell>
        </row>
        <row r="254">
          <cell r="A254" t="str">
            <v>b. 뒷      채      움</v>
          </cell>
          <cell r="B254" t="str">
            <v>보조기층재</v>
          </cell>
          <cell r="C254">
            <v>1521</v>
          </cell>
          <cell r="D254" t="str">
            <v>㎥</v>
          </cell>
          <cell r="E254">
            <v>16460</v>
          </cell>
          <cell r="F254">
            <v>25035660</v>
          </cell>
        </row>
        <row r="255">
          <cell r="A255" t="str">
            <v>c. 콘 크 리 트  타 설</v>
          </cell>
        </row>
        <row r="256">
          <cell r="A256" t="str">
            <v>-1.       〃</v>
          </cell>
          <cell r="B256" t="str">
            <v>철근,진동기,펌프카</v>
          </cell>
          <cell r="C256">
            <v>416</v>
          </cell>
          <cell r="D256" t="str">
            <v>㎥</v>
          </cell>
          <cell r="E256">
            <v>10947</v>
          </cell>
          <cell r="F256">
            <v>4553952</v>
          </cell>
        </row>
        <row r="257">
          <cell r="A257" t="str">
            <v>-2.       〃</v>
          </cell>
          <cell r="B257" t="str">
            <v>무근구조물</v>
          </cell>
          <cell r="C257">
            <v>40</v>
          </cell>
          <cell r="D257" t="str">
            <v>㎥</v>
          </cell>
          <cell r="E257">
            <v>20803</v>
          </cell>
          <cell r="F257">
            <v>832120</v>
          </cell>
        </row>
        <row r="258">
          <cell r="A258" t="str">
            <v>d. 거     푸     집</v>
          </cell>
        </row>
        <row r="259">
          <cell r="A259" t="str">
            <v>-1. 합 판  거 푸 집</v>
          </cell>
          <cell r="B259" t="str">
            <v>3회</v>
          </cell>
          <cell r="C259">
            <v>1588</v>
          </cell>
          <cell r="D259" t="str">
            <v>㎡</v>
          </cell>
          <cell r="E259">
            <v>22050</v>
          </cell>
          <cell r="F259">
            <v>35015400</v>
          </cell>
        </row>
        <row r="260">
          <cell r="A260" t="str">
            <v>-2. 합 판  거 푸 집</v>
          </cell>
          <cell r="B260" t="str">
            <v>4회</v>
          </cell>
          <cell r="C260">
            <v>16</v>
          </cell>
          <cell r="D260" t="str">
            <v>㎡</v>
          </cell>
          <cell r="E260">
            <v>19038</v>
          </cell>
          <cell r="F260">
            <v>304608</v>
          </cell>
        </row>
        <row r="261">
          <cell r="A261" t="str">
            <v>e. 철 근 가 공 조 립</v>
          </cell>
          <cell r="B261" t="str">
            <v>복 잡</v>
          </cell>
          <cell r="C261">
            <v>57.36</v>
          </cell>
          <cell r="D261" t="str">
            <v>ton</v>
          </cell>
          <cell r="E261">
            <v>456666</v>
          </cell>
          <cell r="F261">
            <v>26194361</v>
          </cell>
        </row>
        <row r="262">
          <cell r="A262" t="str">
            <v>f. 지     수     판</v>
          </cell>
          <cell r="B262" t="str">
            <v>PVC, 200×5㎜</v>
          </cell>
          <cell r="C262">
            <v>79</v>
          </cell>
          <cell r="D262" t="str">
            <v>m</v>
          </cell>
          <cell r="E262">
            <v>14840</v>
          </cell>
          <cell r="F262">
            <v>1172360</v>
          </cell>
        </row>
        <row r="263">
          <cell r="A263" t="str">
            <v>g. 신   축   이   음</v>
          </cell>
          <cell r="B263" t="str">
            <v>Exp. Joint Filler,t=20mm</v>
          </cell>
          <cell r="C263">
            <v>26</v>
          </cell>
          <cell r="D263" t="str">
            <v>㎡</v>
          </cell>
          <cell r="E263">
            <v>5907</v>
          </cell>
          <cell r="F263">
            <v>153582</v>
          </cell>
        </row>
        <row r="264">
          <cell r="A264" t="str">
            <v>h. 실     런     트</v>
          </cell>
          <cell r="B264" t="str">
            <v>20 x 25mm</v>
          </cell>
          <cell r="C264">
            <v>66</v>
          </cell>
          <cell r="D264" t="str">
            <v>m</v>
          </cell>
          <cell r="E264">
            <v>2315</v>
          </cell>
          <cell r="F264">
            <v>152790</v>
          </cell>
        </row>
        <row r="265">
          <cell r="A265" t="str">
            <v>i. 강   관   비  계</v>
          </cell>
          <cell r="C265">
            <v>613</v>
          </cell>
          <cell r="D265" t="str">
            <v>㎡</v>
          </cell>
          <cell r="E265">
            <v>10525</v>
          </cell>
          <cell r="F265">
            <v>6451825</v>
          </cell>
        </row>
        <row r="266">
          <cell r="A266" t="str">
            <v>j. 강  관  동  바  리</v>
          </cell>
          <cell r="B266" t="str">
            <v>(암거구조물용)</v>
          </cell>
          <cell r="C266">
            <v>678</v>
          </cell>
          <cell r="D266" t="str">
            <v>공㎥</v>
          </cell>
          <cell r="E266">
            <v>6834</v>
          </cell>
          <cell r="F266">
            <v>4633452</v>
          </cell>
        </row>
        <row r="267">
          <cell r="A267" t="str">
            <v>k. 스   페   이   셔</v>
          </cell>
          <cell r="C267">
            <v>1870</v>
          </cell>
          <cell r="D267" t="str">
            <v>㎡</v>
          </cell>
          <cell r="E267">
            <v>230</v>
          </cell>
          <cell r="F267">
            <v>430100</v>
          </cell>
        </row>
        <row r="268">
          <cell r="A268" t="str">
            <v>m.부 직 포</v>
          </cell>
          <cell r="C268">
            <v>2</v>
          </cell>
          <cell r="D268" t="str">
            <v>㎡</v>
          </cell>
          <cell r="E268">
            <v>1604</v>
          </cell>
          <cell r="F268">
            <v>3208</v>
          </cell>
        </row>
        <row r="269">
          <cell r="A269" t="str">
            <v>n. 배수관</v>
          </cell>
          <cell r="B269" t="str">
            <v>φ100mm</v>
          </cell>
          <cell r="C269">
            <v>6</v>
          </cell>
          <cell r="D269" t="str">
            <v>개</v>
          </cell>
          <cell r="E269">
            <v>4473</v>
          </cell>
          <cell r="F269">
            <v>26838</v>
          </cell>
        </row>
        <row r="270">
          <cell r="A270" t="str">
            <v>◈ Sta. 5 ＋ 730</v>
          </cell>
        </row>
        <row r="271">
          <cell r="A271" t="str">
            <v>a. 구 조 물 터 파 기</v>
          </cell>
        </row>
        <row r="272">
          <cell r="A272" t="str">
            <v>구조물 터파기</v>
          </cell>
          <cell r="B272" t="str">
            <v>(육상토사,0~2m)</v>
          </cell>
          <cell r="C272">
            <v>447</v>
          </cell>
          <cell r="D272" t="str">
            <v>㎥</v>
          </cell>
          <cell r="E272">
            <v>3161</v>
          </cell>
          <cell r="F272">
            <v>1412967</v>
          </cell>
        </row>
        <row r="273">
          <cell r="A273" t="str">
            <v>되   메   우   기</v>
          </cell>
          <cell r="B273" t="str">
            <v>다짐포함</v>
          </cell>
          <cell r="C273">
            <v>173</v>
          </cell>
          <cell r="D273" t="str">
            <v>㎥</v>
          </cell>
          <cell r="E273">
            <v>3385</v>
          </cell>
          <cell r="F273">
            <v>585605</v>
          </cell>
        </row>
        <row r="274">
          <cell r="A274" t="str">
            <v>b. 뒷      채      움</v>
          </cell>
          <cell r="B274" t="str">
            <v>보조기층재</v>
          </cell>
          <cell r="C274">
            <v>1492</v>
          </cell>
          <cell r="D274" t="str">
            <v>㎥</v>
          </cell>
          <cell r="E274">
            <v>16460</v>
          </cell>
          <cell r="F274">
            <v>24558320</v>
          </cell>
        </row>
        <row r="275">
          <cell r="A275" t="str">
            <v>c. 콘 크 리 트  타 설</v>
          </cell>
        </row>
        <row r="276">
          <cell r="A276" t="str">
            <v>-1.       〃</v>
          </cell>
          <cell r="B276" t="str">
            <v>철근,진동기,펌프카</v>
          </cell>
          <cell r="C276">
            <v>545</v>
          </cell>
          <cell r="D276" t="str">
            <v>㎥</v>
          </cell>
          <cell r="E276">
            <v>10947</v>
          </cell>
          <cell r="F276">
            <v>5966115</v>
          </cell>
        </row>
        <row r="277">
          <cell r="A277" t="str">
            <v>-2.       〃</v>
          </cell>
          <cell r="B277" t="str">
            <v>무근구조물</v>
          </cell>
          <cell r="C277">
            <v>72</v>
          </cell>
          <cell r="D277" t="str">
            <v>㎥</v>
          </cell>
          <cell r="E277">
            <v>20803</v>
          </cell>
          <cell r="F277">
            <v>1497816</v>
          </cell>
        </row>
        <row r="278">
          <cell r="A278" t="str">
            <v>d. 거     푸     집</v>
          </cell>
        </row>
        <row r="279">
          <cell r="A279" t="str">
            <v>-1. 합 판  거 푸 집</v>
          </cell>
          <cell r="B279" t="str">
            <v>3회</v>
          </cell>
          <cell r="C279">
            <v>597</v>
          </cell>
          <cell r="D279" t="str">
            <v>㎡</v>
          </cell>
          <cell r="E279">
            <v>22050</v>
          </cell>
          <cell r="F279">
            <v>13163850</v>
          </cell>
        </row>
        <row r="280">
          <cell r="A280" t="str">
            <v>-2. 합 판  거 푸 집</v>
          </cell>
          <cell r="B280" t="str">
            <v>4회</v>
          </cell>
          <cell r="C280">
            <v>49</v>
          </cell>
          <cell r="D280" t="str">
            <v>㎡</v>
          </cell>
          <cell r="E280">
            <v>19038</v>
          </cell>
          <cell r="F280">
            <v>932862</v>
          </cell>
        </row>
        <row r="281">
          <cell r="A281" t="str">
            <v>-3.합판 거푸집</v>
          </cell>
          <cell r="B281" t="str">
            <v>6회</v>
          </cell>
          <cell r="C281">
            <v>4</v>
          </cell>
          <cell r="D281" t="str">
            <v>㎡</v>
          </cell>
          <cell r="E281">
            <v>15879</v>
          </cell>
          <cell r="F281">
            <v>63516</v>
          </cell>
        </row>
        <row r="282">
          <cell r="A282" t="str">
            <v>-4. 코팅 거푸집</v>
          </cell>
          <cell r="B282" t="str">
            <v>3회</v>
          </cell>
          <cell r="C282">
            <v>187</v>
          </cell>
          <cell r="D282" t="str">
            <v>㎡</v>
          </cell>
          <cell r="E282">
            <v>22050</v>
          </cell>
          <cell r="F282">
            <v>4123350</v>
          </cell>
        </row>
        <row r="283">
          <cell r="A283" t="str">
            <v>-5. 무늬거푸집</v>
          </cell>
          <cell r="C283">
            <v>433</v>
          </cell>
          <cell r="D283" t="str">
            <v>M2</v>
          </cell>
          <cell r="E283">
            <v>29285</v>
          </cell>
          <cell r="F283">
            <v>12680405</v>
          </cell>
        </row>
        <row r="284">
          <cell r="A284" t="str">
            <v>e. 철 근 가 공 조 립</v>
          </cell>
          <cell r="B284" t="str">
            <v>복 잡</v>
          </cell>
          <cell r="C284">
            <v>91.43</v>
          </cell>
          <cell r="D284" t="str">
            <v>ton</v>
          </cell>
          <cell r="E284">
            <v>456666</v>
          </cell>
          <cell r="F284">
            <v>41752972</v>
          </cell>
        </row>
        <row r="285">
          <cell r="A285" t="str">
            <v>f. 지     수     판</v>
          </cell>
          <cell r="B285" t="str">
            <v>PVC, 200×5㎜</v>
          </cell>
          <cell r="C285">
            <v>39</v>
          </cell>
          <cell r="D285" t="str">
            <v>m</v>
          </cell>
          <cell r="E285">
            <v>14840</v>
          </cell>
          <cell r="F285">
            <v>578760</v>
          </cell>
        </row>
        <row r="286">
          <cell r="A286" t="str">
            <v>g. 신   축   이   음</v>
          </cell>
          <cell r="B286" t="str">
            <v>Exp. Joint Filler,t=20mm</v>
          </cell>
          <cell r="C286">
            <v>19</v>
          </cell>
          <cell r="D286" t="str">
            <v>㎡</v>
          </cell>
          <cell r="E286">
            <v>5907</v>
          </cell>
          <cell r="F286">
            <v>112233</v>
          </cell>
        </row>
        <row r="287">
          <cell r="A287" t="str">
            <v>h. 실     런     트</v>
          </cell>
          <cell r="B287" t="str">
            <v>20 x 25mm</v>
          </cell>
          <cell r="C287">
            <v>33</v>
          </cell>
          <cell r="D287" t="str">
            <v>m</v>
          </cell>
          <cell r="E287">
            <v>2315</v>
          </cell>
          <cell r="F287">
            <v>76395</v>
          </cell>
        </row>
        <row r="288">
          <cell r="A288" t="str">
            <v>i. 강   관   비  계</v>
          </cell>
          <cell r="C288">
            <v>557</v>
          </cell>
          <cell r="D288" t="str">
            <v>㎡</v>
          </cell>
          <cell r="E288">
            <v>10525</v>
          </cell>
          <cell r="F288">
            <v>5862425</v>
          </cell>
        </row>
        <row r="289">
          <cell r="A289" t="str">
            <v>j. 강  관  동  바  리</v>
          </cell>
          <cell r="B289" t="str">
            <v>(암거구조물용)</v>
          </cell>
          <cell r="C289">
            <v>786</v>
          </cell>
          <cell r="D289" t="str">
            <v>공㎥</v>
          </cell>
          <cell r="E289">
            <v>6834</v>
          </cell>
          <cell r="F289">
            <v>5371524</v>
          </cell>
        </row>
        <row r="290">
          <cell r="A290" t="str">
            <v>k. 스   페   이   셔</v>
          </cell>
          <cell r="C290">
            <v>1417</v>
          </cell>
          <cell r="D290" t="str">
            <v>㎡</v>
          </cell>
          <cell r="E290">
            <v>230</v>
          </cell>
          <cell r="F290">
            <v>325910</v>
          </cell>
        </row>
        <row r="291">
          <cell r="A291" t="str">
            <v>l  아 스 팔 트 코 팅</v>
          </cell>
          <cell r="C291">
            <v>643</v>
          </cell>
          <cell r="D291" t="str">
            <v>M2</v>
          </cell>
          <cell r="E291">
            <v>4406</v>
          </cell>
          <cell r="F291">
            <v>2833058</v>
          </cell>
        </row>
        <row r="292">
          <cell r="A292" t="str">
            <v>m. 전 선 관</v>
          </cell>
          <cell r="B292" t="str">
            <v>(PVC PIPE φ16mm)</v>
          </cell>
          <cell r="C292">
            <v>39</v>
          </cell>
          <cell r="D292" t="str">
            <v>m</v>
          </cell>
          <cell r="E292">
            <v>381</v>
          </cell>
          <cell r="F292">
            <v>14859</v>
          </cell>
        </row>
        <row r="293">
          <cell r="A293" t="str">
            <v>n.부 직 포</v>
          </cell>
          <cell r="C293">
            <v>12</v>
          </cell>
          <cell r="D293" t="str">
            <v>㎡</v>
          </cell>
          <cell r="E293">
            <v>1604</v>
          </cell>
          <cell r="F293">
            <v>19248</v>
          </cell>
        </row>
        <row r="294">
          <cell r="A294" t="str">
            <v>o. 배수관</v>
          </cell>
          <cell r="B294" t="str">
            <v>φ100mm</v>
          </cell>
          <cell r="C294">
            <v>36</v>
          </cell>
          <cell r="D294" t="str">
            <v>개</v>
          </cell>
          <cell r="E294">
            <v>4473</v>
          </cell>
          <cell r="F294">
            <v>161028</v>
          </cell>
        </row>
        <row r="295">
          <cell r="A295" t="str">
            <v>p. 다웰바설치공</v>
          </cell>
          <cell r="C295">
            <v>88</v>
          </cell>
          <cell r="D295" t="str">
            <v>EA</v>
          </cell>
          <cell r="E295">
            <v>6278</v>
          </cell>
          <cell r="F295">
            <v>552464</v>
          </cell>
        </row>
        <row r="296">
          <cell r="A296" t="str">
            <v>q. 보조기층재 구입 및 운반</v>
          </cell>
          <cell r="C296">
            <v>29</v>
          </cell>
          <cell r="D296" t="str">
            <v>㎥</v>
          </cell>
          <cell r="E296">
            <v>5800</v>
          </cell>
          <cell r="F296">
            <v>168200</v>
          </cell>
        </row>
        <row r="297">
          <cell r="A297" t="str">
            <v>r. 보조기층 포설 및 다짐</v>
          </cell>
          <cell r="B297" t="str">
            <v>(t=20cm)</v>
          </cell>
          <cell r="C297">
            <v>22</v>
          </cell>
          <cell r="D297" t="str">
            <v>㎥</v>
          </cell>
          <cell r="E297">
            <v>1971</v>
          </cell>
          <cell r="F297">
            <v>43362</v>
          </cell>
        </row>
        <row r="298">
          <cell r="A298" t="str">
            <v>s. 스치로폴</v>
          </cell>
          <cell r="B298" t="str">
            <v>t = 20mm</v>
          </cell>
          <cell r="C298">
            <v>14</v>
          </cell>
          <cell r="D298" t="str">
            <v>M2</v>
          </cell>
          <cell r="E298">
            <v>2441</v>
          </cell>
          <cell r="F298">
            <v>34174</v>
          </cell>
        </row>
        <row r="299">
          <cell r="A299" t="str">
            <v>◈ Sta. 6 ＋ 496</v>
          </cell>
        </row>
        <row r="300">
          <cell r="A300" t="str">
            <v>a. 구 조 물 터 파 기</v>
          </cell>
        </row>
        <row r="301">
          <cell r="A301" t="str">
            <v>구조물 터파기</v>
          </cell>
          <cell r="B301" t="str">
            <v>(육상토사,0~2m)</v>
          </cell>
          <cell r="C301">
            <v>1252</v>
          </cell>
          <cell r="D301" t="str">
            <v>㎥</v>
          </cell>
          <cell r="E301">
            <v>3161</v>
          </cell>
          <cell r="F301">
            <v>3957572</v>
          </cell>
        </row>
        <row r="302">
          <cell r="A302" t="str">
            <v>구조물 터파기</v>
          </cell>
          <cell r="B302" t="str">
            <v>(육상토사,2~4m)</v>
          </cell>
          <cell r="C302">
            <v>484</v>
          </cell>
          <cell r="D302" t="str">
            <v>㎥</v>
          </cell>
          <cell r="E302">
            <v>4598</v>
          </cell>
          <cell r="F302">
            <v>2225432</v>
          </cell>
        </row>
        <row r="303">
          <cell r="A303" t="str">
            <v>되   메   우   기</v>
          </cell>
          <cell r="B303" t="str">
            <v>다짐포함</v>
          </cell>
          <cell r="C303">
            <v>200</v>
          </cell>
          <cell r="D303" t="str">
            <v>㎥</v>
          </cell>
          <cell r="E303">
            <v>3385</v>
          </cell>
          <cell r="F303">
            <v>677000</v>
          </cell>
        </row>
        <row r="304">
          <cell r="A304" t="str">
            <v>b. 뒷      채      움</v>
          </cell>
          <cell r="B304" t="str">
            <v>보조기층재</v>
          </cell>
          <cell r="C304">
            <v>2005</v>
          </cell>
          <cell r="D304" t="str">
            <v>㎥</v>
          </cell>
          <cell r="E304">
            <v>16460</v>
          </cell>
          <cell r="F304">
            <v>33002300</v>
          </cell>
        </row>
        <row r="305">
          <cell r="A305" t="str">
            <v>c. 콘 크 리 트  타 설</v>
          </cell>
        </row>
        <row r="306">
          <cell r="A306" t="str">
            <v>-1.       〃</v>
          </cell>
          <cell r="B306" t="str">
            <v>철근,진동기,펌프카</v>
          </cell>
          <cell r="C306">
            <v>297</v>
          </cell>
          <cell r="D306" t="str">
            <v>㎥</v>
          </cell>
          <cell r="E306">
            <v>10947</v>
          </cell>
          <cell r="F306">
            <v>3251259</v>
          </cell>
        </row>
        <row r="307">
          <cell r="A307" t="str">
            <v>-2.       〃</v>
          </cell>
          <cell r="B307" t="str">
            <v>무근구조물</v>
          </cell>
          <cell r="C307">
            <v>62</v>
          </cell>
          <cell r="D307" t="str">
            <v>㎥</v>
          </cell>
          <cell r="E307">
            <v>20803</v>
          </cell>
          <cell r="F307">
            <v>1289786</v>
          </cell>
        </row>
        <row r="308">
          <cell r="A308" t="str">
            <v>d. 거     푸     집</v>
          </cell>
        </row>
        <row r="309">
          <cell r="A309" t="str">
            <v>-1. 합 판  거 푸 집</v>
          </cell>
          <cell r="B309" t="str">
            <v>3회</v>
          </cell>
          <cell r="C309">
            <v>631</v>
          </cell>
          <cell r="D309" t="str">
            <v>㎡</v>
          </cell>
          <cell r="E309">
            <v>22050</v>
          </cell>
          <cell r="F309">
            <v>13913550</v>
          </cell>
        </row>
        <row r="310">
          <cell r="A310" t="str">
            <v>-2. 코팅 거푸집</v>
          </cell>
          <cell r="B310" t="str">
            <v>3회</v>
          </cell>
          <cell r="C310">
            <v>200</v>
          </cell>
          <cell r="D310" t="str">
            <v>㎡</v>
          </cell>
          <cell r="E310">
            <v>22050</v>
          </cell>
          <cell r="F310">
            <v>4410000</v>
          </cell>
        </row>
        <row r="311">
          <cell r="A311" t="str">
            <v>-3. 합 판  거 푸 집</v>
          </cell>
          <cell r="B311" t="str">
            <v>4회</v>
          </cell>
          <cell r="C311">
            <v>57</v>
          </cell>
          <cell r="D311" t="str">
            <v>㎡</v>
          </cell>
          <cell r="E311">
            <v>19038</v>
          </cell>
          <cell r="F311">
            <v>1085166</v>
          </cell>
        </row>
        <row r="312">
          <cell r="A312" t="str">
            <v>-4. 무늬거푸집</v>
          </cell>
          <cell r="C312">
            <v>476</v>
          </cell>
          <cell r="D312" t="str">
            <v>M2</v>
          </cell>
          <cell r="E312">
            <v>29285</v>
          </cell>
          <cell r="F312">
            <v>13939660</v>
          </cell>
        </row>
        <row r="313">
          <cell r="A313" t="str">
            <v>e. 철 근 가 공 조 립</v>
          </cell>
          <cell r="B313" t="str">
            <v>복 잡</v>
          </cell>
          <cell r="C313">
            <v>84.43</v>
          </cell>
          <cell r="D313" t="str">
            <v>ton</v>
          </cell>
          <cell r="E313">
            <v>456666</v>
          </cell>
          <cell r="F313">
            <v>38556310</v>
          </cell>
        </row>
        <row r="314">
          <cell r="A314" t="str">
            <v>f. 지     수     판</v>
          </cell>
          <cell r="B314" t="str">
            <v>PVC, 200×5㎜</v>
          </cell>
          <cell r="C314">
            <v>40</v>
          </cell>
          <cell r="D314" t="str">
            <v>m</v>
          </cell>
          <cell r="E314">
            <v>14840</v>
          </cell>
          <cell r="F314">
            <v>593600</v>
          </cell>
        </row>
        <row r="315">
          <cell r="A315" t="str">
            <v>g. 신   축   이   음</v>
          </cell>
          <cell r="B315" t="str">
            <v>Exp. Joint Filler,t=20mm</v>
          </cell>
          <cell r="C315">
            <v>23</v>
          </cell>
          <cell r="D315" t="str">
            <v>㎡</v>
          </cell>
          <cell r="E315">
            <v>5907</v>
          </cell>
          <cell r="F315">
            <v>135861</v>
          </cell>
        </row>
        <row r="316">
          <cell r="A316" t="str">
            <v>h. 실     런     트</v>
          </cell>
          <cell r="B316" t="str">
            <v>20 x 25mm</v>
          </cell>
          <cell r="C316">
            <v>34</v>
          </cell>
          <cell r="D316" t="str">
            <v>m</v>
          </cell>
          <cell r="E316">
            <v>2315</v>
          </cell>
          <cell r="F316">
            <v>78710</v>
          </cell>
        </row>
        <row r="317">
          <cell r="A317" t="str">
            <v>i. 강   관   비  계</v>
          </cell>
          <cell r="C317">
            <v>633</v>
          </cell>
          <cell r="D317" t="str">
            <v>㎡</v>
          </cell>
          <cell r="E317">
            <v>10525</v>
          </cell>
          <cell r="F317">
            <v>6662325</v>
          </cell>
        </row>
        <row r="318">
          <cell r="A318" t="str">
            <v>j. 강  관  동  바  리</v>
          </cell>
          <cell r="B318" t="str">
            <v>(암거구조물용)</v>
          </cell>
          <cell r="C318">
            <v>840</v>
          </cell>
          <cell r="D318" t="str">
            <v>공㎥</v>
          </cell>
          <cell r="E318">
            <v>6834</v>
          </cell>
          <cell r="F318">
            <v>5740560</v>
          </cell>
        </row>
        <row r="319">
          <cell r="A319" t="str">
            <v>k. 스   페   이   셔</v>
          </cell>
          <cell r="C319">
            <v>1276</v>
          </cell>
          <cell r="D319" t="str">
            <v>㎡</v>
          </cell>
          <cell r="E319">
            <v>230</v>
          </cell>
          <cell r="F319">
            <v>293480</v>
          </cell>
        </row>
        <row r="320">
          <cell r="A320" t="str">
            <v>l  아 스 팔 트 코 팅</v>
          </cell>
          <cell r="C320">
            <v>713</v>
          </cell>
          <cell r="D320" t="str">
            <v>M2</v>
          </cell>
          <cell r="E320">
            <v>4406</v>
          </cell>
          <cell r="F320">
            <v>3141478</v>
          </cell>
        </row>
        <row r="321">
          <cell r="A321" t="str">
            <v>m. 전 선 관</v>
          </cell>
          <cell r="B321" t="str">
            <v>(PVC PIPE φ16mm)</v>
          </cell>
          <cell r="C321">
            <v>42</v>
          </cell>
          <cell r="D321" t="str">
            <v>m</v>
          </cell>
          <cell r="E321">
            <v>381</v>
          </cell>
          <cell r="F321">
            <v>16002</v>
          </cell>
        </row>
        <row r="322">
          <cell r="A322" t="str">
            <v>n.부 직 포</v>
          </cell>
          <cell r="C322">
            <v>15</v>
          </cell>
          <cell r="D322" t="str">
            <v>㎡</v>
          </cell>
          <cell r="E322">
            <v>1604</v>
          </cell>
          <cell r="F322">
            <v>24060</v>
          </cell>
        </row>
        <row r="323">
          <cell r="A323" t="str">
            <v>o. 배수관</v>
          </cell>
          <cell r="B323" t="str">
            <v>φ100mm</v>
          </cell>
          <cell r="C323">
            <v>44</v>
          </cell>
          <cell r="D323" t="str">
            <v>개</v>
          </cell>
          <cell r="E323">
            <v>4473</v>
          </cell>
          <cell r="F323">
            <v>196812</v>
          </cell>
        </row>
        <row r="324">
          <cell r="A324" t="str">
            <v>q. 보조기층재 구입 및 운반</v>
          </cell>
          <cell r="C324">
            <v>37</v>
          </cell>
          <cell r="D324" t="str">
            <v>㎥</v>
          </cell>
          <cell r="E324">
            <v>5800</v>
          </cell>
          <cell r="F324">
            <v>214600</v>
          </cell>
        </row>
        <row r="325">
          <cell r="A325" t="str">
            <v>r. 보조기층 포설 및 다짐</v>
          </cell>
          <cell r="B325" t="str">
            <v>(t=20cm)</v>
          </cell>
          <cell r="C325">
            <v>29</v>
          </cell>
          <cell r="D325" t="str">
            <v>㎥</v>
          </cell>
          <cell r="E325">
            <v>1971</v>
          </cell>
          <cell r="F325">
            <v>57159</v>
          </cell>
        </row>
        <row r="326">
          <cell r="A326" t="str">
            <v>◈ Sta. 6 ＋ 803</v>
          </cell>
        </row>
        <row r="327">
          <cell r="A327" t="str">
            <v>a. 구 조 물 터 파 기</v>
          </cell>
        </row>
        <row r="328">
          <cell r="A328" t="str">
            <v>구조물 터파기</v>
          </cell>
          <cell r="B328" t="str">
            <v>(육상토사,0~2m)</v>
          </cell>
          <cell r="C328">
            <v>519</v>
          </cell>
          <cell r="D328" t="str">
            <v>㎥</v>
          </cell>
          <cell r="E328">
            <v>3161</v>
          </cell>
          <cell r="F328">
            <v>1640559</v>
          </cell>
        </row>
        <row r="329">
          <cell r="A329" t="str">
            <v>되   메   우   기</v>
          </cell>
          <cell r="B329" t="str">
            <v>다짐포함</v>
          </cell>
          <cell r="C329">
            <v>93</v>
          </cell>
          <cell r="D329" t="str">
            <v>㎥</v>
          </cell>
          <cell r="E329">
            <v>3385</v>
          </cell>
          <cell r="F329">
            <v>314805</v>
          </cell>
        </row>
        <row r="330">
          <cell r="A330" t="str">
            <v>b. 뒷      채      움</v>
          </cell>
          <cell r="B330" t="str">
            <v>보조기층재</v>
          </cell>
          <cell r="C330">
            <v>599</v>
          </cell>
          <cell r="D330" t="str">
            <v>㎥</v>
          </cell>
          <cell r="E330">
            <v>16460</v>
          </cell>
          <cell r="F330">
            <v>9859540</v>
          </cell>
        </row>
        <row r="331">
          <cell r="A331" t="str">
            <v>c. 콘 크 리 트  타 설</v>
          </cell>
        </row>
        <row r="332">
          <cell r="A332" t="str">
            <v>-1.       〃</v>
          </cell>
          <cell r="B332" t="str">
            <v>철근,진동기,펌프카</v>
          </cell>
          <cell r="C332">
            <v>212</v>
          </cell>
          <cell r="D332" t="str">
            <v>㎥</v>
          </cell>
          <cell r="E332">
            <v>10947</v>
          </cell>
          <cell r="F332">
            <v>2320764</v>
          </cell>
        </row>
        <row r="333">
          <cell r="A333" t="str">
            <v>-2.       〃</v>
          </cell>
          <cell r="B333" t="str">
            <v>무근구조물</v>
          </cell>
          <cell r="C333">
            <v>28</v>
          </cell>
          <cell r="D333" t="str">
            <v>㎥</v>
          </cell>
          <cell r="E333">
            <v>20803</v>
          </cell>
          <cell r="F333">
            <v>582484</v>
          </cell>
        </row>
        <row r="334">
          <cell r="A334" t="str">
            <v>d. 거     푸     집</v>
          </cell>
        </row>
        <row r="335">
          <cell r="A335" t="str">
            <v>-1. 합 판  거 푸 집</v>
          </cell>
          <cell r="B335" t="str">
            <v>3회</v>
          </cell>
          <cell r="C335">
            <v>734</v>
          </cell>
          <cell r="D335" t="str">
            <v>㎡</v>
          </cell>
          <cell r="E335">
            <v>22050</v>
          </cell>
          <cell r="F335">
            <v>16184700</v>
          </cell>
        </row>
        <row r="336">
          <cell r="A336" t="str">
            <v>-2. 합 판  거 푸 집</v>
          </cell>
          <cell r="B336" t="str">
            <v>4회</v>
          </cell>
          <cell r="C336">
            <v>33</v>
          </cell>
          <cell r="D336" t="str">
            <v>㎡</v>
          </cell>
          <cell r="E336">
            <v>19038</v>
          </cell>
          <cell r="F336">
            <v>628254</v>
          </cell>
        </row>
        <row r="337">
          <cell r="A337" t="str">
            <v>e. 철 근 가 공 조 립</v>
          </cell>
          <cell r="B337" t="str">
            <v>복 잡</v>
          </cell>
          <cell r="C337">
            <v>21.4</v>
          </cell>
          <cell r="D337" t="str">
            <v>ton</v>
          </cell>
          <cell r="E337">
            <v>456666</v>
          </cell>
          <cell r="F337">
            <v>9772652</v>
          </cell>
        </row>
        <row r="338">
          <cell r="A338" t="str">
            <v>f. 지     수     판</v>
          </cell>
          <cell r="B338" t="str">
            <v>PVC, 200×5㎜</v>
          </cell>
          <cell r="C338">
            <v>30</v>
          </cell>
          <cell r="D338" t="str">
            <v>m</v>
          </cell>
          <cell r="E338">
            <v>14840</v>
          </cell>
          <cell r="F338">
            <v>445200</v>
          </cell>
        </row>
        <row r="339">
          <cell r="A339" t="str">
            <v>g. 신   축   이   음</v>
          </cell>
          <cell r="B339" t="str">
            <v>Exp. Joint Filler,t=20mm</v>
          </cell>
          <cell r="C339">
            <v>10</v>
          </cell>
          <cell r="D339" t="str">
            <v>㎡</v>
          </cell>
          <cell r="E339">
            <v>5907</v>
          </cell>
          <cell r="F339">
            <v>59070</v>
          </cell>
        </row>
        <row r="340">
          <cell r="A340" t="str">
            <v>h. 실     런     트</v>
          </cell>
          <cell r="B340" t="str">
            <v>20 x 25mm</v>
          </cell>
          <cell r="C340">
            <v>25</v>
          </cell>
          <cell r="D340" t="str">
            <v>m</v>
          </cell>
          <cell r="E340">
            <v>2315</v>
          </cell>
          <cell r="F340">
            <v>57875</v>
          </cell>
        </row>
        <row r="341">
          <cell r="A341" t="str">
            <v>i. 강   관   비  계</v>
          </cell>
          <cell r="C341">
            <v>256</v>
          </cell>
          <cell r="D341" t="str">
            <v>㎡</v>
          </cell>
          <cell r="E341">
            <v>10525</v>
          </cell>
          <cell r="F341">
            <v>2694400</v>
          </cell>
        </row>
        <row r="342">
          <cell r="A342" t="str">
            <v>j. 강  관  동  바  리</v>
          </cell>
          <cell r="B342" t="str">
            <v>(암거구조물용)</v>
          </cell>
          <cell r="C342">
            <v>260</v>
          </cell>
          <cell r="D342" t="str">
            <v>공㎥</v>
          </cell>
          <cell r="E342">
            <v>6834</v>
          </cell>
          <cell r="F342">
            <v>1776840</v>
          </cell>
        </row>
        <row r="343">
          <cell r="A343" t="str">
            <v>k. 스   페   이   셔</v>
          </cell>
          <cell r="C343">
            <v>795</v>
          </cell>
          <cell r="D343" t="str">
            <v>㎡</v>
          </cell>
          <cell r="E343">
            <v>230</v>
          </cell>
          <cell r="F343">
            <v>182850</v>
          </cell>
        </row>
        <row r="344">
          <cell r="A344" t="str">
            <v>n.부 직 포</v>
          </cell>
          <cell r="C344">
            <v>4</v>
          </cell>
          <cell r="D344" t="str">
            <v>㎡</v>
          </cell>
          <cell r="E344">
            <v>1604</v>
          </cell>
          <cell r="F344">
            <v>6416</v>
          </cell>
        </row>
        <row r="345">
          <cell r="A345" t="str">
            <v>o. 배수관</v>
          </cell>
          <cell r="B345" t="str">
            <v>φ100mm</v>
          </cell>
          <cell r="C345">
            <v>12</v>
          </cell>
          <cell r="D345" t="str">
            <v>개</v>
          </cell>
          <cell r="E345">
            <v>4473</v>
          </cell>
          <cell r="F345">
            <v>53676</v>
          </cell>
        </row>
        <row r="346">
          <cell r="A346" t="str">
            <v>◈ Sta. 7 ＋ 100</v>
          </cell>
        </row>
        <row r="347">
          <cell r="A347" t="str">
            <v>a. 구 조 물 터 파 기</v>
          </cell>
        </row>
        <row r="348">
          <cell r="A348" t="str">
            <v>구조물 터파기</v>
          </cell>
          <cell r="B348" t="str">
            <v>(육상토사,0~2m)</v>
          </cell>
          <cell r="C348">
            <v>298</v>
          </cell>
          <cell r="D348" t="str">
            <v>㎥</v>
          </cell>
          <cell r="E348">
            <v>3161</v>
          </cell>
          <cell r="F348">
            <v>941978</v>
          </cell>
        </row>
        <row r="349">
          <cell r="A349" t="str">
            <v>b. 뒷      채      움</v>
          </cell>
          <cell r="B349" t="str">
            <v>보조기층재</v>
          </cell>
          <cell r="C349">
            <v>1231</v>
          </cell>
          <cell r="D349" t="str">
            <v>㎥</v>
          </cell>
          <cell r="E349">
            <v>16460</v>
          </cell>
          <cell r="F349">
            <v>20262260</v>
          </cell>
        </row>
        <row r="350">
          <cell r="A350" t="str">
            <v>c. 콘 크 리 트  타 설</v>
          </cell>
        </row>
        <row r="351">
          <cell r="A351" t="str">
            <v>-1.       〃</v>
          </cell>
          <cell r="B351" t="str">
            <v>철근,진동기,펌프카</v>
          </cell>
          <cell r="C351">
            <v>731</v>
          </cell>
          <cell r="D351" t="str">
            <v>㎥</v>
          </cell>
          <cell r="E351">
            <v>10947</v>
          </cell>
          <cell r="F351">
            <v>8002257</v>
          </cell>
        </row>
        <row r="352">
          <cell r="A352" t="str">
            <v>-2.       〃</v>
          </cell>
          <cell r="B352" t="str">
            <v>무근구조물</v>
          </cell>
          <cell r="C352">
            <v>43</v>
          </cell>
          <cell r="D352" t="str">
            <v>㎥</v>
          </cell>
          <cell r="E352">
            <v>20803</v>
          </cell>
          <cell r="F352">
            <v>894529</v>
          </cell>
        </row>
        <row r="353">
          <cell r="A353" t="str">
            <v>d. 거     푸     집</v>
          </cell>
        </row>
        <row r="354">
          <cell r="A354" t="str">
            <v>-1. 합 판  거 푸 집</v>
          </cell>
          <cell r="B354" t="str">
            <v>3회</v>
          </cell>
          <cell r="C354">
            <v>1554</v>
          </cell>
          <cell r="D354" t="str">
            <v>㎡</v>
          </cell>
          <cell r="E354">
            <v>22050</v>
          </cell>
          <cell r="F354">
            <v>34265700</v>
          </cell>
        </row>
        <row r="355">
          <cell r="A355" t="str">
            <v>e. 철 근 가 공 조 립</v>
          </cell>
          <cell r="B355" t="str">
            <v>복 잡</v>
          </cell>
          <cell r="C355">
            <v>93.57</v>
          </cell>
          <cell r="D355" t="str">
            <v>ton</v>
          </cell>
          <cell r="E355">
            <v>456666</v>
          </cell>
          <cell r="F355">
            <v>42730237</v>
          </cell>
        </row>
        <row r="356">
          <cell r="A356" t="str">
            <v>f. 지     수     판</v>
          </cell>
          <cell r="B356" t="str">
            <v>PVC, 200×5㎜</v>
          </cell>
          <cell r="C356">
            <v>62</v>
          </cell>
          <cell r="D356" t="str">
            <v>m</v>
          </cell>
          <cell r="E356">
            <v>14840</v>
          </cell>
          <cell r="F356">
            <v>920080</v>
          </cell>
        </row>
        <row r="357">
          <cell r="A357" t="str">
            <v>g. 신   축   이   음</v>
          </cell>
          <cell r="B357" t="str">
            <v>Exp. Joint Filler,t=20mm</v>
          </cell>
          <cell r="C357">
            <v>37</v>
          </cell>
          <cell r="D357" t="str">
            <v>㎡</v>
          </cell>
          <cell r="E357">
            <v>5907</v>
          </cell>
          <cell r="F357">
            <v>218559</v>
          </cell>
        </row>
        <row r="358">
          <cell r="A358" t="str">
            <v>h. 실     런     트</v>
          </cell>
          <cell r="B358" t="str">
            <v>20 x 25mm</v>
          </cell>
          <cell r="C358">
            <v>46</v>
          </cell>
          <cell r="D358" t="str">
            <v>m</v>
          </cell>
          <cell r="E358">
            <v>2315</v>
          </cell>
          <cell r="F358">
            <v>106490</v>
          </cell>
        </row>
        <row r="359">
          <cell r="A359" t="str">
            <v>i. 강   관   비  계</v>
          </cell>
          <cell r="C359">
            <v>420</v>
          </cell>
          <cell r="D359" t="str">
            <v>㎡</v>
          </cell>
          <cell r="E359">
            <v>10525</v>
          </cell>
          <cell r="F359">
            <v>4420500</v>
          </cell>
        </row>
        <row r="360">
          <cell r="A360" t="str">
            <v>j. 강  관  동  바  리</v>
          </cell>
          <cell r="B360" t="str">
            <v>(암거구조물용)</v>
          </cell>
          <cell r="C360">
            <v>1027</v>
          </cell>
          <cell r="D360" t="str">
            <v>공㎥</v>
          </cell>
          <cell r="E360">
            <v>6834</v>
          </cell>
          <cell r="F360">
            <v>7018518</v>
          </cell>
        </row>
        <row r="361">
          <cell r="A361" t="str">
            <v>k. 스   페   이   셔</v>
          </cell>
          <cell r="C361">
            <v>1938</v>
          </cell>
          <cell r="D361" t="str">
            <v>㎡</v>
          </cell>
          <cell r="E361">
            <v>230</v>
          </cell>
          <cell r="F361">
            <v>445740</v>
          </cell>
        </row>
        <row r="362">
          <cell r="A362" t="str">
            <v>◈ Sta. 8 ＋ 650</v>
          </cell>
        </row>
        <row r="363">
          <cell r="A363" t="str">
            <v>a. 구 조 물 터 파 기</v>
          </cell>
        </row>
        <row r="364">
          <cell r="A364" t="str">
            <v>구조물 터파기</v>
          </cell>
          <cell r="B364" t="str">
            <v>(육상토사,0~2m)</v>
          </cell>
          <cell r="C364">
            <v>1670</v>
          </cell>
          <cell r="D364" t="str">
            <v>㎥</v>
          </cell>
          <cell r="E364">
            <v>3161</v>
          </cell>
          <cell r="F364">
            <v>5278870</v>
          </cell>
        </row>
        <row r="365">
          <cell r="A365" t="str">
            <v>구조물 터파기</v>
          </cell>
          <cell r="B365" t="str">
            <v>(육상토사,2~4m)</v>
          </cell>
          <cell r="C365">
            <v>698</v>
          </cell>
          <cell r="D365" t="str">
            <v>㎥</v>
          </cell>
          <cell r="E365">
            <v>4598</v>
          </cell>
          <cell r="F365">
            <v>3209404</v>
          </cell>
        </row>
        <row r="366">
          <cell r="A366" t="str">
            <v>되   메   우   기</v>
          </cell>
          <cell r="B366" t="str">
            <v>다짐포함</v>
          </cell>
          <cell r="C366">
            <v>710</v>
          </cell>
          <cell r="D366" t="str">
            <v>㎥</v>
          </cell>
          <cell r="E366">
            <v>3385</v>
          </cell>
          <cell r="F366">
            <v>2403350</v>
          </cell>
        </row>
        <row r="367">
          <cell r="A367" t="str">
            <v>b. 뒷      채      움</v>
          </cell>
          <cell r="B367" t="str">
            <v>보조기층재</v>
          </cell>
          <cell r="C367">
            <v>932</v>
          </cell>
          <cell r="D367" t="str">
            <v>㎥</v>
          </cell>
          <cell r="E367">
            <v>16460</v>
          </cell>
          <cell r="F367">
            <v>15340720</v>
          </cell>
        </row>
        <row r="368">
          <cell r="A368" t="str">
            <v>c. 콘 크 리 트  타 설</v>
          </cell>
        </row>
        <row r="369">
          <cell r="A369" t="str">
            <v>-1.       〃</v>
          </cell>
          <cell r="B369" t="str">
            <v>철근,진동기,펌프카</v>
          </cell>
          <cell r="C369">
            <v>327</v>
          </cell>
          <cell r="D369" t="str">
            <v>㎥</v>
          </cell>
          <cell r="E369">
            <v>10947</v>
          </cell>
          <cell r="F369">
            <v>3579669</v>
          </cell>
        </row>
        <row r="370">
          <cell r="A370" t="str">
            <v>-2.       〃</v>
          </cell>
          <cell r="B370" t="str">
            <v>무근구조물</v>
          </cell>
          <cell r="C370">
            <v>40</v>
          </cell>
          <cell r="D370" t="str">
            <v>㎥</v>
          </cell>
          <cell r="E370">
            <v>20803</v>
          </cell>
          <cell r="F370">
            <v>832120</v>
          </cell>
        </row>
        <row r="371">
          <cell r="A371" t="str">
            <v>d. 거     푸     집</v>
          </cell>
        </row>
        <row r="372">
          <cell r="A372" t="str">
            <v>-1. 합 판  거 푸 집</v>
          </cell>
          <cell r="B372" t="str">
            <v>3회</v>
          </cell>
          <cell r="C372">
            <v>1130</v>
          </cell>
          <cell r="D372" t="str">
            <v>㎡</v>
          </cell>
          <cell r="E372">
            <v>22050</v>
          </cell>
          <cell r="F372">
            <v>24916500</v>
          </cell>
        </row>
        <row r="373">
          <cell r="A373" t="str">
            <v>-2. 합 판  거 푸 집</v>
          </cell>
          <cell r="B373" t="str">
            <v>4회</v>
          </cell>
          <cell r="C373">
            <v>30</v>
          </cell>
          <cell r="D373" t="str">
            <v>㎡</v>
          </cell>
          <cell r="E373">
            <v>19038</v>
          </cell>
          <cell r="F373">
            <v>571140</v>
          </cell>
        </row>
        <row r="374">
          <cell r="A374" t="str">
            <v>e. 철 근 가 공 조 립</v>
          </cell>
          <cell r="B374" t="str">
            <v>복 잡</v>
          </cell>
          <cell r="C374">
            <v>33.22</v>
          </cell>
          <cell r="D374" t="str">
            <v>ton</v>
          </cell>
          <cell r="E374">
            <v>456666</v>
          </cell>
          <cell r="F374">
            <v>15170444</v>
          </cell>
        </row>
        <row r="375">
          <cell r="A375" t="str">
            <v>f. 지     수     판</v>
          </cell>
          <cell r="B375" t="str">
            <v>PVC, 200×5㎜</v>
          </cell>
          <cell r="C375">
            <v>51</v>
          </cell>
          <cell r="D375" t="str">
            <v>m</v>
          </cell>
          <cell r="E375">
            <v>14840</v>
          </cell>
          <cell r="F375">
            <v>756840</v>
          </cell>
        </row>
        <row r="376">
          <cell r="A376" t="str">
            <v>g. 신   축   이   음</v>
          </cell>
          <cell r="B376" t="str">
            <v>Exp. Joint Filler,t=20mm</v>
          </cell>
          <cell r="C376">
            <v>17</v>
          </cell>
          <cell r="D376" t="str">
            <v>㎡</v>
          </cell>
          <cell r="E376">
            <v>5907</v>
          </cell>
          <cell r="F376">
            <v>100419</v>
          </cell>
        </row>
        <row r="377">
          <cell r="A377" t="str">
            <v>h. 실     런     트</v>
          </cell>
          <cell r="B377" t="str">
            <v>20 x 25mm</v>
          </cell>
          <cell r="C377">
            <v>42</v>
          </cell>
          <cell r="D377" t="str">
            <v>m</v>
          </cell>
          <cell r="E377">
            <v>2315</v>
          </cell>
          <cell r="F377">
            <v>97230</v>
          </cell>
        </row>
        <row r="378">
          <cell r="A378" t="str">
            <v>i. 강   관   비  계</v>
          </cell>
          <cell r="C378">
            <v>403</v>
          </cell>
          <cell r="D378" t="str">
            <v>㎡</v>
          </cell>
          <cell r="E378">
            <v>10525</v>
          </cell>
          <cell r="F378">
            <v>4241575</v>
          </cell>
        </row>
        <row r="379">
          <cell r="A379" t="str">
            <v>j. 강  관  동  바  리</v>
          </cell>
          <cell r="B379" t="str">
            <v>(암거구조물용)</v>
          </cell>
          <cell r="C379">
            <v>428</v>
          </cell>
          <cell r="D379" t="str">
            <v>공㎥</v>
          </cell>
          <cell r="E379">
            <v>6834</v>
          </cell>
          <cell r="F379">
            <v>2924952</v>
          </cell>
        </row>
        <row r="380">
          <cell r="A380" t="str">
            <v>k. 스   페   이   셔</v>
          </cell>
          <cell r="C380">
            <v>1305</v>
          </cell>
          <cell r="D380" t="str">
            <v>㎡</v>
          </cell>
          <cell r="E380">
            <v>230</v>
          </cell>
          <cell r="F380">
            <v>300150</v>
          </cell>
        </row>
        <row r="381">
          <cell r="A381" t="str">
            <v>n.부 직 포</v>
          </cell>
          <cell r="C381">
            <v>3</v>
          </cell>
          <cell r="D381" t="str">
            <v>㎡</v>
          </cell>
          <cell r="E381">
            <v>1604</v>
          </cell>
          <cell r="F381">
            <v>4812</v>
          </cell>
        </row>
        <row r="382">
          <cell r="A382" t="str">
            <v>o. 배수관</v>
          </cell>
          <cell r="B382" t="str">
            <v>φ100mm</v>
          </cell>
          <cell r="C382">
            <v>10</v>
          </cell>
          <cell r="D382" t="str">
            <v>개</v>
          </cell>
          <cell r="E382">
            <v>4473</v>
          </cell>
          <cell r="F382">
            <v>44730</v>
          </cell>
        </row>
        <row r="383">
          <cell r="A383" t="str">
            <v>◈ Sta. 11＋ 482</v>
          </cell>
        </row>
        <row r="384">
          <cell r="A384" t="str">
            <v>a. 구 조 물 터 파 기</v>
          </cell>
        </row>
        <row r="385">
          <cell r="A385" t="str">
            <v>구조물 터파기</v>
          </cell>
          <cell r="B385" t="str">
            <v>(육상토사,0~2m)</v>
          </cell>
          <cell r="C385">
            <v>677</v>
          </cell>
          <cell r="D385" t="str">
            <v>㎥</v>
          </cell>
          <cell r="E385">
            <v>3161</v>
          </cell>
          <cell r="F385">
            <v>2139997</v>
          </cell>
        </row>
        <row r="386">
          <cell r="A386" t="str">
            <v>구조물 터파기</v>
          </cell>
          <cell r="B386" t="str">
            <v>(육상토사,2~4m)</v>
          </cell>
          <cell r="C386">
            <v>31</v>
          </cell>
          <cell r="D386" t="str">
            <v>㎥</v>
          </cell>
          <cell r="E386">
            <v>4598</v>
          </cell>
          <cell r="F386">
            <v>142538</v>
          </cell>
        </row>
        <row r="387">
          <cell r="A387" t="str">
            <v>되   메   우   기</v>
          </cell>
          <cell r="B387" t="str">
            <v>다짐포함</v>
          </cell>
          <cell r="C387">
            <v>84</v>
          </cell>
          <cell r="D387" t="str">
            <v>㎥</v>
          </cell>
          <cell r="E387">
            <v>3385</v>
          </cell>
          <cell r="F387">
            <v>284340</v>
          </cell>
        </row>
        <row r="388">
          <cell r="A388" t="str">
            <v>b. 뒷      채      움</v>
          </cell>
          <cell r="B388" t="str">
            <v>보조기층재</v>
          </cell>
          <cell r="C388">
            <v>483</v>
          </cell>
          <cell r="D388" t="str">
            <v>㎥</v>
          </cell>
          <cell r="E388">
            <v>16460</v>
          </cell>
          <cell r="F388">
            <v>7950180</v>
          </cell>
        </row>
        <row r="389">
          <cell r="A389" t="str">
            <v>c. 콘 크 리 트  타 설</v>
          </cell>
        </row>
        <row r="390">
          <cell r="A390" t="str">
            <v>-1.       〃</v>
          </cell>
          <cell r="B390" t="str">
            <v>철근,진동기,펌프카</v>
          </cell>
          <cell r="C390">
            <v>150</v>
          </cell>
          <cell r="D390" t="str">
            <v>㎥</v>
          </cell>
          <cell r="E390">
            <v>10947</v>
          </cell>
          <cell r="F390">
            <v>1642050</v>
          </cell>
        </row>
        <row r="391">
          <cell r="A391" t="str">
            <v>-2.       〃</v>
          </cell>
          <cell r="B391" t="str">
            <v>무근구조물</v>
          </cell>
          <cell r="C391">
            <v>21</v>
          </cell>
          <cell r="D391" t="str">
            <v>㎥</v>
          </cell>
          <cell r="E391">
            <v>20803</v>
          </cell>
          <cell r="F391">
            <v>436863</v>
          </cell>
        </row>
        <row r="392">
          <cell r="A392" t="str">
            <v>d. 거     푸     집</v>
          </cell>
        </row>
        <row r="393">
          <cell r="A393" t="str">
            <v>-1. 합 판  거 푸 집</v>
          </cell>
          <cell r="B393" t="str">
            <v>3회</v>
          </cell>
          <cell r="C393">
            <v>621</v>
          </cell>
          <cell r="D393" t="str">
            <v>㎡</v>
          </cell>
          <cell r="E393">
            <v>22050</v>
          </cell>
          <cell r="F393">
            <v>13693050</v>
          </cell>
        </row>
        <row r="394">
          <cell r="A394" t="str">
            <v>-2. 합 판  거 푸 집</v>
          </cell>
          <cell r="B394" t="str">
            <v>4회</v>
          </cell>
          <cell r="C394">
            <v>29</v>
          </cell>
          <cell r="D394" t="str">
            <v>㎡</v>
          </cell>
          <cell r="E394">
            <v>19038</v>
          </cell>
          <cell r="F394">
            <v>552102</v>
          </cell>
        </row>
        <row r="395">
          <cell r="A395" t="str">
            <v>e. 철 근 가 공 조 립</v>
          </cell>
          <cell r="B395" t="str">
            <v>복 잡</v>
          </cell>
          <cell r="C395">
            <v>25.265000000000001</v>
          </cell>
          <cell r="D395" t="str">
            <v>ton</v>
          </cell>
          <cell r="E395">
            <v>456666</v>
          </cell>
          <cell r="F395">
            <v>11537666</v>
          </cell>
        </row>
        <row r="396">
          <cell r="A396" t="str">
            <v>f. 지     수     판</v>
          </cell>
          <cell r="B396" t="str">
            <v>PVC, 200×5㎜</v>
          </cell>
          <cell r="C396">
            <v>27</v>
          </cell>
          <cell r="D396" t="str">
            <v>m</v>
          </cell>
          <cell r="E396">
            <v>14840</v>
          </cell>
          <cell r="F396">
            <v>400680</v>
          </cell>
        </row>
        <row r="397">
          <cell r="A397" t="str">
            <v>g. 신   축   이   음</v>
          </cell>
          <cell r="B397" t="str">
            <v>Exp. Joint Filler,t=20mm</v>
          </cell>
          <cell r="C397">
            <v>7</v>
          </cell>
          <cell r="D397" t="str">
            <v>㎡</v>
          </cell>
          <cell r="E397">
            <v>5907</v>
          </cell>
          <cell r="F397">
            <v>41349</v>
          </cell>
        </row>
        <row r="398">
          <cell r="A398" t="str">
            <v>h. 실     런     트</v>
          </cell>
          <cell r="B398" t="str">
            <v>20 x 25mm</v>
          </cell>
          <cell r="C398">
            <v>22</v>
          </cell>
          <cell r="D398" t="str">
            <v>m</v>
          </cell>
          <cell r="E398">
            <v>2315</v>
          </cell>
          <cell r="F398">
            <v>50930</v>
          </cell>
        </row>
        <row r="399">
          <cell r="A399" t="str">
            <v>i. 강   관   비  계</v>
          </cell>
          <cell r="C399">
            <v>212</v>
          </cell>
          <cell r="D399" t="str">
            <v>㎡</v>
          </cell>
          <cell r="E399">
            <v>10525</v>
          </cell>
          <cell r="F399">
            <v>2231300</v>
          </cell>
        </row>
        <row r="400">
          <cell r="A400" t="str">
            <v>j. 강  관  동  바  리</v>
          </cell>
          <cell r="B400" t="str">
            <v>(암거구조물용)</v>
          </cell>
          <cell r="C400">
            <v>189</v>
          </cell>
          <cell r="D400" t="str">
            <v>공㎥</v>
          </cell>
          <cell r="E400">
            <v>6834</v>
          </cell>
          <cell r="F400">
            <v>1291626</v>
          </cell>
        </row>
        <row r="401">
          <cell r="A401" t="str">
            <v>k. 스   페   이   셔</v>
          </cell>
          <cell r="C401">
            <v>658</v>
          </cell>
          <cell r="D401" t="str">
            <v>㎡</v>
          </cell>
          <cell r="E401">
            <v>230</v>
          </cell>
          <cell r="F401">
            <v>151340</v>
          </cell>
        </row>
        <row r="402">
          <cell r="A402" t="str">
            <v>n.부 직 포</v>
          </cell>
          <cell r="C402">
            <v>3</v>
          </cell>
          <cell r="D402" t="str">
            <v>㎡</v>
          </cell>
          <cell r="E402">
            <v>1604</v>
          </cell>
          <cell r="F402">
            <v>4812</v>
          </cell>
        </row>
        <row r="403">
          <cell r="A403" t="str">
            <v>o. 배수관</v>
          </cell>
          <cell r="B403" t="str">
            <v>φ100mm</v>
          </cell>
          <cell r="C403">
            <v>10</v>
          </cell>
          <cell r="D403" t="str">
            <v>개</v>
          </cell>
          <cell r="E403">
            <v>4473</v>
          </cell>
          <cell r="F403">
            <v>44730</v>
          </cell>
        </row>
        <row r="405">
          <cell r="A405" t="str">
            <v>3. 구   조   물  공</v>
          </cell>
          <cell r="F405">
            <v>3077551089</v>
          </cell>
        </row>
        <row r="406">
          <cell r="A406" t="str">
            <v>수산교 (RAHMEN)</v>
          </cell>
        </row>
        <row r="407">
          <cell r="A407" t="str">
            <v>1) 구조물 터파기</v>
          </cell>
        </row>
        <row r="408">
          <cell r="A408" t="str">
            <v>구조물 터파기</v>
          </cell>
          <cell r="B408" t="str">
            <v>(육상토사,0~2m)</v>
          </cell>
          <cell r="C408">
            <v>1078</v>
          </cell>
          <cell r="D408" t="str">
            <v>㎥</v>
          </cell>
          <cell r="E408">
            <v>3161</v>
          </cell>
          <cell r="F408">
            <v>3407558</v>
          </cell>
        </row>
        <row r="409">
          <cell r="A409" t="str">
            <v>구조물 터파기</v>
          </cell>
          <cell r="B409" t="str">
            <v>(육상토사,2~4m)</v>
          </cell>
          <cell r="C409">
            <v>12</v>
          </cell>
          <cell r="D409" t="str">
            <v>㎥</v>
          </cell>
          <cell r="E409">
            <v>4598</v>
          </cell>
          <cell r="F409">
            <v>55176</v>
          </cell>
        </row>
        <row r="410">
          <cell r="A410" t="str">
            <v>2)되메우기 및 다짐</v>
          </cell>
          <cell r="C410">
            <v>644</v>
          </cell>
          <cell r="D410" t="str">
            <v>M3</v>
          </cell>
          <cell r="E410">
            <v>3385</v>
          </cell>
          <cell r="F410">
            <v>2179940</v>
          </cell>
        </row>
        <row r="411">
          <cell r="A411" t="str">
            <v>3)뒷 채 움</v>
          </cell>
          <cell r="B411" t="str">
            <v>(보조기층재)</v>
          </cell>
          <cell r="C411">
            <v>1549</v>
          </cell>
          <cell r="D411" t="str">
            <v>㎥</v>
          </cell>
          <cell r="E411">
            <v>16460</v>
          </cell>
          <cell r="F411">
            <v>25496540</v>
          </cell>
        </row>
        <row r="412">
          <cell r="A412" t="str">
            <v>4) 콘크리트타설</v>
          </cell>
        </row>
        <row r="413">
          <cell r="A413" t="str">
            <v>콘크리트 타설</v>
          </cell>
          <cell r="B413" t="str">
            <v>(무근구조물)</v>
          </cell>
          <cell r="C413">
            <v>35</v>
          </cell>
          <cell r="D413" t="str">
            <v>㎥</v>
          </cell>
          <cell r="E413">
            <v>20803</v>
          </cell>
          <cell r="F413">
            <v>728105</v>
          </cell>
        </row>
        <row r="414">
          <cell r="A414" t="str">
            <v>콘크리트 타설</v>
          </cell>
          <cell r="B414" t="str">
            <v>(철근,진동기,펌프카)</v>
          </cell>
          <cell r="C414">
            <v>1083</v>
          </cell>
          <cell r="D414" t="str">
            <v>㎥</v>
          </cell>
          <cell r="E414">
            <v>10947</v>
          </cell>
          <cell r="F414">
            <v>11855601</v>
          </cell>
        </row>
        <row r="415">
          <cell r="A415" t="str">
            <v>5) 거푸집공</v>
          </cell>
        </row>
        <row r="416">
          <cell r="A416" t="str">
            <v>합판 거푸집</v>
          </cell>
          <cell r="B416" t="str">
            <v>(3회, 0~ 7m)</v>
          </cell>
          <cell r="C416">
            <v>657</v>
          </cell>
          <cell r="D416" t="str">
            <v>㎡</v>
          </cell>
          <cell r="E416">
            <v>22050</v>
          </cell>
          <cell r="F416">
            <v>14486850</v>
          </cell>
        </row>
        <row r="417">
          <cell r="A417" t="str">
            <v>합판 거푸집</v>
          </cell>
          <cell r="B417" t="str">
            <v>(3회, 7~10m)</v>
          </cell>
          <cell r="C417">
            <v>110</v>
          </cell>
          <cell r="D417" t="str">
            <v>M2</v>
          </cell>
          <cell r="E417">
            <v>23476</v>
          </cell>
          <cell r="F417">
            <v>2582360</v>
          </cell>
        </row>
        <row r="418">
          <cell r="A418" t="str">
            <v>합판 거푸집</v>
          </cell>
          <cell r="B418" t="str">
            <v>(4회)</v>
          </cell>
          <cell r="C418">
            <v>206</v>
          </cell>
          <cell r="D418" t="str">
            <v>㎡</v>
          </cell>
          <cell r="E418">
            <v>19038</v>
          </cell>
          <cell r="F418">
            <v>3921828</v>
          </cell>
        </row>
        <row r="419">
          <cell r="A419" t="str">
            <v>합판 거푸집</v>
          </cell>
          <cell r="B419" t="str">
            <v>(6회)</v>
          </cell>
          <cell r="C419">
            <v>7</v>
          </cell>
          <cell r="D419" t="str">
            <v>㎡</v>
          </cell>
          <cell r="E419">
            <v>15879</v>
          </cell>
          <cell r="F419">
            <v>111153</v>
          </cell>
        </row>
        <row r="420">
          <cell r="A420" t="str">
            <v>무늬거푸집</v>
          </cell>
          <cell r="C420">
            <v>168</v>
          </cell>
          <cell r="D420" t="str">
            <v>M2</v>
          </cell>
          <cell r="E420">
            <v>29285</v>
          </cell>
          <cell r="F420">
            <v>4919880</v>
          </cell>
        </row>
        <row r="421">
          <cell r="A421" t="str">
            <v>코팅 거푸집</v>
          </cell>
          <cell r="B421" t="str">
            <v>(3회)</v>
          </cell>
          <cell r="C421">
            <v>467</v>
          </cell>
          <cell r="D421" t="str">
            <v>㎡</v>
          </cell>
          <cell r="E421">
            <v>22050</v>
          </cell>
          <cell r="F421">
            <v>10297350</v>
          </cell>
        </row>
        <row r="422">
          <cell r="A422" t="str">
            <v>6) 강관 비계</v>
          </cell>
          <cell r="C422">
            <v>764</v>
          </cell>
          <cell r="D422" t="str">
            <v>㎡</v>
          </cell>
          <cell r="E422">
            <v>10525</v>
          </cell>
          <cell r="F422">
            <v>8041100</v>
          </cell>
        </row>
        <row r="423">
          <cell r="A423" t="str">
            <v>7) 동바리공</v>
          </cell>
        </row>
        <row r="424">
          <cell r="A424" t="str">
            <v>강관 동바리</v>
          </cell>
          <cell r="B424" t="str">
            <v>(교량구조물용)</v>
          </cell>
          <cell r="C424">
            <v>2177</v>
          </cell>
          <cell r="D424" t="str">
            <v>공㎥</v>
          </cell>
          <cell r="E424">
            <v>17339</v>
          </cell>
          <cell r="F424">
            <v>37747003</v>
          </cell>
        </row>
        <row r="425">
          <cell r="A425" t="str">
            <v>8)표면처리</v>
          </cell>
        </row>
        <row r="426">
          <cell r="A426" t="str">
            <v>슬라브 양생</v>
          </cell>
          <cell r="B426" t="str">
            <v>(피막양생)</v>
          </cell>
          <cell r="C426">
            <v>285</v>
          </cell>
          <cell r="D426" t="str">
            <v>㎡</v>
          </cell>
          <cell r="E426">
            <v>313</v>
          </cell>
          <cell r="F426">
            <v>89205</v>
          </cell>
        </row>
        <row r="427">
          <cell r="A427" t="str">
            <v>면고르기</v>
          </cell>
          <cell r="B427" t="str">
            <v>(교량슬라브면)</v>
          </cell>
          <cell r="C427">
            <v>285</v>
          </cell>
          <cell r="D427" t="str">
            <v>㎡</v>
          </cell>
          <cell r="E427">
            <v>544</v>
          </cell>
          <cell r="F427">
            <v>155040</v>
          </cell>
        </row>
        <row r="428">
          <cell r="A428" t="str">
            <v>교면 방수</v>
          </cell>
          <cell r="B428" t="str">
            <v>(침투식)</v>
          </cell>
          <cell r="C428">
            <v>285</v>
          </cell>
          <cell r="D428" t="str">
            <v>㎡</v>
          </cell>
          <cell r="E428">
            <v>2785</v>
          </cell>
          <cell r="F428">
            <v>793725</v>
          </cell>
        </row>
        <row r="429">
          <cell r="A429" t="str">
            <v>9)교명판 및 설명판</v>
          </cell>
        </row>
        <row r="430">
          <cell r="A430" t="str">
            <v>교명주</v>
          </cell>
          <cell r="B430" t="str">
            <v>(화강석,600×600×1250mm)</v>
          </cell>
          <cell r="C430">
            <v>4</v>
          </cell>
          <cell r="D430" t="str">
            <v>개소</v>
          </cell>
          <cell r="E430">
            <v>1300000</v>
          </cell>
          <cell r="F430">
            <v>5200000</v>
          </cell>
        </row>
        <row r="431">
          <cell r="A431" t="str">
            <v>교명판</v>
          </cell>
          <cell r="B431" t="str">
            <v>(황동,450×200×10㎜)</v>
          </cell>
          <cell r="C431">
            <v>2</v>
          </cell>
          <cell r="D431" t="str">
            <v>개</v>
          </cell>
          <cell r="E431">
            <v>82000</v>
          </cell>
          <cell r="F431">
            <v>164000</v>
          </cell>
        </row>
        <row r="432">
          <cell r="A432" t="str">
            <v>설명판</v>
          </cell>
          <cell r="B432" t="str">
            <v>(황동,350×250×10㎜)</v>
          </cell>
          <cell r="C432">
            <v>2</v>
          </cell>
          <cell r="D432" t="str">
            <v>개</v>
          </cell>
          <cell r="E432">
            <v>45000</v>
          </cell>
          <cell r="F432">
            <v>90000</v>
          </cell>
        </row>
        <row r="433">
          <cell r="A433" t="str">
            <v>10)측량 기준점 설치</v>
          </cell>
          <cell r="C433">
            <v>1</v>
          </cell>
          <cell r="D433" t="str">
            <v>개</v>
          </cell>
          <cell r="E433">
            <v>25007</v>
          </cell>
          <cell r="F433">
            <v>25007</v>
          </cell>
        </row>
        <row r="434">
          <cell r="A434" t="str">
            <v>11)전 선 관</v>
          </cell>
          <cell r="B434" t="str">
            <v>(강관φ100mm)</v>
          </cell>
          <cell r="C434">
            <v>51</v>
          </cell>
          <cell r="D434" t="str">
            <v>m</v>
          </cell>
          <cell r="E434">
            <v>29640</v>
          </cell>
          <cell r="F434">
            <v>1511640</v>
          </cell>
        </row>
        <row r="435">
          <cell r="A435" t="str">
            <v>12)철근가공조립</v>
          </cell>
        </row>
        <row r="436">
          <cell r="A436" t="str">
            <v>철근가공 및 조립</v>
          </cell>
          <cell r="B436" t="str">
            <v>보 통</v>
          </cell>
          <cell r="C436">
            <v>39.122999999999998</v>
          </cell>
          <cell r="D436" t="str">
            <v>TON</v>
          </cell>
          <cell r="E436">
            <v>363984</v>
          </cell>
          <cell r="F436">
            <v>14240146</v>
          </cell>
        </row>
        <row r="437">
          <cell r="A437" t="str">
            <v>철근가공 및 조립</v>
          </cell>
          <cell r="B437" t="str">
            <v>복 잡</v>
          </cell>
          <cell r="C437">
            <v>126.252</v>
          </cell>
          <cell r="D437" t="str">
            <v>TON</v>
          </cell>
          <cell r="E437">
            <v>456666</v>
          </cell>
          <cell r="F437">
            <v>57654995</v>
          </cell>
        </row>
        <row r="438">
          <cell r="A438" t="str">
            <v>13)다웰바 설치</v>
          </cell>
          <cell r="C438">
            <v>118</v>
          </cell>
          <cell r="D438" t="str">
            <v>EA</v>
          </cell>
          <cell r="E438">
            <v>6278</v>
          </cell>
          <cell r="F438">
            <v>740804</v>
          </cell>
        </row>
        <row r="439">
          <cell r="A439" t="str">
            <v>14)타르페이퍼 설치</v>
          </cell>
          <cell r="B439" t="str">
            <v>t = 5mm</v>
          </cell>
          <cell r="C439">
            <v>14</v>
          </cell>
          <cell r="D439" t="str">
            <v>M2</v>
          </cell>
          <cell r="E439">
            <v>13117</v>
          </cell>
          <cell r="F439">
            <v>183638</v>
          </cell>
        </row>
        <row r="440">
          <cell r="A440" t="str">
            <v>15)스페이서 설치</v>
          </cell>
        </row>
        <row r="441">
          <cell r="A441" t="str">
            <v>스페이서 설치</v>
          </cell>
          <cell r="B441" t="str">
            <v>수직부</v>
          </cell>
          <cell r="C441">
            <v>894</v>
          </cell>
          <cell r="D441" t="str">
            <v>M2</v>
          </cell>
          <cell r="E441">
            <v>230</v>
          </cell>
          <cell r="F441">
            <v>205620</v>
          </cell>
        </row>
        <row r="442">
          <cell r="A442" t="str">
            <v>스페이서 설치</v>
          </cell>
          <cell r="B442" t="str">
            <v>수평부</v>
          </cell>
          <cell r="C442">
            <v>690</v>
          </cell>
          <cell r="D442" t="str">
            <v>M2</v>
          </cell>
          <cell r="E442">
            <v>230</v>
          </cell>
          <cell r="F442">
            <v>158700</v>
          </cell>
        </row>
        <row r="443">
          <cell r="A443" t="str">
            <v>16)스치로폴 채움</v>
          </cell>
        </row>
        <row r="444">
          <cell r="A444" t="str">
            <v>스치로폴</v>
          </cell>
          <cell r="B444" t="str">
            <v>t = 10mm</v>
          </cell>
          <cell r="C444">
            <v>36</v>
          </cell>
          <cell r="D444" t="str">
            <v>M2</v>
          </cell>
          <cell r="E444">
            <v>1898</v>
          </cell>
          <cell r="F444">
            <v>68328</v>
          </cell>
        </row>
        <row r="445">
          <cell r="A445" t="str">
            <v>스치로폴</v>
          </cell>
          <cell r="B445" t="str">
            <v>t = 20mm</v>
          </cell>
          <cell r="C445">
            <v>18</v>
          </cell>
          <cell r="D445" t="str">
            <v>M2</v>
          </cell>
          <cell r="E445">
            <v>2441</v>
          </cell>
          <cell r="F445">
            <v>43938</v>
          </cell>
        </row>
        <row r="446">
          <cell r="A446" t="str">
            <v>17)NOTCH 설치</v>
          </cell>
          <cell r="C446">
            <v>40</v>
          </cell>
          <cell r="D446" t="str">
            <v>M</v>
          </cell>
          <cell r="E446">
            <v>10000</v>
          </cell>
          <cell r="F446">
            <v>400000</v>
          </cell>
        </row>
        <row r="447">
          <cell r="A447" t="str">
            <v>18)부 직 포</v>
          </cell>
          <cell r="C447">
            <v>26</v>
          </cell>
          <cell r="D447" t="str">
            <v>㎡</v>
          </cell>
          <cell r="E447">
            <v>1604</v>
          </cell>
          <cell r="F447">
            <v>41704</v>
          </cell>
        </row>
        <row r="448">
          <cell r="A448" t="str">
            <v>19)드레인보드</v>
          </cell>
          <cell r="C448">
            <v>26</v>
          </cell>
          <cell r="D448" t="str">
            <v>㎡</v>
          </cell>
          <cell r="E448">
            <v>5200</v>
          </cell>
          <cell r="F448">
            <v>135200</v>
          </cell>
        </row>
        <row r="449">
          <cell r="A449" t="str">
            <v>20)P.V.C PIPE</v>
          </cell>
          <cell r="B449" t="str">
            <v>φ100mm</v>
          </cell>
          <cell r="C449">
            <v>6</v>
          </cell>
          <cell r="D449" t="str">
            <v>M</v>
          </cell>
          <cell r="E449">
            <v>4473</v>
          </cell>
          <cell r="F449">
            <v>26838</v>
          </cell>
        </row>
        <row r="450">
          <cell r="A450" t="str">
            <v>21)배면방수(아스팔트 코팅)</v>
          </cell>
          <cell r="C450">
            <v>430</v>
          </cell>
          <cell r="D450" t="str">
            <v>M2</v>
          </cell>
          <cell r="E450">
            <v>4406</v>
          </cell>
          <cell r="F450">
            <v>1894580</v>
          </cell>
        </row>
        <row r="451">
          <cell r="A451" t="str">
            <v>22)교  면   포  장</v>
          </cell>
        </row>
        <row r="452">
          <cell r="A452" t="str">
            <v>택 코 팅</v>
          </cell>
          <cell r="B452" t="str">
            <v>RSC-4, 30ℓ/a</v>
          </cell>
          <cell r="C452">
            <v>3</v>
          </cell>
          <cell r="D452" t="str">
            <v>a</v>
          </cell>
          <cell r="E452">
            <v>17382</v>
          </cell>
          <cell r="F452">
            <v>52146</v>
          </cell>
        </row>
        <row r="453">
          <cell r="A453" t="str">
            <v>아스콘포장</v>
          </cell>
          <cell r="B453" t="str">
            <v>표층, t=8.0㎝</v>
          </cell>
          <cell r="C453">
            <v>3</v>
          </cell>
          <cell r="D453" t="str">
            <v>a</v>
          </cell>
          <cell r="E453">
            <v>55854</v>
          </cell>
          <cell r="F453">
            <v>167562</v>
          </cell>
        </row>
        <row r="454">
          <cell r="A454" t="str">
            <v>장진교 (RAHMEN)</v>
          </cell>
        </row>
        <row r="455">
          <cell r="A455" t="str">
            <v>1) 구조물 터파기</v>
          </cell>
        </row>
        <row r="456">
          <cell r="A456" t="str">
            <v>구조물 터파기</v>
          </cell>
          <cell r="B456" t="str">
            <v>(육상토사,0~2m)</v>
          </cell>
          <cell r="C456">
            <v>2780</v>
          </cell>
          <cell r="D456" t="str">
            <v>㎥</v>
          </cell>
          <cell r="E456">
            <v>3161</v>
          </cell>
          <cell r="F456">
            <v>8787580</v>
          </cell>
        </row>
        <row r="457">
          <cell r="A457" t="str">
            <v>구조물 터파기</v>
          </cell>
          <cell r="B457" t="str">
            <v>(육상토사,2~4m)</v>
          </cell>
          <cell r="C457">
            <v>1662</v>
          </cell>
          <cell r="D457" t="str">
            <v>㎥</v>
          </cell>
          <cell r="E457">
            <v>4598</v>
          </cell>
          <cell r="F457">
            <v>7641876</v>
          </cell>
        </row>
        <row r="458">
          <cell r="A458" t="str">
            <v>구조물 터파기</v>
          </cell>
          <cell r="B458" t="str">
            <v>(육상토사,4~6m)</v>
          </cell>
          <cell r="C458">
            <v>854</v>
          </cell>
          <cell r="D458" t="str">
            <v>㎥</v>
          </cell>
          <cell r="E458">
            <v>6133</v>
          </cell>
          <cell r="F458">
            <v>5237582</v>
          </cell>
        </row>
        <row r="459">
          <cell r="A459" t="str">
            <v>구조물 터파기</v>
          </cell>
          <cell r="B459" t="str">
            <v>(육상토사,6~8m)</v>
          </cell>
          <cell r="C459">
            <v>418</v>
          </cell>
          <cell r="D459" t="str">
            <v>㎥</v>
          </cell>
          <cell r="E459">
            <v>7968</v>
          </cell>
          <cell r="F459">
            <v>3330624</v>
          </cell>
        </row>
        <row r="460">
          <cell r="A460" t="str">
            <v>2)되메우기 및 다짐</v>
          </cell>
          <cell r="C460">
            <v>5143</v>
          </cell>
          <cell r="D460" t="str">
            <v>M3</v>
          </cell>
          <cell r="E460">
            <v>3385</v>
          </cell>
          <cell r="F460">
            <v>17409055</v>
          </cell>
        </row>
        <row r="461">
          <cell r="A461" t="str">
            <v>3)뒷 채 움</v>
          </cell>
          <cell r="B461" t="str">
            <v>(보조기층재)</v>
          </cell>
          <cell r="C461">
            <v>1311</v>
          </cell>
          <cell r="D461" t="str">
            <v>㎥</v>
          </cell>
          <cell r="E461">
            <v>16460</v>
          </cell>
          <cell r="F461">
            <v>21579060</v>
          </cell>
        </row>
        <row r="462">
          <cell r="A462" t="str">
            <v>4) 콘크리트타설</v>
          </cell>
        </row>
        <row r="463">
          <cell r="A463" t="str">
            <v>콘크리트 타설</v>
          </cell>
          <cell r="B463" t="str">
            <v>(무근구조물)</v>
          </cell>
          <cell r="C463">
            <v>48</v>
          </cell>
          <cell r="D463" t="str">
            <v>㎥</v>
          </cell>
          <cell r="E463">
            <v>20803</v>
          </cell>
          <cell r="F463">
            <v>998544</v>
          </cell>
        </row>
        <row r="464">
          <cell r="A464" t="str">
            <v>콘크리트 타설</v>
          </cell>
          <cell r="B464" t="str">
            <v>(철근,진동기,펌프카)</v>
          </cell>
          <cell r="C464">
            <v>1384</v>
          </cell>
          <cell r="D464" t="str">
            <v>㎥</v>
          </cell>
          <cell r="E464">
            <v>10947</v>
          </cell>
          <cell r="F464">
            <v>15150648</v>
          </cell>
        </row>
        <row r="465">
          <cell r="A465" t="str">
            <v>5) 거푸집공</v>
          </cell>
        </row>
        <row r="466">
          <cell r="A466" t="str">
            <v>합판 거푸집</v>
          </cell>
          <cell r="B466" t="str">
            <v>(3회, 0~ 7m)</v>
          </cell>
          <cell r="C466">
            <v>759</v>
          </cell>
          <cell r="D466" t="str">
            <v>㎡</v>
          </cell>
          <cell r="E466">
            <v>22050</v>
          </cell>
          <cell r="F466">
            <v>16735950</v>
          </cell>
        </row>
        <row r="467">
          <cell r="A467" t="str">
            <v>합판 거푸집</v>
          </cell>
          <cell r="B467" t="str">
            <v>(3회, 7~10m)</v>
          </cell>
          <cell r="C467">
            <v>76</v>
          </cell>
          <cell r="D467" t="str">
            <v>M2</v>
          </cell>
          <cell r="E467">
            <v>23476</v>
          </cell>
          <cell r="F467">
            <v>1784176</v>
          </cell>
        </row>
        <row r="468">
          <cell r="A468" t="str">
            <v>합판 거푸집</v>
          </cell>
          <cell r="B468" t="str">
            <v>(4회)</v>
          </cell>
          <cell r="C468">
            <v>322</v>
          </cell>
          <cell r="D468" t="str">
            <v>㎡</v>
          </cell>
          <cell r="E468">
            <v>19038</v>
          </cell>
          <cell r="F468">
            <v>6130236</v>
          </cell>
        </row>
        <row r="469">
          <cell r="A469" t="str">
            <v>합판 거푸집</v>
          </cell>
          <cell r="B469" t="str">
            <v>(6회)</v>
          </cell>
          <cell r="C469">
            <v>26</v>
          </cell>
          <cell r="D469" t="str">
            <v>㎡</v>
          </cell>
          <cell r="E469">
            <v>15879</v>
          </cell>
          <cell r="F469">
            <v>412854</v>
          </cell>
        </row>
        <row r="470">
          <cell r="A470" t="str">
            <v>무늬거푸집</v>
          </cell>
          <cell r="C470">
            <v>166</v>
          </cell>
          <cell r="D470" t="str">
            <v>M2</v>
          </cell>
          <cell r="E470">
            <v>29285</v>
          </cell>
          <cell r="F470">
            <v>4861310</v>
          </cell>
        </row>
        <row r="471">
          <cell r="A471" t="str">
            <v>코팅 거푸집</v>
          </cell>
          <cell r="B471" t="str">
            <v>(3회)</v>
          </cell>
          <cell r="C471">
            <v>768</v>
          </cell>
          <cell r="D471" t="str">
            <v>㎡</v>
          </cell>
          <cell r="E471">
            <v>22050</v>
          </cell>
          <cell r="F471">
            <v>16934400</v>
          </cell>
        </row>
        <row r="472">
          <cell r="A472" t="str">
            <v>원형거푸집 3회</v>
          </cell>
          <cell r="C472">
            <v>15</v>
          </cell>
          <cell r="D472" t="str">
            <v>M2</v>
          </cell>
          <cell r="E472">
            <v>48522</v>
          </cell>
          <cell r="F472">
            <v>727830</v>
          </cell>
        </row>
        <row r="473">
          <cell r="A473" t="str">
            <v>6) 강관 비계</v>
          </cell>
          <cell r="C473">
            <v>945</v>
          </cell>
          <cell r="D473" t="str">
            <v>㎡</v>
          </cell>
          <cell r="E473">
            <v>10525</v>
          </cell>
          <cell r="F473">
            <v>9946125</v>
          </cell>
        </row>
        <row r="474">
          <cell r="A474" t="str">
            <v>7) 동바리공</v>
          </cell>
        </row>
        <row r="475">
          <cell r="A475" t="str">
            <v>강관 동바리</v>
          </cell>
          <cell r="B475" t="str">
            <v>(교량구조물용)</v>
          </cell>
          <cell r="C475">
            <v>2074</v>
          </cell>
          <cell r="D475" t="str">
            <v>공㎥</v>
          </cell>
          <cell r="E475">
            <v>17339</v>
          </cell>
          <cell r="F475">
            <v>35961086</v>
          </cell>
        </row>
        <row r="476">
          <cell r="A476" t="str">
            <v>8)표면처리</v>
          </cell>
        </row>
        <row r="477">
          <cell r="A477" t="str">
            <v>슬라브 양생</v>
          </cell>
          <cell r="B477" t="str">
            <v>(피막양생)</v>
          </cell>
          <cell r="C477">
            <v>477</v>
          </cell>
          <cell r="D477" t="str">
            <v>㎡</v>
          </cell>
          <cell r="E477">
            <v>313</v>
          </cell>
          <cell r="F477">
            <v>149301</v>
          </cell>
        </row>
        <row r="478">
          <cell r="A478" t="str">
            <v>면고르기</v>
          </cell>
          <cell r="B478" t="str">
            <v>(교량슬라브면)</v>
          </cell>
          <cell r="C478">
            <v>477</v>
          </cell>
          <cell r="D478" t="str">
            <v>㎡</v>
          </cell>
          <cell r="E478">
            <v>544</v>
          </cell>
          <cell r="F478">
            <v>259488</v>
          </cell>
        </row>
        <row r="479">
          <cell r="A479" t="str">
            <v>교면 방수</v>
          </cell>
          <cell r="B479" t="str">
            <v>(침투식)</v>
          </cell>
          <cell r="C479">
            <v>477</v>
          </cell>
          <cell r="D479" t="str">
            <v>㎡</v>
          </cell>
          <cell r="E479">
            <v>2785</v>
          </cell>
          <cell r="F479">
            <v>1328445</v>
          </cell>
        </row>
        <row r="480">
          <cell r="A480" t="str">
            <v>9)교명판 및 설명판</v>
          </cell>
        </row>
        <row r="481">
          <cell r="A481" t="str">
            <v>교명주</v>
          </cell>
          <cell r="B481" t="str">
            <v>(화강석,600×600×1250mm)</v>
          </cell>
          <cell r="C481">
            <v>4</v>
          </cell>
          <cell r="D481" t="str">
            <v>개소</v>
          </cell>
          <cell r="E481">
            <v>1300000</v>
          </cell>
          <cell r="F481">
            <v>5200000</v>
          </cell>
        </row>
        <row r="482">
          <cell r="A482" t="str">
            <v>교명판</v>
          </cell>
          <cell r="B482" t="str">
            <v>(황동,450×200×10㎜)</v>
          </cell>
          <cell r="C482">
            <v>2</v>
          </cell>
          <cell r="D482" t="str">
            <v>개</v>
          </cell>
          <cell r="E482">
            <v>82000</v>
          </cell>
          <cell r="F482">
            <v>164000</v>
          </cell>
        </row>
        <row r="483">
          <cell r="A483" t="str">
            <v>설명판</v>
          </cell>
          <cell r="B483" t="str">
            <v>(황동,350×250×10㎜)</v>
          </cell>
          <cell r="C483">
            <v>2</v>
          </cell>
          <cell r="D483" t="str">
            <v>개</v>
          </cell>
          <cell r="E483">
            <v>45000</v>
          </cell>
          <cell r="F483">
            <v>90000</v>
          </cell>
        </row>
        <row r="484">
          <cell r="A484" t="str">
            <v>10)측량 기준점 설치</v>
          </cell>
          <cell r="C484">
            <v>1</v>
          </cell>
          <cell r="D484" t="str">
            <v>개</v>
          </cell>
          <cell r="E484">
            <v>25007</v>
          </cell>
          <cell r="F484">
            <v>25007</v>
          </cell>
        </row>
        <row r="485">
          <cell r="A485" t="str">
            <v>11)전 선 관</v>
          </cell>
          <cell r="B485" t="str">
            <v>(강관φ100mm)</v>
          </cell>
          <cell r="C485">
            <v>67</v>
          </cell>
          <cell r="D485" t="str">
            <v>m</v>
          </cell>
          <cell r="E485">
            <v>29640</v>
          </cell>
          <cell r="F485">
            <v>1985880</v>
          </cell>
        </row>
        <row r="486">
          <cell r="A486" t="str">
            <v>12)철근가공조립</v>
          </cell>
        </row>
        <row r="487">
          <cell r="A487" t="str">
            <v>철근가공 및 조립</v>
          </cell>
          <cell r="B487" t="str">
            <v>보 통</v>
          </cell>
          <cell r="C487">
            <v>38.828000000000003</v>
          </cell>
          <cell r="D487" t="str">
            <v>TON</v>
          </cell>
          <cell r="E487">
            <v>363984</v>
          </cell>
          <cell r="F487">
            <v>14132770</v>
          </cell>
        </row>
        <row r="488">
          <cell r="A488" t="str">
            <v>철근가공 및 조립</v>
          </cell>
          <cell r="B488" t="str">
            <v>복 잡</v>
          </cell>
          <cell r="C488">
            <v>187.59399999999999</v>
          </cell>
          <cell r="D488" t="str">
            <v>TON</v>
          </cell>
          <cell r="E488">
            <v>456666</v>
          </cell>
          <cell r="F488">
            <v>85667801</v>
          </cell>
        </row>
        <row r="489">
          <cell r="A489" t="str">
            <v>13)다웰바 설치</v>
          </cell>
          <cell r="C489">
            <v>118</v>
          </cell>
          <cell r="D489" t="str">
            <v>EA</v>
          </cell>
          <cell r="E489">
            <v>6278</v>
          </cell>
          <cell r="F489">
            <v>740804</v>
          </cell>
        </row>
        <row r="490">
          <cell r="A490" t="str">
            <v>14)타르페이퍼 설치</v>
          </cell>
          <cell r="B490" t="str">
            <v>t = 5mm</v>
          </cell>
          <cell r="C490">
            <v>14</v>
          </cell>
          <cell r="D490" t="str">
            <v>M2</v>
          </cell>
          <cell r="E490">
            <v>13117</v>
          </cell>
          <cell r="F490">
            <v>183638</v>
          </cell>
        </row>
        <row r="491">
          <cell r="A491" t="str">
            <v>15)스페이서 설치</v>
          </cell>
        </row>
        <row r="492">
          <cell r="A492" t="str">
            <v>스페이서 설치</v>
          </cell>
          <cell r="B492" t="str">
            <v>수직부</v>
          </cell>
          <cell r="C492">
            <v>942</v>
          </cell>
          <cell r="D492" t="str">
            <v>M2</v>
          </cell>
          <cell r="E492">
            <v>230</v>
          </cell>
          <cell r="F492">
            <v>216660</v>
          </cell>
        </row>
        <row r="493">
          <cell r="A493" t="str">
            <v>스페이서 설치</v>
          </cell>
          <cell r="B493" t="str">
            <v>수평부</v>
          </cell>
          <cell r="C493">
            <v>1009</v>
          </cell>
          <cell r="D493" t="str">
            <v>M2</v>
          </cell>
          <cell r="E493">
            <v>230</v>
          </cell>
          <cell r="F493">
            <v>232070</v>
          </cell>
        </row>
        <row r="494">
          <cell r="A494" t="str">
            <v>16)스치로폴 채움</v>
          </cell>
        </row>
        <row r="495">
          <cell r="A495" t="str">
            <v>스치로폴</v>
          </cell>
          <cell r="B495" t="str">
            <v>t = 10mm</v>
          </cell>
          <cell r="C495">
            <v>47</v>
          </cell>
          <cell r="D495" t="str">
            <v>M2</v>
          </cell>
          <cell r="E495">
            <v>1898</v>
          </cell>
          <cell r="F495">
            <v>89206</v>
          </cell>
        </row>
        <row r="496">
          <cell r="A496" t="str">
            <v>스치로폴</v>
          </cell>
          <cell r="B496" t="str">
            <v>t = 20mm</v>
          </cell>
          <cell r="C496">
            <v>39</v>
          </cell>
          <cell r="D496" t="str">
            <v>M2</v>
          </cell>
          <cell r="E496">
            <v>2441</v>
          </cell>
          <cell r="F496">
            <v>95199</v>
          </cell>
        </row>
        <row r="497">
          <cell r="A497" t="str">
            <v>17)NOTCH 설치</v>
          </cell>
          <cell r="C497">
            <v>62</v>
          </cell>
          <cell r="D497" t="str">
            <v>M</v>
          </cell>
          <cell r="E497">
            <v>10000</v>
          </cell>
          <cell r="F497">
            <v>620000</v>
          </cell>
        </row>
        <row r="498">
          <cell r="A498" t="str">
            <v>18)부 직 포</v>
          </cell>
          <cell r="C498">
            <v>92</v>
          </cell>
          <cell r="D498" t="str">
            <v>㎡</v>
          </cell>
          <cell r="E498">
            <v>1604</v>
          </cell>
          <cell r="F498">
            <v>147568</v>
          </cell>
        </row>
        <row r="499">
          <cell r="A499" t="str">
            <v>19)드레인보드</v>
          </cell>
          <cell r="C499">
            <v>92</v>
          </cell>
          <cell r="D499" t="str">
            <v>㎡</v>
          </cell>
          <cell r="E499">
            <v>5200</v>
          </cell>
          <cell r="F499">
            <v>478400</v>
          </cell>
        </row>
        <row r="500">
          <cell r="A500" t="str">
            <v>20)P.V.C PIPE</v>
          </cell>
          <cell r="B500" t="str">
            <v>φ100mm</v>
          </cell>
          <cell r="C500">
            <v>3</v>
          </cell>
          <cell r="D500" t="str">
            <v>M</v>
          </cell>
          <cell r="E500">
            <v>4473</v>
          </cell>
          <cell r="F500">
            <v>13419</v>
          </cell>
        </row>
        <row r="501">
          <cell r="A501" t="str">
            <v>21)배면방수(아스팔트 코팅)</v>
          </cell>
          <cell r="C501">
            <v>407</v>
          </cell>
          <cell r="D501" t="str">
            <v>M2</v>
          </cell>
          <cell r="E501">
            <v>4406</v>
          </cell>
          <cell r="F501">
            <v>1793242</v>
          </cell>
        </row>
        <row r="502">
          <cell r="A502" t="str">
            <v>22)난 간</v>
          </cell>
          <cell r="B502" t="str">
            <v>알미늄, H=0.65m</v>
          </cell>
          <cell r="C502">
            <v>43</v>
          </cell>
          <cell r="D502" t="str">
            <v>m</v>
          </cell>
          <cell r="E502">
            <v>85000</v>
          </cell>
          <cell r="F502">
            <v>3655000</v>
          </cell>
        </row>
        <row r="503">
          <cell r="A503" t="str">
            <v>23)교  면   포  장</v>
          </cell>
        </row>
        <row r="504">
          <cell r="A504" t="str">
            <v>택 코 팅</v>
          </cell>
          <cell r="B504" t="str">
            <v>RSC-4, 30ℓ/a</v>
          </cell>
          <cell r="C504">
            <v>4</v>
          </cell>
          <cell r="D504" t="str">
            <v>a</v>
          </cell>
          <cell r="E504">
            <v>17382</v>
          </cell>
          <cell r="F504">
            <v>69528</v>
          </cell>
        </row>
        <row r="505">
          <cell r="A505" t="str">
            <v>아스콘포장</v>
          </cell>
          <cell r="B505" t="str">
            <v>표층, t=8.0㎝</v>
          </cell>
          <cell r="C505">
            <v>4</v>
          </cell>
          <cell r="D505" t="str">
            <v>a</v>
          </cell>
          <cell r="E505">
            <v>55854</v>
          </cell>
          <cell r="F505">
            <v>223416</v>
          </cell>
        </row>
        <row r="506">
          <cell r="A506" t="str">
            <v>소길교 (RAHMEN)</v>
          </cell>
        </row>
        <row r="507">
          <cell r="A507" t="str">
            <v>1) 구조물 터파기</v>
          </cell>
        </row>
        <row r="508">
          <cell r="A508" t="str">
            <v>구조물 터파기</v>
          </cell>
          <cell r="B508" t="str">
            <v>(육상토사,0~2m)</v>
          </cell>
          <cell r="C508">
            <v>2362</v>
          </cell>
          <cell r="D508" t="str">
            <v>㎥</v>
          </cell>
          <cell r="E508">
            <v>3161</v>
          </cell>
          <cell r="F508">
            <v>7466282</v>
          </cell>
        </row>
        <row r="509">
          <cell r="A509" t="str">
            <v>구조물 터파기</v>
          </cell>
          <cell r="B509" t="str">
            <v>(육상토사,2~4m)</v>
          </cell>
          <cell r="C509">
            <v>1566</v>
          </cell>
          <cell r="D509" t="str">
            <v>㎥</v>
          </cell>
          <cell r="E509">
            <v>4598</v>
          </cell>
          <cell r="F509">
            <v>7200468</v>
          </cell>
        </row>
        <row r="510">
          <cell r="A510" t="str">
            <v>구조물 터파기</v>
          </cell>
          <cell r="B510" t="str">
            <v>(육상토사,4~6m)</v>
          </cell>
          <cell r="C510">
            <v>1134</v>
          </cell>
          <cell r="D510" t="str">
            <v>㎥</v>
          </cell>
          <cell r="E510">
            <v>6133</v>
          </cell>
          <cell r="F510">
            <v>6954822</v>
          </cell>
        </row>
        <row r="511">
          <cell r="A511" t="str">
            <v>구조물 터파기</v>
          </cell>
          <cell r="B511" t="str">
            <v>(육상토사,6~8m)</v>
          </cell>
          <cell r="C511">
            <v>187</v>
          </cell>
          <cell r="D511" t="str">
            <v>㎥</v>
          </cell>
          <cell r="E511">
            <v>7968</v>
          </cell>
          <cell r="F511">
            <v>1490016</v>
          </cell>
        </row>
        <row r="512">
          <cell r="A512" t="str">
            <v>2)되메우기 및 다짐</v>
          </cell>
          <cell r="C512">
            <v>3685</v>
          </cell>
          <cell r="D512" t="str">
            <v>M3</v>
          </cell>
          <cell r="E512">
            <v>3385</v>
          </cell>
          <cell r="F512">
            <v>12473725</v>
          </cell>
        </row>
        <row r="513">
          <cell r="A513" t="str">
            <v>3)뒷 채 움</v>
          </cell>
          <cell r="B513" t="str">
            <v>(보조기층재)</v>
          </cell>
          <cell r="C513">
            <v>1577</v>
          </cell>
          <cell r="D513" t="str">
            <v>㎥</v>
          </cell>
          <cell r="E513">
            <v>16460</v>
          </cell>
          <cell r="F513">
            <v>25957420</v>
          </cell>
        </row>
        <row r="514">
          <cell r="A514" t="str">
            <v>4) 콘크리트타설</v>
          </cell>
        </row>
        <row r="515">
          <cell r="A515" t="str">
            <v>콘크리트 타설</v>
          </cell>
          <cell r="B515" t="str">
            <v>(무근구조물)</v>
          </cell>
          <cell r="C515">
            <v>43</v>
          </cell>
          <cell r="D515" t="str">
            <v>㎥</v>
          </cell>
          <cell r="E515">
            <v>20803</v>
          </cell>
          <cell r="F515">
            <v>894529</v>
          </cell>
        </row>
        <row r="516">
          <cell r="A516" t="str">
            <v>콘크리트 타설</v>
          </cell>
          <cell r="B516" t="str">
            <v>(철근,진동기,펌프카)</v>
          </cell>
          <cell r="C516">
            <v>1577</v>
          </cell>
          <cell r="D516" t="str">
            <v>㎥</v>
          </cell>
          <cell r="E516">
            <v>10947</v>
          </cell>
          <cell r="F516">
            <v>17263419</v>
          </cell>
        </row>
        <row r="517">
          <cell r="A517" t="str">
            <v>5) 거푸집공</v>
          </cell>
        </row>
        <row r="518">
          <cell r="A518" t="str">
            <v>합판 거푸집</v>
          </cell>
          <cell r="B518" t="str">
            <v>(3회, 0~ 7m)</v>
          </cell>
          <cell r="C518">
            <v>685</v>
          </cell>
          <cell r="D518" t="str">
            <v>㎡</v>
          </cell>
          <cell r="E518">
            <v>22050</v>
          </cell>
          <cell r="F518">
            <v>15104250</v>
          </cell>
        </row>
        <row r="519">
          <cell r="A519" t="str">
            <v>합판 거푸집</v>
          </cell>
          <cell r="B519" t="str">
            <v>(3회, 7~10m)</v>
          </cell>
          <cell r="C519">
            <v>103</v>
          </cell>
          <cell r="D519" t="str">
            <v>M2</v>
          </cell>
          <cell r="E519">
            <v>23476</v>
          </cell>
          <cell r="F519">
            <v>2418028</v>
          </cell>
        </row>
        <row r="520">
          <cell r="A520" t="str">
            <v>합판 거푸집</v>
          </cell>
          <cell r="B520" t="str">
            <v>(4회)</v>
          </cell>
          <cell r="C520">
            <v>262</v>
          </cell>
          <cell r="D520" t="str">
            <v>㎡</v>
          </cell>
          <cell r="E520">
            <v>19038</v>
          </cell>
          <cell r="F520">
            <v>4987956</v>
          </cell>
        </row>
        <row r="521">
          <cell r="A521" t="str">
            <v>합판 거푸집</v>
          </cell>
          <cell r="B521" t="str">
            <v>(6회)</v>
          </cell>
          <cell r="C521">
            <v>25</v>
          </cell>
          <cell r="D521" t="str">
            <v>㎡</v>
          </cell>
          <cell r="E521">
            <v>15879</v>
          </cell>
          <cell r="F521">
            <v>396975</v>
          </cell>
        </row>
        <row r="522">
          <cell r="A522" t="str">
            <v>무늬거푸집</v>
          </cell>
          <cell r="C522">
            <v>144</v>
          </cell>
          <cell r="D522" t="str">
            <v>M2</v>
          </cell>
          <cell r="E522">
            <v>29285</v>
          </cell>
          <cell r="F522">
            <v>4217040</v>
          </cell>
        </row>
        <row r="523">
          <cell r="A523" t="str">
            <v>코팅 거푸집</v>
          </cell>
          <cell r="B523" t="str">
            <v>(3회)</v>
          </cell>
          <cell r="C523">
            <v>1130</v>
          </cell>
          <cell r="D523" t="str">
            <v>㎡</v>
          </cell>
          <cell r="E523">
            <v>22050</v>
          </cell>
          <cell r="F523">
            <v>24916500</v>
          </cell>
        </row>
        <row r="524">
          <cell r="A524" t="str">
            <v>원형거푸집 3회</v>
          </cell>
          <cell r="C524">
            <v>18</v>
          </cell>
          <cell r="D524" t="str">
            <v>M2</v>
          </cell>
          <cell r="E524">
            <v>48522</v>
          </cell>
          <cell r="F524">
            <v>873396</v>
          </cell>
        </row>
        <row r="525">
          <cell r="A525" t="str">
            <v>6) 강관 비계</v>
          </cell>
          <cell r="C525">
            <v>810</v>
          </cell>
          <cell r="D525" t="str">
            <v>㎡</v>
          </cell>
          <cell r="E525">
            <v>10525</v>
          </cell>
          <cell r="F525">
            <v>8525250</v>
          </cell>
        </row>
        <row r="526">
          <cell r="A526" t="str">
            <v>7) 동바리공</v>
          </cell>
        </row>
        <row r="527">
          <cell r="A527" t="str">
            <v>강관 동바리</v>
          </cell>
          <cell r="B527" t="str">
            <v>(교량구조물용)</v>
          </cell>
          <cell r="C527">
            <v>2696</v>
          </cell>
          <cell r="D527" t="str">
            <v>공㎥</v>
          </cell>
          <cell r="E527">
            <v>17339</v>
          </cell>
          <cell r="F527">
            <v>46745944</v>
          </cell>
        </row>
        <row r="528">
          <cell r="A528" t="str">
            <v>8)표면처리</v>
          </cell>
        </row>
        <row r="529">
          <cell r="A529" t="str">
            <v>슬라브 양생</v>
          </cell>
          <cell r="B529" t="str">
            <v>(피막양생)</v>
          </cell>
          <cell r="C529">
            <v>447</v>
          </cell>
          <cell r="D529" t="str">
            <v>㎡</v>
          </cell>
          <cell r="E529">
            <v>313</v>
          </cell>
          <cell r="F529">
            <v>139911</v>
          </cell>
        </row>
        <row r="530">
          <cell r="A530" t="str">
            <v>면고르기</v>
          </cell>
          <cell r="B530" t="str">
            <v>(교량슬라브면)</v>
          </cell>
          <cell r="C530">
            <v>447</v>
          </cell>
          <cell r="D530" t="str">
            <v>㎡</v>
          </cell>
          <cell r="E530">
            <v>544</v>
          </cell>
          <cell r="F530">
            <v>243168</v>
          </cell>
        </row>
        <row r="531">
          <cell r="A531" t="str">
            <v>교면 방수</v>
          </cell>
          <cell r="B531" t="str">
            <v>(침투식)</v>
          </cell>
          <cell r="C531">
            <v>447</v>
          </cell>
          <cell r="D531" t="str">
            <v>㎡</v>
          </cell>
          <cell r="E531">
            <v>2785</v>
          </cell>
          <cell r="F531">
            <v>1244895</v>
          </cell>
        </row>
        <row r="532">
          <cell r="A532" t="str">
            <v>9)교명판 및 설명판</v>
          </cell>
        </row>
        <row r="533">
          <cell r="A533" t="str">
            <v>교명주</v>
          </cell>
          <cell r="B533" t="str">
            <v>(화강석,600×600×1250mm)</v>
          </cell>
          <cell r="C533">
            <v>4</v>
          </cell>
          <cell r="D533" t="str">
            <v>개소</v>
          </cell>
          <cell r="E533">
            <v>1300000</v>
          </cell>
          <cell r="F533">
            <v>5200000</v>
          </cell>
        </row>
        <row r="534">
          <cell r="A534" t="str">
            <v>교명판</v>
          </cell>
          <cell r="B534" t="str">
            <v>(황동,450×200×10㎜)</v>
          </cell>
          <cell r="C534">
            <v>2</v>
          </cell>
          <cell r="D534" t="str">
            <v>개</v>
          </cell>
          <cell r="E534">
            <v>82000</v>
          </cell>
          <cell r="F534">
            <v>164000</v>
          </cell>
        </row>
        <row r="535">
          <cell r="A535" t="str">
            <v>설명판</v>
          </cell>
          <cell r="B535" t="str">
            <v>(황동,350×250×10㎜)</v>
          </cell>
          <cell r="C535">
            <v>2</v>
          </cell>
          <cell r="D535" t="str">
            <v>개</v>
          </cell>
          <cell r="E535">
            <v>45000</v>
          </cell>
          <cell r="F535">
            <v>90000</v>
          </cell>
        </row>
        <row r="536">
          <cell r="A536" t="str">
            <v>10)측량 기준점 설치</v>
          </cell>
          <cell r="C536">
            <v>1</v>
          </cell>
          <cell r="D536" t="str">
            <v>개</v>
          </cell>
          <cell r="E536">
            <v>25007</v>
          </cell>
          <cell r="F536">
            <v>25007</v>
          </cell>
        </row>
        <row r="537">
          <cell r="A537" t="str">
            <v>11)전 선 관</v>
          </cell>
          <cell r="B537" t="str">
            <v>(강관φ100mm)</v>
          </cell>
          <cell r="C537">
            <v>67</v>
          </cell>
          <cell r="D537" t="str">
            <v>m</v>
          </cell>
          <cell r="E537">
            <v>29640</v>
          </cell>
          <cell r="F537">
            <v>1985880</v>
          </cell>
        </row>
        <row r="538">
          <cell r="A538" t="str">
            <v>12)철근가공조립</v>
          </cell>
        </row>
        <row r="539">
          <cell r="A539" t="str">
            <v>철근가공 및 조립</v>
          </cell>
          <cell r="B539" t="str">
            <v>보 통</v>
          </cell>
          <cell r="C539">
            <v>33.021000000000001</v>
          </cell>
          <cell r="D539" t="str">
            <v>TON</v>
          </cell>
          <cell r="E539">
            <v>363984</v>
          </cell>
          <cell r="F539">
            <v>12019115</v>
          </cell>
        </row>
        <row r="540">
          <cell r="A540" t="str">
            <v>철근가공 및 조립</v>
          </cell>
          <cell r="B540" t="str">
            <v>복 잡</v>
          </cell>
          <cell r="C540">
            <v>190.09100000000001</v>
          </cell>
          <cell r="D540" t="str">
            <v>TON</v>
          </cell>
          <cell r="E540">
            <v>456666</v>
          </cell>
          <cell r="F540">
            <v>86808096</v>
          </cell>
        </row>
        <row r="541">
          <cell r="A541" t="str">
            <v>13)다웰바 설치</v>
          </cell>
          <cell r="C541">
            <v>116</v>
          </cell>
          <cell r="D541" t="str">
            <v>EA</v>
          </cell>
          <cell r="E541">
            <v>6278</v>
          </cell>
          <cell r="F541">
            <v>728248</v>
          </cell>
        </row>
        <row r="542">
          <cell r="A542" t="str">
            <v>14)타르페이퍼 설치</v>
          </cell>
          <cell r="B542" t="str">
            <v>t = 5mm</v>
          </cell>
          <cell r="C542">
            <v>14</v>
          </cell>
          <cell r="D542" t="str">
            <v>M2</v>
          </cell>
          <cell r="E542">
            <v>13117</v>
          </cell>
          <cell r="F542">
            <v>183638</v>
          </cell>
        </row>
        <row r="543">
          <cell r="A543" t="str">
            <v>15)스페이서 설치</v>
          </cell>
        </row>
        <row r="544">
          <cell r="A544" t="str">
            <v>스페이서 설치</v>
          </cell>
          <cell r="B544" t="str">
            <v>수직부</v>
          </cell>
          <cell r="C544">
            <v>1080</v>
          </cell>
          <cell r="D544" t="str">
            <v>M2</v>
          </cell>
          <cell r="E544">
            <v>230</v>
          </cell>
          <cell r="F544">
            <v>248400</v>
          </cell>
        </row>
        <row r="545">
          <cell r="A545" t="str">
            <v>스페이서 설치</v>
          </cell>
          <cell r="B545" t="str">
            <v>수평부</v>
          </cell>
          <cell r="C545">
            <v>830</v>
          </cell>
          <cell r="D545" t="str">
            <v>M2</v>
          </cell>
          <cell r="E545">
            <v>230</v>
          </cell>
          <cell r="F545">
            <v>190900</v>
          </cell>
        </row>
        <row r="546">
          <cell r="A546" t="str">
            <v>16)스치로폴 채움</v>
          </cell>
        </row>
        <row r="547">
          <cell r="A547" t="str">
            <v>스치로폴</v>
          </cell>
          <cell r="B547" t="str">
            <v>t = 10mm</v>
          </cell>
          <cell r="C547">
            <v>56</v>
          </cell>
          <cell r="D547" t="str">
            <v>M2</v>
          </cell>
          <cell r="E547">
            <v>1898</v>
          </cell>
          <cell r="F547">
            <v>106288</v>
          </cell>
        </row>
        <row r="548">
          <cell r="A548" t="str">
            <v>스치로폴</v>
          </cell>
          <cell r="B548" t="str">
            <v>t = 20mm</v>
          </cell>
          <cell r="C548">
            <v>19</v>
          </cell>
          <cell r="D548" t="str">
            <v>M2</v>
          </cell>
          <cell r="E548">
            <v>2441</v>
          </cell>
          <cell r="F548">
            <v>46379</v>
          </cell>
        </row>
        <row r="549">
          <cell r="A549" t="str">
            <v>17)NOTCH 설치</v>
          </cell>
          <cell r="C549">
            <v>62</v>
          </cell>
          <cell r="D549" t="str">
            <v>M</v>
          </cell>
          <cell r="E549">
            <v>10000</v>
          </cell>
          <cell r="F549">
            <v>620000</v>
          </cell>
        </row>
        <row r="550">
          <cell r="A550" t="str">
            <v>18)부 직 포</v>
          </cell>
          <cell r="C550">
            <v>77</v>
          </cell>
          <cell r="D550" t="str">
            <v>㎡</v>
          </cell>
          <cell r="E550">
            <v>1604</v>
          </cell>
          <cell r="F550">
            <v>123508</v>
          </cell>
        </row>
        <row r="551">
          <cell r="A551" t="str">
            <v>19)드레인보드</v>
          </cell>
          <cell r="C551">
            <v>77</v>
          </cell>
          <cell r="D551" t="str">
            <v>㎡</v>
          </cell>
          <cell r="E551">
            <v>5200</v>
          </cell>
          <cell r="F551">
            <v>400400</v>
          </cell>
        </row>
        <row r="552">
          <cell r="A552" t="str">
            <v>20)P.V.C PIPE</v>
          </cell>
          <cell r="B552" t="str">
            <v>φ100mm</v>
          </cell>
          <cell r="C552">
            <v>3</v>
          </cell>
          <cell r="D552" t="str">
            <v>M</v>
          </cell>
          <cell r="E552">
            <v>4473</v>
          </cell>
          <cell r="F552">
            <v>13419</v>
          </cell>
        </row>
        <row r="553">
          <cell r="A553" t="str">
            <v>21)배면방수(아스팔트 코팅)</v>
          </cell>
          <cell r="C553">
            <v>430</v>
          </cell>
          <cell r="D553" t="str">
            <v>M2</v>
          </cell>
          <cell r="E553">
            <v>4406</v>
          </cell>
          <cell r="F553">
            <v>1894580</v>
          </cell>
        </row>
        <row r="554">
          <cell r="A554" t="str">
            <v>22)난 간</v>
          </cell>
          <cell r="B554" t="str">
            <v>알미늄, H=0.65m</v>
          </cell>
          <cell r="C554">
            <v>43</v>
          </cell>
          <cell r="D554" t="str">
            <v>m</v>
          </cell>
          <cell r="E554">
            <v>85000</v>
          </cell>
          <cell r="F554">
            <v>3655000</v>
          </cell>
        </row>
        <row r="555">
          <cell r="A555" t="str">
            <v>23)교  면   포  장</v>
          </cell>
        </row>
        <row r="556">
          <cell r="A556" t="str">
            <v>택 코 팅</v>
          </cell>
          <cell r="B556" t="str">
            <v>RSC-4, 30ℓ/a</v>
          </cell>
          <cell r="C556">
            <v>4</v>
          </cell>
          <cell r="D556" t="str">
            <v>a</v>
          </cell>
          <cell r="E556">
            <v>17382</v>
          </cell>
          <cell r="F556">
            <v>69528</v>
          </cell>
        </row>
        <row r="557">
          <cell r="A557" t="str">
            <v>아스콘포장</v>
          </cell>
          <cell r="B557" t="str">
            <v>표층, t=8.0㎝</v>
          </cell>
          <cell r="C557">
            <v>4</v>
          </cell>
          <cell r="D557" t="str">
            <v>a</v>
          </cell>
          <cell r="E557">
            <v>55854</v>
          </cell>
          <cell r="F557">
            <v>223416</v>
          </cell>
        </row>
        <row r="558">
          <cell r="A558" t="str">
            <v>원동1교 (RAHMEN)</v>
          </cell>
        </row>
        <row r="559">
          <cell r="A559" t="str">
            <v>1) 구조물 터파기</v>
          </cell>
        </row>
        <row r="560">
          <cell r="A560" t="str">
            <v>구조물 터파기</v>
          </cell>
          <cell r="B560" t="str">
            <v>(육상토사,0~2m)</v>
          </cell>
          <cell r="C560">
            <v>3358</v>
          </cell>
          <cell r="D560" t="str">
            <v>㎥</v>
          </cell>
          <cell r="E560">
            <v>3161</v>
          </cell>
          <cell r="F560">
            <v>10614638</v>
          </cell>
        </row>
        <row r="561">
          <cell r="A561" t="str">
            <v>구조물 터파기</v>
          </cell>
          <cell r="B561" t="str">
            <v>(육상토사,2~4m)</v>
          </cell>
          <cell r="C561">
            <v>2084</v>
          </cell>
          <cell r="D561" t="str">
            <v>㎥</v>
          </cell>
          <cell r="E561">
            <v>4598</v>
          </cell>
          <cell r="F561">
            <v>9582232</v>
          </cell>
        </row>
        <row r="562">
          <cell r="A562" t="str">
            <v>구조물 터파기</v>
          </cell>
          <cell r="B562" t="str">
            <v>(육상토사,4~6m)</v>
          </cell>
          <cell r="C562">
            <v>346</v>
          </cell>
          <cell r="D562" t="str">
            <v>㎥</v>
          </cell>
          <cell r="E562">
            <v>6133</v>
          </cell>
          <cell r="F562">
            <v>2122018</v>
          </cell>
        </row>
        <row r="563">
          <cell r="A563" t="str">
            <v>구조물 터파기</v>
          </cell>
          <cell r="B563" t="str">
            <v>(육상토사,6~8m)</v>
          </cell>
          <cell r="C563">
            <v>131</v>
          </cell>
          <cell r="D563" t="str">
            <v>㎥</v>
          </cell>
          <cell r="E563">
            <v>7968</v>
          </cell>
          <cell r="F563">
            <v>1043808</v>
          </cell>
        </row>
        <row r="564">
          <cell r="A564" t="str">
            <v>2)되메우기 및 다짐</v>
          </cell>
          <cell r="C564">
            <v>4909</v>
          </cell>
          <cell r="D564" t="str">
            <v>M3</v>
          </cell>
          <cell r="E564">
            <v>3385</v>
          </cell>
          <cell r="F564">
            <v>16616965</v>
          </cell>
        </row>
        <row r="565">
          <cell r="A565" t="str">
            <v>3)뒷 채 움</v>
          </cell>
          <cell r="B565" t="str">
            <v>(보조기층재)</v>
          </cell>
          <cell r="C565">
            <v>2240</v>
          </cell>
          <cell r="D565" t="str">
            <v>㎥</v>
          </cell>
          <cell r="E565">
            <v>16460</v>
          </cell>
          <cell r="F565">
            <v>36870400</v>
          </cell>
        </row>
        <row r="566">
          <cell r="A566" t="str">
            <v>4) 콘크리트타설</v>
          </cell>
        </row>
        <row r="567">
          <cell r="A567" t="str">
            <v>콘크리트 타설</v>
          </cell>
          <cell r="B567" t="str">
            <v>(무근구조물)</v>
          </cell>
          <cell r="C567">
            <v>193</v>
          </cell>
          <cell r="D567" t="str">
            <v>㎥</v>
          </cell>
          <cell r="E567">
            <v>20803</v>
          </cell>
          <cell r="F567">
            <v>4014979</v>
          </cell>
        </row>
        <row r="568">
          <cell r="A568" t="str">
            <v>콘크리트 타설</v>
          </cell>
          <cell r="B568" t="str">
            <v>(철근,진동기,펌프카)</v>
          </cell>
          <cell r="C568">
            <v>1901</v>
          </cell>
          <cell r="D568" t="str">
            <v>㎥</v>
          </cell>
          <cell r="E568">
            <v>10947</v>
          </cell>
          <cell r="F568">
            <v>20810247</v>
          </cell>
        </row>
        <row r="569">
          <cell r="A569" t="str">
            <v>5) 거푸집공</v>
          </cell>
        </row>
        <row r="570">
          <cell r="A570" t="str">
            <v>합판 거푸집</v>
          </cell>
          <cell r="B570" t="str">
            <v>(3회, 0~ 7m)</v>
          </cell>
          <cell r="C570">
            <v>568</v>
          </cell>
          <cell r="D570" t="str">
            <v>㎡</v>
          </cell>
          <cell r="E570">
            <v>22050</v>
          </cell>
          <cell r="F570">
            <v>12524400</v>
          </cell>
        </row>
        <row r="571">
          <cell r="A571" t="str">
            <v>합판 거푸집</v>
          </cell>
          <cell r="B571" t="str">
            <v>(3회, 7~10m)</v>
          </cell>
          <cell r="C571">
            <v>500</v>
          </cell>
          <cell r="D571" t="str">
            <v>M2</v>
          </cell>
          <cell r="E571">
            <v>23476</v>
          </cell>
          <cell r="F571">
            <v>11738000</v>
          </cell>
        </row>
        <row r="572">
          <cell r="A572" t="str">
            <v>합판 거푸집</v>
          </cell>
          <cell r="B572" t="str">
            <v>(4회)</v>
          </cell>
          <cell r="C572">
            <v>262</v>
          </cell>
          <cell r="D572" t="str">
            <v>㎡</v>
          </cell>
          <cell r="E572">
            <v>19038</v>
          </cell>
          <cell r="F572">
            <v>4987956</v>
          </cell>
        </row>
        <row r="573">
          <cell r="A573" t="str">
            <v>합판 거푸집</v>
          </cell>
          <cell r="B573" t="str">
            <v>(6회)</v>
          </cell>
          <cell r="C573">
            <v>20</v>
          </cell>
          <cell r="D573" t="str">
            <v>㎡</v>
          </cell>
          <cell r="E573">
            <v>15879</v>
          </cell>
          <cell r="F573">
            <v>317580</v>
          </cell>
        </row>
        <row r="574">
          <cell r="A574" t="str">
            <v>무늬거푸집</v>
          </cell>
          <cell r="C574">
            <v>59</v>
          </cell>
          <cell r="D574" t="str">
            <v>M2</v>
          </cell>
          <cell r="E574">
            <v>29285</v>
          </cell>
          <cell r="F574">
            <v>1727815</v>
          </cell>
        </row>
        <row r="575">
          <cell r="A575" t="str">
            <v>코팅 거푸집</v>
          </cell>
          <cell r="B575" t="str">
            <v>(3회)</v>
          </cell>
          <cell r="C575">
            <v>1584</v>
          </cell>
          <cell r="D575" t="str">
            <v>㎡</v>
          </cell>
          <cell r="E575">
            <v>22050</v>
          </cell>
          <cell r="F575">
            <v>34927200</v>
          </cell>
        </row>
        <row r="576">
          <cell r="A576" t="str">
            <v>원형거푸집 3회</v>
          </cell>
          <cell r="C576">
            <v>34</v>
          </cell>
          <cell r="D576" t="str">
            <v>M2</v>
          </cell>
          <cell r="E576">
            <v>48522</v>
          </cell>
          <cell r="F576">
            <v>1649748</v>
          </cell>
        </row>
        <row r="577">
          <cell r="A577" t="str">
            <v>6) 강관 비계</v>
          </cell>
          <cell r="C577">
            <v>762</v>
          </cell>
          <cell r="D577" t="str">
            <v>㎡</v>
          </cell>
          <cell r="E577">
            <v>10525</v>
          </cell>
          <cell r="F577">
            <v>8020050</v>
          </cell>
        </row>
        <row r="578">
          <cell r="A578" t="str">
            <v>7) 동바리공</v>
          </cell>
        </row>
        <row r="579">
          <cell r="A579" t="str">
            <v>강관 동바리</v>
          </cell>
          <cell r="B579" t="str">
            <v>(교량구조물용)</v>
          </cell>
          <cell r="C579">
            <v>4454</v>
          </cell>
          <cell r="D579" t="str">
            <v>공㎥</v>
          </cell>
          <cell r="E579">
            <v>17339</v>
          </cell>
          <cell r="F579">
            <v>77227906</v>
          </cell>
        </row>
        <row r="580">
          <cell r="A580" t="str">
            <v>8)표면처리</v>
          </cell>
        </row>
        <row r="581">
          <cell r="A581" t="str">
            <v>슬라브 양생</v>
          </cell>
          <cell r="B581" t="str">
            <v>(피막양생)</v>
          </cell>
          <cell r="C581">
            <v>612</v>
          </cell>
          <cell r="D581" t="str">
            <v>㎡</v>
          </cell>
          <cell r="E581">
            <v>313</v>
          </cell>
          <cell r="F581">
            <v>191556</v>
          </cell>
        </row>
        <row r="582">
          <cell r="A582" t="str">
            <v>면고르기</v>
          </cell>
          <cell r="B582" t="str">
            <v>(교량슬라브면)</v>
          </cell>
          <cell r="C582">
            <v>612</v>
          </cell>
          <cell r="D582" t="str">
            <v>㎡</v>
          </cell>
          <cell r="E582">
            <v>544</v>
          </cell>
          <cell r="F582">
            <v>332928</v>
          </cell>
        </row>
        <row r="583">
          <cell r="A583" t="str">
            <v>교면 방수</v>
          </cell>
          <cell r="B583" t="str">
            <v>(침투식)</v>
          </cell>
          <cell r="C583">
            <v>612</v>
          </cell>
          <cell r="D583" t="str">
            <v>㎡</v>
          </cell>
          <cell r="E583">
            <v>2785</v>
          </cell>
          <cell r="F583">
            <v>1704420</v>
          </cell>
        </row>
        <row r="584">
          <cell r="A584" t="str">
            <v>9)교명판 및 설명판</v>
          </cell>
        </row>
        <row r="585">
          <cell r="A585" t="str">
            <v>교명주</v>
          </cell>
          <cell r="B585" t="str">
            <v>(화강석,600×600×1250mm)</v>
          </cell>
          <cell r="C585">
            <v>4</v>
          </cell>
          <cell r="D585" t="str">
            <v>개소</v>
          </cell>
          <cell r="E585">
            <v>1300000</v>
          </cell>
          <cell r="F585">
            <v>5200000</v>
          </cell>
        </row>
        <row r="586">
          <cell r="A586" t="str">
            <v>교명판</v>
          </cell>
          <cell r="B586" t="str">
            <v>(황동,450×200×10㎜)</v>
          </cell>
          <cell r="C586">
            <v>2</v>
          </cell>
          <cell r="D586" t="str">
            <v>개</v>
          </cell>
          <cell r="E586">
            <v>82000</v>
          </cell>
          <cell r="F586">
            <v>164000</v>
          </cell>
        </row>
        <row r="587">
          <cell r="A587" t="str">
            <v>설명판</v>
          </cell>
          <cell r="B587" t="str">
            <v>(황동,350×250×10㎜)</v>
          </cell>
          <cell r="C587">
            <v>2</v>
          </cell>
          <cell r="D587" t="str">
            <v>개</v>
          </cell>
          <cell r="E587">
            <v>45000</v>
          </cell>
          <cell r="F587">
            <v>90000</v>
          </cell>
        </row>
        <row r="588">
          <cell r="A588" t="str">
            <v>10)측량 기준점 설치</v>
          </cell>
          <cell r="C588">
            <v>1</v>
          </cell>
          <cell r="D588" t="str">
            <v>개</v>
          </cell>
          <cell r="E588">
            <v>25007</v>
          </cell>
          <cell r="F588">
            <v>25007</v>
          </cell>
        </row>
        <row r="589">
          <cell r="A589" t="str">
            <v>11)전 선 관</v>
          </cell>
          <cell r="B589" t="str">
            <v>(강관φ100mm)</v>
          </cell>
          <cell r="C589">
            <v>64</v>
          </cell>
          <cell r="D589" t="str">
            <v>m</v>
          </cell>
          <cell r="E589">
            <v>29640</v>
          </cell>
          <cell r="F589">
            <v>1896960</v>
          </cell>
        </row>
        <row r="590">
          <cell r="A590" t="str">
            <v>12)철근가공조립</v>
          </cell>
        </row>
        <row r="591">
          <cell r="A591" t="str">
            <v>철근가공 및 조립</v>
          </cell>
          <cell r="B591" t="str">
            <v>보 통</v>
          </cell>
          <cell r="C591">
            <v>22.552</v>
          </cell>
          <cell r="D591" t="str">
            <v>TON</v>
          </cell>
          <cell r="E591">
            <v>363984</v>
          </cell>
          <cell r="F591">
            <v>8208567</v>
          </cell>
        </row>
        <row r="592">
          <cell r="A592" t="str">
            <v>철근가공 및 조립</v>
          </cell>
          <cell r="B592" t="str">
            <v>복 잡</v>
          </cell>
          <cell r="C592">
            <v>182.74199999999999</v>
          </cell>
          <cell r="D592" t="str">
            <v>TON</v>
          </cell>
          <cell r="E592">
            <v>456666</v>
          </cell>
          <cell r="F592">
            <v>83452058</v>
          </cell>
        </row>
        <row r="593">
          <cell r="A593" t="str">
            <v>13)다웰바 설치</v>
          </cell>
          <cell r="C593">
            <v>122</v>
          </cell>
          <cell r="D593" t="str">
            <v>EA</v>
          </cell>
          <cell r="E593">
            <v>6278</v>
          </cell>
          <cell r="F593">
            <v>765916</v>
          </cell>
        </row>
        <row r="594">
          <cell r="A594" t="str">
            <v>14)타르페이퍼 설치</v>
          </cell>
          <cell r="B594" t="str">
            <v>t = 5mm</v>
          </cell>
          <cell r="C594">
            <v>32</v>
          </cell>
          <cell r="D594" t="str">
            <v>M2</v>
          </cell>
          <cell r="E594">
            <v>13117</v>
          </cell>
          <cell r="F594">
            <v>419744</v>
          </cell>
        </row>
        <row r="595">
          <cell r="A595" t="str">
            <v>15)스페이서 설치</v>
          </cell>
        </row>
        <row r="596">
          <cell r="A596" t="str">
            <v>스페이서 설치</v>
          </cell>
          <cell r="B596" t="str">
            <v>수직부</v>
          </cell>
          <cell r="C596">
            <v>1057</v>
          </cell>
          <cell r="D596" t="str">
            <v>M2</v>
          </cell>
          <cell r="E596">
            <v>230</v>
          </cell>
          <cell r="F596">
            <v>243110</v>
          </cell>
        </row>
        <row r="597">
          <cell r="A597" t="str">
            <v>스페이서 설치</v>
          </cell>
          <cell r="B597" t="str">
            <v>수평부</v>
          </cell>
          <cell r="C597">
            <v>1028</v>
          </cell>
          <cell r="D597" t="str">
            <v>M2</v>
          </cell>
          <cell r="E597">
            <v>230</v>
          </cell>
          <cell r="F597">
            <v>236440</v>
          </cell>
        </row>
        <row r="598">
          <cell r="A598" t="str">
            <v>16)스치로폴 채움</v>
          </cell>
        </row>
        <row r="599">
          <cell r="A599" t="str">
            <v>스치로폴</v>
          </cell>
          <cell r="B599" t="str">
            <v>t = 10mm</v>
          </cell>
          <cell r="C599">
            <v>62</v>
          </cell>
          <cell r="D599" t="str">
            <v>M2</v>
          </cell>
          <cell r="E599">
            <v>1898</v>
          </cell>
          <cell r="F599">
            <v>117676</v>
          </cell>
        </row>
        <row r="600">
          <cell r="A600" t="str">
            <v>스치로폴</v>
          </cell>
          <cell r="B600" t="str">
            <v>t = 20mm</v>
          </cell>
          <cell r="C600">
            <v>21</v>
          </cell>
          <cell r="D600" t="str">
            <v>M2</v>
          </cell>
          <cell r="E600">
            <v>2441</v>
          </cell>
          <cell r="F600">
            <v>51261</v>
          </cell>
        </row>
        <row r="601">
          <cell r="A601" t="str">
            <v>세굴방지용 사석 채움</v>
          </cell>
          <cell r="B601" t="str">
            <v>(100㎏/개)</v>
          </cell>
          <cell r="C601">
            <v>842</v>
          </cell>
          <cell r="D601" t="str">
            <v>㎥</v>
          </cell>
          <cell r="E601">
            <v>30658</v>
          </cell>
          <cell r="F601">
            <v>25814036</v>
          </cell>
        </row>
        <row r="602">
          <cell r="A602" t="str">
            <v>17)NOTCH 설치</v>
          </cell>
          <cell r="C602">
            <v>42</v>
          </cell>
          <cell r="D602" t="str">
            <v>M</v>
          </cell>
          <cell r="E602">
            <v>10000</v>
          </cell>
          <cell r="F602">
            <v>420000</v>
          </cell>
        </row>
        <row r="603">
          <cell r="A603" t="str">
            <v>19)배면방수(아스팔트 코팅)</v>
          </cell>
          <cell r="C603">
            <v>570</v>
          </cell>
          <cell r="D603" t="str">
            <v>M2</v>
          </cell>
          <cell r="E603">
            <v>4406</v>
          </cell>
          <cell r="F603">
            <v>2511420</v>
          </cell>
        </row>
        <row r="604">
          <cell r="A604" t="str">
            <v>20)난 간</v>
          </cell>
          <cell r="B604" t="str">
            <v>알미늄, H=0.65m</v>
          </cell>
          <cell r="C604">
            <v>49</v>
          </cell>
          <cell r="D604" t="str">
            <v>m</v>
          </cell>
          <cell r="E604">
            <v>85000</v>
          </cell>
          <cell r="F604">
            <v>4165000</v>
          </cell>
        </row>
        <row r="605">
          <cell r="A605" t="str">
            <v>21)교  면   포  장</v>
          </cell>
        </row>
        <row r="606">
          <cell r="A606" t="str">
            <v>택 코 팅</v>
          </cell>
          <cell r="B606" t="str">
            <v>RSC-4, 30ℓ/a</v>
          </cell>
          <cell r="C606">
            <v>6</v>
          </cell>
          <cell r="D606" t="str">
            <v>a</v>
          </cell>
          <cell r="E606">
            <v>17382</v>
          </cell>
          <cell r="F606">
            <v>104292</v>
          </cell>
        </row>
        <row r="607">
          <cell r="A607" t="str">
            <v>아스콘포장</v>
          </cell>
          <cell r="B607" t="str">
            <v>표층, t=8.0㎝</v>
          </cell>
          <cell r="C607">
            <v>6</v>
          </cell>
          <cell r="D607" t="str">
            <v>a</v>
          </cell>
          <cell r="E607">
            <v>55854</v>
          </cell>
          <cell r="F607">
            <v>335124</v>
          </cell>
        </row>
        <row r="608">
          <cell r="A608" t="str">
            <v>원동2교 (RAHMEN)</v>
          </cell>
        </row>
        <row r="609">
          <cell r="A609" t="str">
            <v>1) 구조물 터파기</v>
          </cell>
        </row>
        <row r="610">
          <cell r="A610" t="str">
            <v>구조물 터파기</v>
          </cell>
          <cell r="B610" t="str">
            <v>(육상토사,0~2m)</v>
          </cell>
          <cell r="C610">
            <v>2125</v>
          </cell>
          <cell r="D610" t="str">
            <v>㎥</v>
          </cell>
          <cell r="E610">
            <v>3161</v>
          </cell>
          <cell r="F610">
            <v>6717125</v>
          </cell>
        </row>
        <row r="611">
          <cell r="A611" t="str">
            <v>구조물 터파기</v>
          </cell>
          <cell r="B611" t="str">
            <v>(육상토사,2~4m)</v>
          </cell>
          <cell r="C611">
            <v>1637</v>
          </cell>
          <cell r="D611" t="str">
            <v>㎥</v>
          </cell>
          <cell r="E611">
            <v>4598</v>
          </cell>
          <cell r="F611">
            <v>7526926</v>
          </cell>
        </row>
        <row r="612">
          <cell r="A612" t="str">
            <v>구조물 터파기</v>
          </cell>
          <cell r="B612" t="str">
            <v>(육상토사,4~6m)</v>
          </cell>
          <cell r="C612">
            <v>1197</v>
          </cell>
          <cell r="D612" t="str">
            <v>㎥</v>
          </cell>
          <cell r="E612">
            <v>6133</v>
          </cell>
          <cell r="F612">
            <v>7341201</v>
          </cell>
        </row>
        <row r="613">
          <cell r="A613" t="str">
            <v>구조물 터파기</v>
          </cell>
          <cell r="B613" t="str">
            <v>(육상토사,6~8m)</v>
          </cell>
          <cell r="C613">
            <v>327</v>
          </cell>
          <cell r="D613" t="str">
            <v>㎥</v>
          </cell>
          <cell r="E613">
            <v>7968</v>
          </cell>
          <cell r="F613">
            <v>2605536</v>
          </cell>
        </row>
        <row r="614">
          <cell r="A614" t="str">
            <v>2)되메우기 및 다짐</v>
          </cell>
          <cell r="C614">
            <v>3704</v>
          </cell>
          <cell r="D614" t="str">
            <v>M3</v>
          </cell>
          <cell r="E614">
            <v>3385</v>
          </cell>
          <cell r="F614">
            <v>12538040</v>
          </cell>
        </row>
        <row r="615">
          <cell r="A615" t="str">
            <v>3)뒷 채 움</v>
          </cell>
          <cell r="B615" t="str">
            <v>(보조기층재)</v>
          </cell>
          <cell r="C615">
            <v>1335</v>
          </cell>
          <cell r="D615" t="str">
            <v>㎥</v>
          </cell>
          <cell r="E615">
            <v>16460</v>
          </cell>
          <cell r="F615">
            <v>21974100</v>
          </cell>
        </row>
        <row r="616">
          <cell r="A616" t="str">
            <v>4) 콘크리트타설</v>
          </cell>
        </row>
        <row r="617">
          <cell r="A617" t="str">
            <v>콘크리트 타설</v>
          </cell>
          <cell r="B617" t="str">
            <v>(무근구조물)</v>
          </cell>
          <cell r="C617">
            <v>33</v>
          </cell>
          <cell r="D617" t="str">
            <v>㎥</v>
          </cell>
          <cell r="E617">
            <v>20803</v>
          </cell>
          <cell r="F617">
            <v>686499</v>
          </cell>
        </row>
        <row r="618">
          <cell r="A618" t="str">
            <v>콘크리트 타설</v>
          </cell>
          <cell r="B618" t="str">
            <v>(철근,진동기,펌프카)</v>
          </cell>
          <cell r="C618">
            <v>1465</v>
          </cell>
          <cell r="D618" t="str">
            <v>㎥</v>
          </cell>
          <cell r="E618">
            <v>10947</v>
          </cell>
          <cell r="F618">
            <v>16037355</v>
          </cell>
        </row>
        <row r="619">
          <cell r="A619" t="str">
            <v>5) 거푸집공</v>
          </cell>
        </row>
        <row r="620">
          <cell r="A620" t="str">
            <v>합판 거푸집</v>
          </cell>
          <cell r="B620" t="str">
            <v>(3회, 0~ 7m)</v>
          </cell>
          <cell r="C620">
            <v>496</v>
          </cell>
          <cell r="D620" t="str">
            <v>㎡</v>
          </cell>
          <cell r="E620">
            <v>22050</v>
          </cell>
          <cell r="F620">
            <v>10936800</v>
          </cell>
        </row>
        <row r="621">
          <cell r="A621" t="str">
            <v>합판 거푸집</v>
          </cell>
          <cell r="B621" t="str">
            <v>(3회, 7~10m)</v>
          </cell>
          <cell r="C621">
            <v>44</v>
          </cell>
          <cell r="D621" t="str">
            <v>M2</v>
          </cell>
          <cell r="E621">
            <v>23476</v>
          </cell>
          <cell r="F621">
            <v>1032944</v>
          </cell>
        </row>
        <row r="622">
          <cell r="A622" t="str">
            <v>합판 거푸집</v>
          </cell>
          <cell r="B622" t="str">
            <v>(4회)</v>
          </cell>
          <cell r="C622">
            <v>224</v>
          </cell>
          <cell r="D622" t="str">
            <v>㎡</v>
          </cell>
          <cell r="E622">
            <v>19038</v>
          </cell>
          <cell r="F622">
            <v>4264512</v>
          </cell>
        </row>
        <row r="623">
          <cell r="A623" t="str">
            <v>합판 거푸집</v>
          </cell>
          <cell r="B623" t="str">
            <v>(6회)</v>
          </cell>
          <cell r="C623">
            <v>17</v>
          </cell>
          <cell r="D623" t="str">
            <v>㎡</v>
          </cell>
          <cell r="E623">
            <v>15879</v>
          </cell>
          <cell r="F623">
            <v>269943</v>
          </cell>
        </row>
        <row r="624">
          <cell r="A624" t="str">
            <v>무늬거푸집</v>
          </cell>
          <cell r="C624">
            <v>59</v>
          </cell>
          <cell r="D624" t="str">
            <v>M2</v>
          </cell>
          <cell r="E624">
            <v>29285</v>
          </cell>
          <cell r="F624">
            <v>1727815</v>
          </cell>
        </row>
        <row r="625">
          <cell r="A625" t="str">
            <v>코팅 거푸집</v>
          </cell>
          <cell r="B625" t="str">
            <v>(3회)</v>
          </cell>
          <cell r="C625">
            <v>954</v>
          </cell>
          <cell r="D625" t="str">
            <v>㎡</v>
          </cell>
          <cell r="E625">
            <v>22050</v>
          </cell>
          <cell r="F625">
            <v>21035700</v>
          </cell>
        </row>
        <row r="626">
          <cell r="A626" t="str">
            <v>원형거푸집 3회</v>
          </cell>
          <cell r="C626">
            <v>9</v>
          </cell>
          <cell r="D626" t="str">
            <v>M2</v>
          </cell>
          <cell r="E626">
            <v>48522</v>
          </cell>
          <cell r="F626">
            <v>436698</v>
          </cell>
        </row>
        <row r="627">
          <cell r="A627" t="str">
            <v>6) 강관 비계</v>
          </cell>
          <cell r="C627">
            <v>813</v>
          </cell>
          <cell r="D627" t="str">
            <v>㎡</v>
          </cell>
          <cell r="E627">
            <v>10525</v>
          </cell>
          <cell r="F627">
            <v>8556825</v>
          </cell>
        </row>
        <row r="628">
          <cell r="A628" t="str">
            <v>7) 동바리공</v>
          </cell>
        </row>
        <row r="629">
          <cell r="A629" t="str">
            <v>강관 동바리</v>
          </cell>
          <cell r="B629" t="str">
            <v>(교량구조물용)</v>
          </cell>
          <cell r="C629">
            <v>2381</v>
          </cell>
          <cell r="D629" t="str">
            <v>공㎥</v>
          </cell>
          <cell r="E629">
            <v>17339</v>
          </cell>
          <cell r="F629">
            <v>41284159</v>
          </cell>
        </row>
        <row r="630">
          <cell r="A630" t="str">
            <v>8)표면처리</v>
          </cell>
        </row>
        <row r="631">
          <cell r="A631" t="str">
            <v>슬라브 양생</v>
          </cell>
          <cell r="B631" t="str">
            <v>(피막양생)</v>
          </cell>
          <cell r="C631">
            <v>453</v>
          </cell>
          <cell r="D631" t="str">
            <v>㎡</v>
          </cell>
          <cell r="E631">
            <v>313</v>
          </cell>
          <cell r="F631">
            <v>141789</v>
          </cell>
        </row>
        <row r="632">
          <cell r="A632" t="str">
            <v>면고르기</v>
          </cell>
          <cell r="B632" t="str">
            <v>(교량슬라브면)</v>
          </cell>
          <cell r="C632">
            <v>453</v>
          </cell>
          <cell r="D632" t="str">
            <v>㎡</v>
          </cell>
          <cell r="E632">
            <v>544</v>
          </cell>
          <cell r="F632">
            <v>246432</v>
          </cell>
        </row>
        <row r="633">
          <cell r="A633" t="str">
            <v>교면 방수</v>
          </cell>
          <cell r="B633" t="str">
            <v>(침투식)</v>
          </cell>
          <cell r="C633">
            <v>453</v>
          </cell>
          <cell r="D633" t="str">
            <v>㎡</v>
          </cell>
          <cell r="E633">
            <v>2785</v>
          </cell>
          <cell r="F633">
            <v>1261605</v>
          </cell>
        </row>
        <row r="634">
          <cell r="A634" t="str">
            <v>9)교명판 및 설명판</v>
          </cell>
        </row>
        <row r="635">
          <cell r="A635" t="str">
            <v>교명주</v>
          </cell>
          <cell r="B635" t="str">
            <v>(화강석,600×600×1250mm)</v>
          </cell>
          <cell r="C635">
            <v>4</v>
          </cell>
          <cell r="D635" t="str">
            <v>개소</v>
          </cell>
          <cell r="E635">
            <v>1300000</v>
          </cell>
          <cell r="F635">
            <v>5200000</v>
          </cell>
        </row>
        <row r="636">
          <cell r="A636" t="str">
            <v>교명판</v>
          </cell>
          <cell r="B636" t="str">
            <v>(황동,450×200×10㎜)</v>
          </cell>
          <cell r="C636">
            <v>2</v>
          </cell>
          <cell r="D636" t="str">
            <v>개</v>
          </cell>
          <cell r="E636">
            <v>82000</v>
          </cell>
          <cell r="F636">
            <v>164000</v>
          </cell>
        </row>
        <row r="637">
          <cell r="A637" t="str">
            <v>설명판</v>
          </cell>
          <cell r="B637" t="str">
            <v>(황동,350×250×10㎜)</v>
          </cell>
          <cell r="C637">
            <v>2</v>
          </cell>
          <cell r="D637" t="str">
            <v>개</v>
          </cell>
          <cell r="E637">
            <v>45000</v>
          </cell>
          <cell r="F637">
            <v>90000</v>
          </cell>
        </row>
        <row r="638">
          <cell r="A638" t="str">
            <v>10)측량 기준점 설치</v>
          </cell>
          <cell r="C638">
            <v>1</v>
          </cell>
          <cell r="D638" t="str">
            <v>개</v>
          </cell>
          <cell r="E638">
            <v>25007</v>
          </cell>
          <cell r="F638">
            <v>25007</v>
          </cell>
        </row>
        <row r="639">
          <cell r="A639" t="str">
            <v>11)전 선 관</v>
          </cell>
          <cell r="B639" t="str">
            <v>(강관φ100mm)</v>
          </cell>
          <cell r="C639">
            <v>51</v>
          </cell>
          <cell r="D639" t="str">
            <v>m</v>
          </cell>
          <cell r="E639">
            <v>29640</v>
          </cell>
          <cell r="F639">
            <v>1511640</v>
          </cell>
        </row>
        <row r="640">
          <cell r="A640" t="str">
            <v>12)철근가공조립</v>
          </cell>
        </row>
        <row r="641">
          <cell r="A641" t="str">
            <v>철근가공 및 조립</v>
          </cell>
          <cell r="B641" t="str">
            <v>보 통</v>
          </cell>
          <cell r="C641">
            <v>23.164999999999999</v>
          </cell>
          <cell r="D641" t="str">
            <v>TON</v>
          </cell>
          <cell r="E641">
            <v>363984</v>
          </cell>
          <cell r="F641">
            <v>8431689</v>
          </cell>
        </row>
        <row r="642">
          <cell r="A642" t="str">
            <v>철근가공 및 조립</v>
          </cell>
          <cell r="B642" t="str">
            <v>복 잡</v>
          </cell>
          <cell r="C642">
            <v>183.98599999999999</v>
          </cell>
          <cell r="D642" t="str">
            <v>TON</v>
          </cell>
          <cell r="E642">
            <v>456666</v>
          </cell>
          <cell r="F642">
            <v>84020150</v>
          </cell>
        </row>
        <row r="643">
          <cell r="A643" t="str">
            <v>13)다웰바 설치</v>
          </cell>
          <cell r="C643">
            <v>118</v>
          </cell>
          <cell r="D643" t="str">
            <v>EA</v>
          </cell>
          <cell r="E643">
            <v>6278</v>
          </cell>
          <cell r="F643">
            <v>740804</v>
          </cell>
        </row>
        <row r="644">
          <cell r="A644" t="str">
            <v>14)타르페이퍼 설치</v>
          </cell>
          <cell r="B644" t="str">
            <v>t = 5mm</v>
          </cell>
          <cell r="C644">
            <v>14</v>
          </cell>
          <cell r="D644" t="str">
            <v>M2</v>
          </cell>
          <cell r="E644">
            <v>13117</v>
          </cell>
          <cell r="F644">
            <v>183638</v>
          </cell>
        </row>
        <row r="645">
          <cell r="A645" t="str">
            <v>15)스페이서 설치</v>
          </cell>
        </row>
        <row r="646">
          <cell r="A646" t="str">
            <v>스페이서 설치</v>
          </cell>
          <cell r="B646" t="str">
            <v>수직부</v>
          </cell>
          <cell r="C646">
            <v>911</v>
          </cell>
          <cell r="D646" t="str">
            <v>M2</v>
          </cell>
          <cell r="E646">
            <v>230</v>
          </cell>
          <cell r="F646">
            <v>209530</v>
          </cell>
        </row>
        <row r="647">
          <cell r="A647" t="str">
            <v>스페이서 설치</v>
          </cell>
          <cell r="B647" t="str">
            <v>수평부</v>
          </cell>
          <cell r="C647">
            <v>700</v>
          </cell>
          <cell r="D647" t="str">
            <v>M2</v>
          </cell>
          <cell r="E647">
            <v>230</v>
          </cell>
          <cell r="F647">
            <v>161000</v>
          </cell>
        </row>
        <row r="648">
          <cell r="A648" t="str">
            <v>16)스치로폴 채움</v>
          </cell>
        </row>
        <row r="649">
          <cell r="A649" t="str">
            <v>스치로폴</v>
          </cell>
          <cell r="B649" t="str">
            <v>t = 10mm</v>
          </cell>
          <cell r="C649">
            <v>55</v>
          </cell>
          <cell r="D649" t="str">
            <v>M2</v>
          </cell>
          <cell r="E649">
            <v>1898</v>
          </cell>
          <cell r="F649">
            <v>104390</v>
          </cell>
        </row>
        <row r="650">
          <cell r="A650" t="str">
            <v>스치로폴</v>
          </cell>
          <cell r="B650" t="str">
            <v>t = 20mm</v>
          </cell>
          <cell r="C650">
            <v>18</v>
          </cell>
          <cell r="D650" t="str">
            <v>M2</v>
          </cell>
          <cell r="E650">
            <v>2441</v>
          </cell>
          <cell r="F650">
            <v>43938</v>
          </cell>
        </row>
        <row r="651">
          <cell r="A651" t="str">
            <v>17)NOTCH 설치</v>
          </cell>
          <cell r="C651">
            <v>31</v>
          </cell>
          <cell r="D651" t="str">
            <v>M</v>
          </cell>
          <cell r="E651">
            <v>10000</v>
          </cell>
          <cell r="F651">
            <v>310000</v>
          </cell>
        </row>
        <row r="652">
          <cell r="A652" t="str">
            <v>18)배면방수(아스팔트 코팅)</v>
          </cell>
          <cell r="C652">
            <v>390</v>
          </cell>
          <cell r="D652" t="str">
            <v>M2</v>
          </cell>
          <cell r="E652">
            <v>4406</v>
          </cell>
          <cell r="F652">
            <v>1718340</v>
          </cell>
        </row>
        <row r="653">
          <cell r="A653" t="str">
            <v>19)난 간</v>
          </cell>
          <cell r="B653" t="str">
            <v>알미늄, H=0.65m</v>
          </cell>
          <cell r="C653">
            <v>43</v>
          </cell>
          <cell r="D653" t="str">
            <v>m</v>
          </cell>
          <cell r="E653">
            <v>85000</v>
          </cell>
          <cell r="F653">
            <v>3655000</v>
          </cell>
        </row>
        <row r="654">
          <cell r="A654" t="str">
            <v>20)교  면   포  장</v>
          </cell>
        </row>
        <row r="655">
          <cell r="A655" t="str">
            <v>택 코 팅</v>
          </cell>
          <cell r="B655" t="str">
            <v>RSC-4, 30ℓ/a</v>
          </cell>
          <cell r="C655">
            <v>9</v>
          </cell>
          <cell r="D655" t="str">
            <v>a</v>
          </cell>
          <cell r="E655">
            <v>17382</v>
          </cell>
          <cell r="F655">
            <v>156438</v>
          </cell>
        </row>
        <row r="656">
          <cell r="A656" t="str">
            <v>아스콘포장</v>
          </cell>
          <cell r="B656" t="str">
            <v>표층, t=8.0㎝</v>
          </cell>
          <cell r="C656">
            <v>9</v>
          </cell>
          <cell r="D656" t="str">
            <v>a</v>
          </cell>
          <cell r="E656">
            <v>55854</v>
          </cell>
          <cell r="F656">
            <v>502686</v>
          </cell>
        </row>
        <row r="657">
          <cell r="A657" t="str">
            <v>원동3교 (RAHMEN)</v>
          </cell>
        </row>
        <row r="658">
          <cell r="A658" t="str">
            <v>1) 구조물 터파기</v>
          </cell>
        </row>
        <row r="659">
          <cell r="A659" t="str">
            <v>구조물 터파기</v>
          </cell>
          <cell r="B659" t="str">
            <v>(육상토사,0~2m)</v>
          </cell>
          <cell r="C659">
            <v>3980</v>
          </cell>
          <cell r="D659" t="str">
            <v>㎥</v>
          </cell>
          <cell r="E659">
            <v>3161</v>
          </cell>
          <cell r="F659">
            <v>12580780</v>
          </cell>
        </row>
        <row r="660">
          <cell r="A660" t="str">
            <v>구조물 터파기</v>
          </cell>
          <cell r="B660" t="str">
            <v>(육상토사,2~4m)</v>
          </cell>
          <cell r="C660">
            <v>1936</v>
          </cell>
          <cell r="D660" t="str">
            <v>㎥</v>
          </cell>
          <cell r="E660">
            <v>4598</v>
          </cell>
          <cell r="F660">
            <v>8901728</v>
          </cell>
        </row>
        <row r="661">
          <cell r="A661" t="str">
            <v>구조물 터파기</v>
          </cell>
          <cell r="B661" t="str">
            <v>(육상토사,4~6m)</v>
          </cell>
          <cell r="C661">
            <v>1239</v>
          </cell>
          <cell r="D661" t="str">
            <v>㎥</v>
          </cell>
          <cell r="E661">
            <v>6133</v>
          </cell>
          <cell r="F661">
            <v>7598787</v>
          </cell>
        </row>
        <row r="662">
          <cell r="A662" t="str">
            <v>구조물 터파기</v>
          </cell>
          <cell r="B662" t="str">
            <v>(육상토사,6~8m)</v>
          </cell>
          <cell r="C662">
            <v>917</v>
          </cell>
          <cell r="D662" t="str">
            <v>㎥</v>
          </cell>
          <cell r="E662">
            <v>7968</v>
          </cell>
          <cell r="F662">
            <v>7306656</v>
          </cell>
        </row>
        <row r="663">
          <cell r="A663" t="str">
            <v>2)되메우기 및 다짐</v>
          </cell>
          <cell r="C663">
            <v>5954</v>
          </cell>
          <cell r="D663" t="str">
            <v>M3</v>
          </cell>
          <cell r="E663">
            <v>3385</v>
          </cell>
          <cell r="F663">
            <v>20154290</v>
          </cell>
        </row>
        <row r="664">
          <cell r="A664" t="str">
            <v>3)뒷 채 움</v>
          </cell>
          <cell r="B664" t="str">
            <v>(보조기층재)</v>
          </cell>
          <cell r="C664">
            <v>1117</v>
          </cell>
          <cell r="D664" t="str">
            <v>㎥</v>
          </cell>
          <cell r="E664">
            <v>16460</v>
          </cell>
          <cell r="F664">
            <v>18385820</v>
          </cell>
        </row>
        <row r="665">
          <cell r="A665" t="str">
            <v>4) 콘크리트타설</v>
          </cell>
        </row>
        <row r="666">
          <cell r="A666" t="str">
            <v>콘크리트 타설</v>
          </cell>
          <cell r="B666" t="str">
            <v>(무근구조물)</v>
          </cell>
          <cell r="C666">
            <v>115</v>
          </cell>
          <cell r="D666" t="str">
            <v>㎥</v>
          </cell>
          <cell r="E666">
            <v>20803</v>
          </cell>
          <cell r="F666">
            <v>2392345</v>
          </cell>
        </row>
        <row r="667">
          <cell r="A667" t="str">
            <v>콘크리트 타설</v>
          </cell>
          <cell r="B667" t="str">
            <v>(철근,진동기,펌프카)</v>
          </cell>
          <cell r="C667">
            <v>1294</v>
          </cell>
          <cell r="D667" t="str">
            <v>㎥</v>
          </cell>
          <cell r="E667">
            <v>10947</v>
          </cell>
          <cell r="F667">
            <v>14165418</v>
          </cell>
        </row>
        <row r="668">
          <cell r="A668" t="str">
            <v>5) 거푸집공</v>
          </cell>
        </row>
        <row r="669">
          <cell r="A669" t="str">
            <v>합판 거푸집</v>
          </cell>
          <cell r="B669" t="str">
            <v>(3회, 0~ 7m)</v>
          </cell>
          <cell r="C669">
            <v>1254</v>
          </cell>
          <cell r="D669" t="str">
            <v>㎡</v>
          </cell>
          <cell r="E669">
            <v>22050</v>
          </cell>
          <cell r="F669">
            <v>27650700</v>
          </cell>
        </row>
        <row r="670">
          <cell r="A670" t="str">
            <v>합판 거푸집</v>
          </cell>
          <cell r="B670" t="str">
            <v>(3회, 7~10m)</v>
          </cell>
          <cell r="C670">
            <v>131</v>
          </cell>
          <cell r="D670" t="str">
            <v>M2</v>
          </cell>
          <cell r="E670">
            <v>23476</v>
          </cell>
          <cell r="F670">
            <v>3075356</v>
          </cell>
        </row>
        <row r="671">
          <cell r="A671" t="str">
            <v>합판 거푸집</v>
          </cell>
          <cell r="B671" t="str">
            <v>(4회)</v>
          </cell>
          <cell r="C671">
            <v>268</v>
          </cell>
          <cell r="D671" t="str">
            <v>㎡</v>
          </cell>
          <cell r="E671">
            <v>19038</v>
          </cell>
          <cell r="F671">
            <v>5102184</v>
          </cell>
        </row>
        <row r="672">
          <cell r="A672" t="str">
            <v>합판 거푸집</v>
          </cell>
          <cell r="B672" t="str">
            <v>(6회)</v>
          </cell>
          <cell r="C672">
            <v>29</v>
          </cell>
          <cell r="D672" t="str">
            <v>㎡</v>
          </cell>
          <cell r="E672">
            <v>15879</v>
          </cell>
          <cell r="F672">
            <v>460491</v>
          </cell>
        </row>
        <row r="673">
          <cell r="A673" t="str">
            <v>무늬거푸집</v>
          </cell>
          <cell r="C673">
            <v>491</v>
          </cell>
          <cell r="D673" t="str">
            <v>M2</v>
          </cell>
          <cell r="E673">
            <v>29285</v>
          </cell>
          <cell r="F673">
            <v>14378935</v>
          </cell>
        </row>
        <row r="674">
          <cell r="A674" t="str">
            <v>코팅 거푸집</v>
          </cell>
          <cell r="B674" t="str">
            <v>(3회)</v>
          </cell>
          <cell r="C674">
            <v>613</v>
          </cell>
          <cell r="D674" t="str">
            <v>㎡</v>
          </cell>
          <cell r="E674">
            <v>22050</v>
          </cell>
          <cell r="F674">
            <v>13516650</v>
          </cell>
        </row>
        <row r="675">
          <cell r="A675" t="str">
            <v>원형거푸집 3회</v>
          </cell>
          <cell r="C675">
            <v>1</v>
          </cell>
          <cell r="D675" t="str">
            <v>M2</v>
          </cell>
          <cell r="E675">
            <v>48522</v>
          </cell>
          <cell r="F675">
            <v>48522</v>
          </cell>
        </row>
        <row r="676">
          <cell r="A676" t="str">
            <v>6) 강관 비계</v>
          </cell>
          <cell r="C676">
            <v>1369</v>
          </cell>
          <cell r="D676" t="str">
            <v>㎡</v>
          </cell>
          <cell r="E676">
            <v>10525</v>
          </cell>
          <cell r="F676">
            <v>14408725</v>
          </cell>
        </row>
        <row r="677">
          <cell r="A677" t="str">
            <v>7) 동바리공</v>
          </cell>
        </row>
        <row r="678">
          <cell r="A678" t="str">
            <v>강관 동바리</v>
          </cell>
          <cell r="B678" t="str">
            <v>(교량구조물용)</v>
          </cell>
          <cell r="C678">
            <v>3098</v>
          </cell>
          <cell r="D678" t="str">
            <v>공㎥</v>
          </cell>
          <cell r="E678">
            <v>17339</v>
          </cell>
          <cell r="F678">
            <v>53716222</v>
          </cell>
        </row>
        <row r="679">
          <cell r="A679" t="str">
            <v>8)표면처리</v>
          </cell>
        </row>
        <row r="680">
          <cell r="A680" t="str">
            <v>슬라브 양생</v>
          </cell>
          <cell r="B680" t="str">
            <v>(피막양생)</v>
          </cell>
          <cell r="C680">
            <v>229</v>
          </cell>
          <cell r="D680" t="str">
            <v>㎡</v>
          </cell>
          <cell r="E680">
            <v>313</v>
          </cell>
          <cell r="F680">
            <v>71677</v>
          </cell>
        </row>
        <row r="681">
          <cell r="A681" t="str">
            <v>면고르기</v>
          </cell>
          <cell r="B681" t="str">
            <v>(교량슬라브면)</v>
          </cell>
          <cell r="C681">
            <v>229</v>
          </cell>
          <cell r="D681" t="str">
            <v>㎡</v>
          </cell>
          <cell r="E681">
            <v>544</v>
          </cell>
          <cell r="F681">
            <v>124576</v>
          </cell>
        </row>
        <row r="682">
          <cell r="A682" t="str">
            <v>교면 방수</v>
          </cell>
          <cell r="B682" t="str">
            <v>(침투식)</v>
          </cell>
          <cell r="C682">
            <v>229</v>
          </cell>
          <cell r="D682" t="str">
            <v>㎡</v>
          </cell>
          <cell r="E682">
            <v>2785</v>
          </cell>
          <cell r="F682">
            <v>637765</v>
          </cell>
        </row>
        <row r="683">
          <cell r="A683" t="str">
            <v>9)교명판 및 설명판</v>
          </cell>
        </row>
        <row r="684">
          <cell r="A684" t="str">
            <v>교명주</v>
          </cell>
          <cell r="B684" t="str">
            <v>(화강석,600×600×1250mm)</v>
          </cell>
          <cell r="C684">
            <v>2</v>
          </cell>
          <cell r="D684" t="str">
            <v>개소</v>
          </cell>
          <cell r="E684">
            <v>1300000</v>
          </cell>
          <cell r="F684">
            <v>2600000</v>
          </cell>
        </row>
        <row r="685">
          <cell r="A685" t="str">
            <v>교명판</v>
          </cell>
          <cell r="B685" t="str">
            <v>(황동,450×200×10㎜)</v>
          </cell>
          <cell r="C685">
            <v>1</v>
          </cell>
          <cell r="D685" t="str">
            <v>개</v>
          </cell>
          <cell r="E685">
            <v>82000</v>
          </cell>
          <cell r="F685">
            <v>82000</v>
          </cell>
        </row>
        <row r="686">
          <cell r="A686" t="str">
            <v>설명판</v>
          </cell>
          <cell r="B686" t="str">
            <v>(황동,350×250×10㎜)</v>
          </cell>
          <cell r="C686">
            <v>1</v>
          </cell>
          <cell r="D686" t="str">
            <v>개</v>
          </cell>
          <cell r="E686">
            <v>45000</v>
          </cell>
          <cell r="F686">
            <v>45000</v>
          </cell>
        </row>
        <row r="687">
          <cell r="A687" t="str">
            <v>10)전 선 관</v>
          </cell>
          <cell r="B687" t="str">
            <v>(강관φ100mm)</v>
          </cell>
          <cell r="C687">
            <v>73</v>
          </cell>
          <cell r="D687" t="str">
            <v>m</v>
          </cell>
          <cell r="E687">
            <v>29640</v>
          </cell>
          <cell r="F687">
            <v>2163720</v>
          </cell>
        </row>
        <row r="688">
          <cell r="A688" t="str">
            <v>11)철근가공조립</v>
          </cell>
        </row>
        <row r="689">
          <cell r="A689" t="str">
            <v>철근가공 및 조립</v>
          </cell>
          <cell r="B689" t="str">
            <v>보 통</v>
          </cell>
          <cell r="C689">
            <v>79.198999999999998</v>
          </cell>
          <cell r="D689" t="str">
            <v>TON</v>
          </cell>
          <cell r="E689">
            <v>363984</v>
          </cell>
          <cell r="F689">
            <v>28827168</v>
          </cell>
        </row>
        <row r="690">
          <cell r="A690" t="str">
            <v>철근가공 및 조립</v>
          </cell>
          <cell r="B690" t="str">
            <v>복 잡</v>
          </cell>
          <cell r="C690">
            <v>88.646000000000001</v>
          </cell>
          <cell r="D690" t="str">
            <v>TON</v>
          </cell>
          <cell r="E690">
            <v>456666</v>
          </cell>
          <cell r="F690">
            <v>40481614</v>
          </cell>
        </row>
        <row r="691">
          <cell r="A691" t="str">
            <v>12)다웰바 설치</v>
          </cell>
          <cell r="C691">
            <v>52</v>
          </cell>
          <cell r="D691" t="str">
            <v>EA</v>
          </cell>
          <cell r="E691">
            <v>6278</v>
          </cell>
          <cell r="F691">
            <v>326456</v>
          </cell>
        </row>
        <row r="692">
          <cell r="A692" t="str">
            <v>13)타르페이퍼 설치</v>
          </cell>
          <cell r="B692" t="str">
            <v>t = 5mm</v>
          </cell>
          <cell r="C692">
            <v>6</v>
          </cell>
          <cell r="D692" t="str">
            <v>M2</v>
          </cell>
          <cell r="E692">
            <v>13117</v>
          </cell>
          <cell r="F692">
            <v>78702</v>
          </cell>
        </row>
        <row r="693">
          <cell r="A693" t="str">
            <v>14)스페이서 설치</v>
          </cell>
        </row>
        <row r="694">
          <cell r="A694" t="str">
            <v>스페이서 설치</v>
          </cell>
          <cell r="B694" t="str">
            <v>수직부</v>
          </cell>
          <cell r="C694">
            <v>1238</v>
          </cell>
          <cell r="D694" t="str">
            <v>M2</v>
          </cell>
          <cell r="E694">
            <v>230</v>
          </cell>
          <cell r="F694">
            <v>284740</v>
          </cell>
        </row>
        <row r="695">
          <cell r="A695" t="str">
            <v>스페이서 설치</v>
          </cell>
          <cell r="B695" t="str">
            <v>수평부</v>
          </cell>
          <cell r="C695">
            <v>774</v>
          </cell>
          <cell r="D695" t="str">
            <v>M2</v>
          </cell>
          <cell r="E695">
            <v>230</v>
          </cell>
          <cell r="F695">
            <v>178020</v>
          </cell>
        </row>
        <row r="696">
          <cell r="A696" t="str">
            <v>15)스치로폴 채움</v>
          </cell>
        </row>
        <row r="697">
          <cell r="A697" t="str">
            <v>스치로폴</v>
          </cell>
          <cell r="B697" t="str">
            <v>t = 10mm</v>
          </cell>
          <cell r="C697">
            <v>56</v>
          </cell>
          <cell r="D697" t="str">
            <v>M2</v>
          </cell>
          <cell r="E697">
            <v>1898</v>
          </cell>
          <cell r="F697">
            <v>106288</v>
          </cell>
        </row>
        <row r="698">
          <cell r="A698" t="str">
            <v>스치로폴</v>
          </cell>
          <cell r="B698" t="str">
            <v>t = 20mm</v>
          </cell>
          <cell r="C698">
            <v>41</v>
          </cell>
          <cell r="D698" t="str">
            <v>M2</v>
          </cell>
          <cell r="E698">
            <v>2441</v>
          </cell>
          <cell r="F698">
            <v>100081</v>
          </cell>
        </row>
        <row r="699">
          <cell r="A699" t="str">
            <v>16)세굴방지용 사석 채움</v>
          </cell>
          <cell r="B699" t="str">
            <v>(100㎏/개)</v>
          </cell>
          <cell r="C699">
            <v>315</v>
          </cell>
          <cell r="D699" t="str">
            <v>㎥</v>
          </cell>
          <cell r="E699">
            <v>30658</v>
          </cell>
          <cell r="F699">
            <v>9657270</v>
          </cell>
        </row>
        <row r="700">
          <cell r="A700" t="str">
            <v>17)NOTCH 설치</v>
          </cell>
          <cell r="C700">
            <v>37</v>
          </cell>
          <cell r="D700" t="str">
            <v>M</v>
          </cell>
          <cell r="E700">
            <v>10000</v>
          </cell>
          <cell r="F700">
            <v>370000</v>
          </cell>
        </row>
        <row r="701">
          <cell r="A701" t="str">
            <v>19)부 직 포</v>
          </cell>
          <cell r="C701">
            <v>388</v>
          </cell>
          <cell r="D701" t="str">
            <v>㎡</v>
          </cell>
          <cell r="E701">
            <v>1604</v>
          </cell>
          <cell r="F701">
            <v>622352</v>
          </cell>
        </row>
        <row r="702">
          <cell r="A702" t="str">
            <v>20)드레인보드</v>
          </cell>
          <cell r="C702">
            <v>388</v>
          </cell>
          <cell r="D702" t="str">
            <v>㎡</v>
          </cell>
          <cell r="E702">
            <v>5200</v>
          </cell>
          <cell r="F702">
            <v>2017600</v>
          </cell>
        </row>
        <row r="703">
          <cell r="A703" t="str">
            <v>21)P.V.C PIPE</v>
          </cell>
          <cell r="B703" t="str">
            <v>φ100mm</v>
          </cell>
          <cell r="C703">
            <v>8</v>
          </cell>
          <cell r="D703" t="str">
            <v>M</v>
          </cell>
          <cell r="E703">
            <v>4473</v>
          </cell>
          <cell r="F703">
            <v>35784</v>
          </cell>
        </row>
        <row r="704">
          <cell r="A704" t="str">
            <v>22)지 수 판</v>
          </cell>
          <cell r="B704" t="str">
            <v>PVC, 200×5㎜</v>
          </cell>
          <cell r="C704">
            <v>47</v>
          </cell>
          <cell r="D704" t="str">
            <v>m</v>
          </cell>
          <cell r="E704">
            <v>14840</v>
          </cell>
          <cell r="F704">
            <v>697480</v>
          </cell>
        </row>
        <row r="705">
          <cell r="A705" t="str">
            <v>23)배면방수(아스팔트 코팅)</v>
          </cell>
          <cell r="C705">
            <v>365</v>
          </cell>
          <cell r="D705" t="str">
            <v>M2</v>
          </cell>
          <cell r="E705">
            <v>4406</v>
          </cell>
          <cell r="F705">
            <v>1608190</v>
          </cell>
        </row>
        <row r="706">
          <cell r="A706" t="str">
            <v>24)교  면   포  장</v>
          </cell>
        </row>
        <row r="707">
          <cell r="A707" t="str">
            <v>택 코 팅</v>
          </cell>
          <cell r="B707" t="str">
            <v>RSC-4, 30ℓ/a</v>
          </cell>
          <cell r="C707">
            <v>2</v>
          </cell>
          <cell r="D707" t="str">
            <v>a</v>
          </cell>
          <cell r="E707">
            <v>17382</v>
          </cell>
          <cell r="F707">
            <v>34764</v>
          </cell>
        </row>
        <row r="708">
          <cell r="A708" t="str">
            <v>아스콘포장</v>
          </cell>
          <cell r="B708" t="str">
            <v>표층, t=8.0㎝</v>
          </cell>
          <cell r="C708">
            <v>2</v>
          </cell>
          <cell r="D708" t="str">
            <v>a</v>
          </cell>
          <cell r="E708">
            <v>55854</v>
          </cell>
          <cell r="F708">
            <v>111708</v>
          </cell>
        </row>
        <row r="709">
          <cell r="A709" t="str">
            <v>원동4교 (RAHMEN)</v>
          </cell>
        </row>
        <row r="710">
          <cell r="A710" t="str">
            <v>1) 구조물 터파기</v>
          </cell>
        </row>
        <row r="711">
          <cell r="A711" t="str">
            <v>구조물 터파기</v>
          </cell>
          <cell r="B711" t="str">
            <v>(육상토사,0~2m)</v>
          </cell>
          <cell r="C711">
            <v>2725</v>
          </cell>
          <cell r="D711" t="str">
            <v>㎥</v>
          </cell>
          <cell r="E711">
            <v>3161</v>
          </cell>
          <cell r="F711">
            <v>8613725</v>
          </cell>
        </row>
        <row r="712">
          <cell r="A712" t="str">
            <v>구조물 터파기</v>
          </cell>
          <cell r="B712" t="str">
            <v>(육상토사,2~4m)</v>
          </cell>
          <cell r="C712">
            <v>832</v>
          </cell>
          <cell r="D712" t="str">
            <v>㎥</v>
          </cell>
          <cell r="E712">
            <v>4598</v>
          </cell>
          <cell r="F712">
            <v>3825536</v>
          </cell>
        </row>
        <row r="713">
          <cell r="A713" t="str">
            <v>2)되메우기 및 다짐</v>
          </cell>
          <cell r="C713">
            <v>2944</v>
          </cell>
          <cell r="D713" t="str">
            <v>M3</v>
          </cell>
          <cell r="E713">
            <v>3385</v>
          </cell>
          <cell r="F713">
            <v>9965440</v>
          </cell>
        </row>
        <row r="714">
          <cell r="A714" t="str">
            <v>3) 뒷채움잡석</v>
          </cell>
          <cell r="C714">
            <v>515</v>
          </cell>
          <cell r="D714" t="str">
            <v>M3</v>
          </cell>
          <cell r="E714">
            <v>16460</v>
          </cell>
          <cell r="F714">
            <v>8476900</v>
          </cell>
        </row>
        <row r="715">
          <cell r="A715" t="str">
            <v>4) 콘크리트타설</v>
          </cell>
        </row>
        <row r="716">
          <cell r="A716" t="str">
            <v>콘크리트 타설</v>
          </cell>
          <cell r="B716" t="str">
            <v>(무근구조물)</v>
          </cell>
          <cell r="C716">
            <v>155</v>
          </cell>
          <cell r="D716" t="str">
            <v>㎥</v>
          </cell>
          <cell r="E716">
            <v>20803</v>
          </cell>
          <cell r="F716">
            <v>3224465</v>
          </cell>
        </row>
        <row r="717">
          <cell r="A717" t="str">
            <v>콘크리트 타설</v>
          </cell>
          <cell r="B717" t="str">
            <v>(철근,진동기,펌프카)</v>
          </cell>
          <cell r="C717">
            <v>1356</v>
          </cell>
          <cell r="D717" t="str">
            <v>㎥</v>
          </cell>
          <cell r="E717">
            <v>10947</v>
          </cell>
          <cell r="F717">
            <v>14844132</v>
          </cell>
        </row>
        <row r="718">
          <cell r="A718" t="str">
            <v>5) 거푸집공</v>
          </cell>
        </row>
        <row r="719">
          <cell r="A719" t="str">
            <v>합판 거푸집</v>
          </cell>
          <cell r="B719" t="str">
            <v>(3회, 0~ 7m)</v>
          </cell>
          <cell r="C719">
            <v>616</v>
          </cell>
          <cell r="D719" t="str">
            <v>㎡</v>
          </cell>
          <cell r="E719">
            <v>22050</v>
          </cell>
          <cell r="F719">
            <v>13582800</v>
          </cell>
        </row>
        <row r="720">
          <cell r="A720" t="str">
            <v>합판 거푸집</v>
          </cell>
          <cell r="B720" t="str">
            <v>(4회)</v>
          </cell>
          <cell r="C720">
            <v>262</v>
          </cell>
          <cell r="D720" t="str">
            <v>㎡</v>
          </cell>
          <cell r="E720">
            <v>19038</v>
          </cell>
          <cell r="F720">
            <v>4987956</v>
          </cell>
        </row>
        <row r="721">
          <cell r="A721" t="str">
            <v>합판 거푸집</v>
          </cell>
          <cell r="B721" t="str">
            <v>(6회)</v>
          </cell>
          <cell r="C721">
            <v>26</v>
          </cell>
          <cell r="D721" t="str">
            <v>㎡</v>
          </cell>
          <cell r="E721">
            <v>15879</v>
          </cell>
          <cell r="F721">
            <v>412854</v>
          </cell>
        </row>
        <row r="722">
          <cell r="A722" t="str">
            <v>무늬거푸집</v>
          </cell>
          <cell r="C722">
            <v>444</v>
          </cell>
          <cell r="D722" t="str">
            <v>M2</v>
          </cell>
          <cell r="E722">
            <v>29285</v>
          </cell>
          <cell r="F722">
            <v>13002540</v>
          </cell>
        </row>
        <row r="723">
          <cell r="A723" t="str">
            <v>코팅 거푸집</v>
          </cell>
          <cell r="B723" t="str">
            <v>(3회)</v>
          </cell>
          <cell r="C723">
            <v>826</v>
          </cell>
          <cell r="D723" t="str">
            <v>㎡</v>
          </cell>
          <cell r="E723">
            <v>22050</v>
          </cell>
          <cell r="F723">
            <v>18213300</v>
          </cell>
        </row>
        <row r="724">
          <cell r="A724" t="str">
            <v>원형거푸집 3회</v>
          </cell>
          <cell r="C724">
            <v>7</v>
          </cell>
          <cell r="D724" t="str">
            <v>M2</v>
          </cell>
          <cell r="E724">
            <v>48522</v>
          </cell>
          <cell r="F724">
            <v>339654</v>
          </cell>
        </row>
        <row r="725">
          <cell r="A725" t="str">
            <v>6) 강관 비계</v>
          </cell>
          <cell r="C725">
            <v>1105</v>
          </cell>
          <cell r="D725" t="str">
            <v>㎡</v>
          </cell>
          <cell r="E725">
            <v>10525</v>
          </cell>
          <cell r="F725">
            <v>11630125</v>
          </cell>
        </row>
        <row r="726">
          <cell r="A726" t="str">
            <v>7) 동바리공</v>
          </cell>
        </row>
        <row r="727">
          <cell r="A727" t="str">
            <v>강관 동바리</v>
          </cell>
          <cell r="B727" t="str">
            <v>(교량구조물용)</v>
          </cell>
          <cell r="C727">
            <v>1652</v>
          </cell>
          <cell r="D727" t="str">
            <v>공㎥</v>
          </cell>
          <cell r="E727">
            <v>17339</v>
          </cell>
          <cell r="F727">
            <v>28644028</v>
          </cell>
        </row>
        <row r="728">
          <cell r="A728" t="str">
            <v>8)표면처리</v>
          </cell>
        </row>
        <row r="729">
          <cell r="A729" t="str">
            <v>슬라브 양생</v>
          </cell>
          <cell r="B729" t="str">
            <v>(피막양생)</v>
          </cell>
          <cell r="C729">
            <v>259</v>
          </cell>
          <cell r="D729" t="str">
            <v>㎡</v>
          </cell>
          <cell r="E729">
            <v>313</v>
          </cell>
          <cell r="F729">
            <v>81067</v>
          </cell>
        </row>
        <row r="730">
          <cell r="A730" t="str">
            <v>면고르기</v>
          </cell>
          <cell r="B730" t="str">
            <v>(교량슬라브면)</v>
          </cell>
          <cell r="C730">
            <v>259</v>
          </cell>
          <cell r="D730" t="str">
            <v>㎡</v>
          </cell>
          <cell r="E730">
            <v>544</v>
          </cell>
          <cell r="F730">
            <v>140896</v>
          </cell>
        </row>
        <row r="731">
          <cell r="A731" t="str">
            <v>교면 방수</v>
          </cell>
          <cell r="B731" t="str">
            <v>(침투식)</v>
          </cell>
          <cell r="C731">
            <v>259</v>
          </cell>
          <cell r="D731" t="str">
            <v>㎡</v>
          </cell>
          <cell r="E731">
            <v>2785</v>
          </cell>
          <cell r="F731">
            <v>721315</v>
          </cell>
        </row>
        <row r="732">
          <cell r="A732" t="str">
            <v>9)교명판 및 설명판</v>
          </cell>
        </row>
        <row r="733">
          <cell r="A733" t="str">
            <v>교명주</v>
          </cell>
          <cell r="B733" t="str">
            <v>(화강석,600×600×1250mm)</v>
          </cell>
          <cell r="C733">
            <v>2</v>
          </cell>
          <cell r="D733" t="str">
            <v>개소</v>
          </cell>
          <cell r="E733">
            <v>1300000</v>
          </cell>
          <cell r="F733">
            <v>2600000</v>
          </cell>
        </row>
        <row r="734">
          <cell r="A734" t="str">
            <v>교명판</v>
          </cell>
          <cell r="B734" t="str">
            <v>(황동,450×200×10㎜)</v>
          </cell>
          <cell r="C734">
            <v>1</v>
          </cell>
          <cell r="D734" t="str">
            <v>개</v>
          </cell>
          <cell r="E734">
            <v>82000</v>
          </cell>
          <cell r="F734">
            <v>82000</v>
          </cell>
        </row>
        <row r="735">
          <cell r="A735" t="str">
            <v>설명판</v>
          </cell>
          <cell r="B735" t="str">
            <v>(황동,350×250×10㎜)</v>
          </cell>
          <cell r="C735">
            <v>1</v>
          </cell>
          <cell r="D735" t="str">
            <v>개</v>
          </cell>
          <cell r="E735">
            <v>45000</v>
          </cell>
          <cell r="F735">
            <v>45000</v>
          </cell>
        </row>
        <row r="736">
          <cell r="A736" t="str">
            <v>10)측량 기준점 설치</v>
          </cell>
          <cell r="C736">
            <v>1</v>
          </cell>
          <cell r="D736" t="str">
            <v>개</v>
          </cell>
          <cell r="E736">
            <v>25007</v>
          </cell>
          <cell r="F736">
            <v>25007</v>
          </cell>
        </row>
        <row r="737">
          <cell r="A737" t="str">
            <v>11)전 선 관</v>
          </cell>
          <cell r="B737" t="str">
            <v>(강관φ100mm)</v>
          </cell>
          <cell r="C737">
            <v>73</v>
          </cell>
          <cell r="D737" t="str">
            <v>m</v>
          </cell>
          <cell r="E737">
            <v>29640</v>
          </cell>
          <cell r="F737">
            <v>2163720</v>
          </cell>
        </row>
        <row r="738">
          <cell r="A738" t="str">
            <v>12)철근가공조립</v>
          </cell>
        </row>
        <row r="739">
          <cell r="A739" t="str">
            <v>철근가공 및 조립</v>
          </cell>
          <cell r="B739" t="str">
            <v>보 통</v>
          </cell>
          <cell r="C739">
            <v>51.372</v>
          </cell>
          <cell r="D739" t="str">
            <v>TON</v>
          </cell>
          <cell r="E739">
            <v>363984</v>
          </cell>
          <cell r="F739">
            <v>18698586</v>
          </cell>
        </row>
        <row r="740">
          <cell r="A740" t="str">
            <v>철근가공 및 조립</v>
          </cell>
          <cell r="B740" t="str">
            <v>복 잡</v>
          </cell>
          <cell r="C740">
            <v>87.885999999999996</v>
          </cell>
          <cell r="D740" t="str">
            <v>TON</v>
          </cell>
          <cell r="E740">
            <v>456666</v>
          </cell>
          <cell r="F740">
            <v>40134548</v>
          </cell>
        </row>
        <row r="741">
          <cell r="A741" t="str">
            <v>13)다웰바 설치</v>
          </cell>
          <cell r="C741">
            <v>52</v>
          </cell>
          <cell r="D741" t="str">
            <v>EA</v>
          </cell>
          <cell r="E741">
            <v>6278</v>
          </cell>
          <cell r="F741">
            <v>326456</v>
          </cell>
        </row>
        <row r="742">
          <cell r="A742" t="str">
            <v>14)타르페이퍼 설치</v>
          </cell>
          <cell r="B742" t="str">
            <v>t = 5mm</v>
          </cell>
          <cell r="C742">
            <v>12</v>
          </cell>
          <cell r="D742" t="str">
            <v>M2</v>
          </cell>
          <cell r="E742">
            <v>13117</v>
          </cell>
          <cell r="F742">
            <v>157404</v>
          </cell>
        </row>
        <row r="743">
          <cell r="A743" t="str">
            <v>15)스페이서 설치</v>
          </cell>
        </row>
        <row r="744">
          <cell r="A744" t="str">
            <v>스페이서 설치</v>
          </cell>
          <cell r="B744" t="str">
            <v>수직부</v>
          </cell>
          <cell r="C744">
            <v>1073</v>
          </cell>
          <cell r="D744" t="str">
            <v>M2</v>
          </cell>
          <cell r="E744">
            <v>230</v>
          </cell>
          <cell r="F744">
            <v>246790</v>
          </cell>
        </row>
        <row r="745">
          <cell r="A745" t="str">
            <v>스페이서 설치</v>
          </cell>
          <cell r="B745" t="str">
            <v>수평부</v>
          </cell>
          <cell r="C745">
            <v>758</v>
          </cell>
          <cell r="D745" t="str">
            <v>M2</v>
          </cell>
          <cell r="E745">
            <v>230</v>
          </cell>
          <cell r="F745">
            <v>174340</v>
          </cell>
        </row>
        <row r="746">
          <cell r="A746" t="str">
            <v>16)스치로폴 채움</v>
          </cell>
        </row>
        <row r="747">
          <cell r="A747" t="str">
            <v>스치로폴</v>
          </cell>
          <cell r="B747" t="str">
            <v>t = 10mm</v>
          </cell>
          <cell r="C747">
            <v>66</v>
          </cell>
          <cell r="D747" t="str">
            <v>M2</v>
          </cell>
          <cell r="E747">
            <v>1898</v>
          </cell>
          <cell r="F747">
            <v>125268</v>
          </cell>
        </row>
        <row r="748">
          <cell r="A748" t="str">
            <v>스치로폴</v>
          </cell>
          <cell r="B748" t="str">
            <v>t = 20mm</v>
          </cell>
          <cell r="C748">
            <v>28</v>
          </cell>
          <cell r="D748" t="str">
            <v>M2</v>
          </cell>
          <cell r="E748">
            <v>2441</v>
          </cell>
          <cell r="F748">
            <v>68348</v>
          </cell>
        </row>
        <row r="749">
          <cell r="A749" t="str">
            <v>17)세굴방지용 사석 채움</v>
          </cell>
          <cell r="B749" t="str">
            <v>(100㎏/개)</v>
          </cell>
          <cell r="C749">
            <v>870</v>
          </cell>
          <cell r="D749" t="str">
            <v>㎥</v>
          </cell>
          <cell r="E749">
            <v>30658</v>
          </cell>
          <cell r="F749">
            <v>26672460</v>
          </cell>
        </row>
        <row r="750">
          <cell r="A750" t="str">
            <v>18)NOTCH 설치</v>
          </cell>
          <cell r="C750">
            <v>37</v>
          </cell>
          <cell r="D750" t="str">
            <v>M</v>
          </cell>
          <cell r="E750">
            <v>10000</v>
          </cell>
          <cell r="F750">
            <v>370000</v>
          </cell>
        </row>
        <row r="751">
          <cell r="A751" t="str">
            <v>19)부 직 포</v>
          </cell>
          <cell r="C751">
            <v>347</v>
          </cell>
          <cell r="D751" t="str">
            <v>㎡</v>
          </cell>
          <cell r="E751">
            <v>1604</v>
          </cell>
          <cell r="F751">
            <v>556588</v>
          </cell>
        </row>
        <row r="752">
          <cell r="A752" t="str">
            <v>20)드레인보드</v>
          </cell>
          <cell r="C752">
            <v>347</v>
          </cell>
          <cell r="D752" t="str">
            <v>㎡</v>
          </cell>
          <cell r="E752">
            <v>5200</v>
          </cell>
          <cell r="F752">
            <v>1804400</v>
          </cell>
        </row>
        <row r="753">
          <cell r="A753" t="str">
            <v>21)P.V.C PIPE</v>
          </cell>
          <cell r="B753" t="str">
            <v>φ100mm</v>
          </cell>
          <cell r="C753">
            <v>7</v>
          </cell>
          <cell r="D753" t="str">
            <v>M</v>
          </cell>
          <cell r="E753">
            <v>4473</v>
          </cell>
          <cell r="F753">
            <v>31311</v>
          </cell>
        </row>
        <row r="754">
          <cell r="A754" t="str">
            <v>22)지 수 판</v>
          </cell>
          <cell r="B754" t="str">
            <v>PVC, 200×5㎜</v>
          </cell>
          <cell r="C754">
            <v>43</v>
          </cell>
          <cell r="D754" t="str">
            <v>m</v>
          </cell>
          <cell r="E754">
            <v>14840</v>
          </cell>
          <cell r="F754">
            <v>638120</v>
          </cell>
        </row>
        <row r="755">
          <cell r="A755" t="str">
            <v>23)배면방수(아스팔트 코팅)</v>
          </cell>
          <cell r="C755">
            <v>168</v>
          </cell>
          <cell r="D755" t="str">
            <v>M2</v>
          </cell>
          <cell r="E755">
            <v>4406</v>
          </cell>
          <cell r="F755">
            <v>740208</v>
          </cell>
        </row>
        <row r="756">
          <cell r="A756" t="str">
            <v>24)난 간</v>
          </cell>
          <cell r="B756" t="str">
            <v>알미늄, H=0.65m</v>
          </cell>
          <cell r="C756">
            <v>49</v>
          </cell>
          <cell r="D756" t="str">
            <v>m</v>
          </cell>
          <cell r="E756">
            <v>85000</v>
          </cell>
          <cell r="F756">
            <v>4165000</v>
          </cell>
        </row>
        <row r="757">
          <cell r="A757" t="str">
            <v>25)교  면   포  장</v>
          </cell>
        </row>
        <row r="758">
          <cell r="A758" t="str">
            <v>택 코 팅</v>
          </cell>
          <cell r="B758" t="str">
            <v>RSC-4, 30ℓ/a</v>
          </cell>
          <cell r="C758">
            <v>3</v>
          </cell>
          <cell r="D758" t="str">
            <v>a</v>
          </cell>
          <cell r="E758">
            <v>17382</v>
          </cell>
          <cell r="F758">
            <v>52146</v>
          </cell>
        </row>
        <row r="759">
          <cell r="A759" t="str">
            <v>아스콘포장</v>
          </cell>
          <cell r="B759" t="str">
            <v>표층, t=8.0㎝</v>
          </cell>
          <cell r="C759">
            <v>3</v>
          </cell>
          <cell r="D759" t="str">
            <v>a</v>
          </cell>
          <cell r="E759">
            <v>55854</v>
          </cell>
          <cell r="F759">
            <v>167562</v>
          </cell>
        </row>
        <row r="760">
          <cell r="A760" t="str">
            <v>납읍육교(ST.BOX)</v>
          </cell>
        </row>
        <row r="761">
          <cell r="A761" t="str">
            <v>1) 구조물 터파기</v>
          </cell>
        </row>
        <row r="762">
          <cell r="A762" t="str">
            <v>구조물 터파기</v>
          </cell>
          <cell r="B762" t="str">
            <v>(육상토사,0~2m)</v>
          </cell>
          <cell r="C762">
            <v>1036</v>
          </cell>
          <cell r="D762" t="str">
            <v>㎥</v>
          </cell>
          <cell r="E762">
            <v>3161</v>
          </cell>
          <cell r="F762">
            <v>3274796</v>
          </cell>
        </row>
        <row r="763">
          <cell r="A763" t="str">
            <v>구조물 터파기</v>
          </cell>
          <cell r="B763" t="str">
            <v>(육상토사,2~4m)</v>
          </cell>
          <cell r="C763">
            <v>57</v>
          </cell>
          <cell r="D763" t="str">
            <v>㎥</v>
          </cell>
          <cell r="E763">
            <v>4598</v>
          </cell>
          <cell r="F763">
            <v>262086</v>
          </cell>
        </row>
        <row r="764">
          <cell r="A764" t="str">
            <v>구조물 터파기</v>
          </cell>
          <cell r="B764" t="str">
            <v>(암,0~2m)</v>
          </cell>
          <cell r="C764">
            <v>39</v>
          </cell>
          <cell r="D764" t="str">
            <v>㎥</v>
          </cell>
          <cell r="E764">
            <v>94660</v>
          </cell>
          <cell r="F764">
            <v>3691740</v>
          </cell>
        </row>
        <row r="765">
          <cell r="A765" t="str">
            <v>구조물 터파기</v>
          </cell>
          <cell r="B765" t="str">
            <v>(암,2~4m)</v>
          </cell>
          <cell r="C765">
            <v>518</v>
          </cell>
          <cell r="D765" t="str">
            <v>㎥</v>
          </cell>
          <cell r="E765">
            <v>120089</v>
          </cell>
          <cell r="F765">
            <v>62206102</v>
          </cell>
        </row>
        <row r="766">
          <cell r="A766" t="str">
            <v>2)되메우기 및 다짐</v>
          </cell>
          <cell r="C766">
            <v>841</v>
          </cell>
          <cell r="D766" t="str">
            <v>M3</v>
          </cell>
          <cell r="E766">
            <v>3385</v>
          </cell>
          <cell r="F766">
            <v>2846785</v>
          </cell>
        </row>
        <row r="767">
          <cell r="A767" t="str">
            <v>3)뒷 채 움</v>
          </cell>
          <cell r="B767" t="str">
            <v>(보조기층재)</v>
          </cell>
          <cell r="C767">
            <v>652</v>
          </cell>
          <cell r="D767" t="str">
            <v>㎥</v>
          </cell>
          <cell r="E767">
            <v>16460</v>
          </cell>
          <cell r="F767">
            <v>10731920</v>
          </cell>
        </row>
        <row r="768">
          <cell r="A768" t="str">
            <v>4) 콘크리트타설</v>
          </cell>
        </row>
        <row r="769">
          <cell r="A769" t="str">
            <v>콘크리트 타설</v>
          </cell>
          <cell r="B769" t="str">
            <v>(무근구조물)</v>
          </cell>
          <cell r="C769">
            <v>53</v>
          </cell>
          <cell r="D769" t="str">
            <v>㎥</v>
          </cell>
          <cell r="E769">
            <v>20803</v>
          </cell>
          <cell r="F769">
            <v>1102559</v>
          </cell>
        </row>
        <row r="770">
          <cell r="A770" t="str">
            <v>콘크리트 타설</v>
          </cell>
          <cell r="B770" t="str">
            <v>(철근,진동기,펌프카)</v>
          </cell>
          <cell r="C770">
            <v>1374</v>
          </cell>
          <cell r="D770" t="str">
            <v>㎥</v>
          </cell>
          <cell r="E770">
            <v>10947</v>
          </cell>
          <cell r="F770">
            <v>15041178</v>
          </cell>
        </row>
        <row r="771">
          <cell r="A771" t="str">
            <v>5) 거푸집공</v>
          </cell>
        </row>
        <row r="772">
          <cell r="A772" t="str">
            <v>합판 거푸집</v>
          </cell>
          <cell r="B772" t="str">
            <v>(3회, 0~ 7m)</v>
          </cell>
          <cell r="C772">
            <v>1722</v>
          </cell>
          <cell r="D772" t="str">
            <v>㎡</v>
          </cell>
          <cell r="E772">
            <v>22050</v>
          </cell>
          <cell r="F772">
            <v>37970100</v>
          </cell>
        </row>
        <row r="773">
          <cell r="A773" t="str">
            <v>합판 거푸집</v>
          </cell>
          <cell r="B773" t="str">
            <v>(4회)</v>
          </cell>
          <cell r="C773">
            <v>184</v>
          </cell>
          <cell r="D773" t="str">
            <v>㎡</v>
          </cell>
          <cell r="E773">
            <v>19038</v>
          </cell>
          <cell r="F773">
            <v>3502992</v>
          </cell>
        </row>
        <row r="774">
          <cell r="A774" t="str">
            <v>무늬거푸집</v>
          </cell>
          <cell r="C774">
            <v>70</v>
          </cell>
          <cell r="D774" t="str">
            <v>M2</v>
          </cell>
          <cell r="E774">
            <v>29285</v>
          </cell>
          <cell r="F774">
            <v>2049950</v>
          </cell>
        </row>
        <row r="775">
          <cell r="A775" t="str">
            <v>6) 강관 비계</v>
          </cell>
          <cell r="C775">
            <v>523</v>
          </cell>
          <cell r="D775" t="str">
            <v>㎡</v>
          </cell>
          <cell r="E775">
            <v>10525</v>
          </cell>
          <cell r="F775">
            <v>5504575</v>
          </cell>
        </row>
        <row r="776">
          <cell r="A776" t="str">
            <v>7) 동바리공</v>
          </cell>
        </row>
        <row r="777">
          <cell r="A777" t="str">
            <v>강관 동바리</v>
          </cell>
          <cell r="B777" t="str">
            <v>(교량구조물용)</v>
          </cell>
          <cell r="C777">
            <v>21</v>
          </cell>
          <cell r="D777" t="str">
            <v>공㎥</v>
          </cell>
          <cell r="E777">
            <v>17339</v>
          </cell>
          <cell r="F777">
            <v>364119</v>
          </cell>
        </row>
        <row r="778">
          <cell r="A778" t="str">
            <v>목재 동바리</v>
          </cell>
          <cell r="B778" t="str">
            <v>(4회)</v>
          </cell>
          <cell r="C778">
            <v>886</v>
          </cell>
          <cell r="D778" t="str">
            <v>공㎥</v>
          </cell>
          <cell r="E778">
            <v>21149</v>
          </cell>
          <cell r="F778">
            <v>18738014</v>
          </cell>
        </row>
        <row r="779">
          <cell r="A779" t="str">
            <v>8)무수축콘크리트공</v>
          </cell>
        </row>
        <row r="780">
          <cell r="A780" t="str">
            <v>무수축몰탈</v>
          </cell>
          <cell r="C780">
            <v>3</v>
          </cell>
          <cell r="D780" t="str">
            <v>M3</v>
          </cell>
          <cell r="E780">
            <v>84729</v>
          </cell>
          <cell r="F780">
            <v>254187</v>
          </cell>
        </row>
        <row r="781">
          <cell r="A781" t="str">
            <v>무수축 콘크리트</v>
          </cell>
          <cell r="C781">
            <v>6</v>
          </cell>
          <cell r="D781" t="str">
            <v>㎥</v>
          </cell>
          <cell r="E781">
            <v>172873</v>
          </cell>
          <cell r="F781">
            <v>1037238</v>
          </cell>
        </row>
        <row r="782">
          <cell r="A782" t="str">
            <v>9) 교좌장치</v>
          </cell>
        </row>
        <row r="783">
          <cell r="A783" t="str">
            <v>교 좌 장 치 (고정단)</v>
          </cell>
          <cell r="B783" t="str">
            <v>(Pot, 350ton)</v>
          </cell>
          <cell r="C783">
            <v>1</v>
          </cell>
          <cell r="D783" t="str">
            <v>조</v>
          </cell>
          <cell r="E783">
            <v>900000</v>
          </cell>
          <cell r="F783">
            <v>900000</v>
          </cell>
        </row>
        <row r="784">
          <cell r="A784" t="str">
            <v>교 좌 장 치 (일방향)</v>
          </cell>
          <cell r="B784" t="str">
            <v>(Pot, 350ton)</v>
          </cell>
          <cell r="C784">
            <v>4</v>
          </cell>
          <cell r="D784" t="str">
            <v>조</v>
          </cell>
          <cell r="E784">
            <v>1480000</v>
          </cell>
          <cell r="F784">
            <v>5920000</v>
          </cell>
        </row>
        <row r="785">
          <cell r="A785" t="str">
            <v>교 좌 장 치 (양방향)</v>
          </cell>
          <cell r="B785" t="str">
            <v>(Pot, 350ton)</v>
          </cell>
          <cell r="C785">
            <v>3</v>
          </cell>
          <cell r="D785" t="str">
            <v>조</v>
          </cell>
          <cell r="E785">
            <v>1050000</v>
          </cell>
          <cell r="F785">
            <v>3150000</v>
          </cell>
        </row>
        <row r="786">
          <cell r="A786" t="str">
            <v>10)표면처리</v>
          </cell>
        </row>
        <row r="787">
          <cell r="A787" t="str">
            <v>슬라브 양생</v>
          </cell>
          <cell r="B787" t="str">
            <v>(피막양생)</v>
          </cell>
          <cell r="C787">
            <v>896</v>
          </cell>
          <cell r="D787" t="str">
            <v>㎡</v>
          </cell>
          <cell r="E787">
            <v>313</v>
          </cell>
          <cell r="F787">
            <v>280448</v>
          </cell>
        </row>
        <row r="788">
          <cell r="A788" t="str">
            <v>면고르기</v>
          </cell>
          <cell r="B788" t="str">
            <v>(교량슬라브면)</v>
          </cell>
          <cell r="C788">
            <v>896</v>
          </cell>
          <cell r="D788" t="str">
            <v>㎡</v>
          </cell>
          <cell r="E788">
            <v>544</v>
          </cell>
          <cell r="F788">
            <v>487424</v>
          </cell>
        </row>
        <row r="789">
          <cell r="A789" t="str">
            <v>교면방수</v>
          </cell>
          <cell r="B789" t="str">
            <v>(침투식)</v>
          </cell>
          <cell r="C789">
            <v>896</v>
          </cell>
          <cell r="D789" t="str">
            <v>㎡</v>
          </cell>
          <cell r="E789">
            <v>2785</v>
          </cell>
          <cell r="F789">
            <v>2495360</v>
          </cell>
        </row>
        <row r="790">
          <cell r="A790" t="str">
            <v>11)신축이음</v>
          </cell>
        </row>
        <row r="791">
          <cell r="A791" t="str">
            <v>신축이음장치 (N.B)</v>
          </cell>
          <cell r="B791" t="str">
            <v>(No.35)</v>
          </cell>
          <cell r="C791">
            <v>24</v>
          </cell>
          <cell r="D791" t="str">
            <v>m</v>
          </cell>
          <cell r="E791">
            <v>400000</v>
          </cell>
          <cell r="F791">
            <v>9600000</v>
          </cell>
        </row>
        <row r="792">
          <cell r="A792" t="str">
            <v>신축이음장치 (N.B)</v>
          </cell>
          <cell r="B792" t="str">
            <v>(No.80)</v>
          </cell>
          <cell r="C792">
            <v>24</v>
          </cell>
          <cell r="D792" t="str">
            <v>m</v>
          </cell>
          <cell r="E792">
            <v>570000</v>
          </cell>
          <cell r="F792">
            <v>13680000</v>
          </cell>
        </row>
        <row r="793">
          <cell r="A793" t="str">
            <v>12)교면배수시설공</v>
          </cell>
        </row>
        <row r="794">
          <cell r="A794" t="str">
            <v>육교용 교면 집수구</v>
          </cell>
          <cell r="B794" t="str">
            <v>스텐레스</v>
          </cell>
          <cell r="C794">
            <v>4</v>
          </cell>
          <cell r="D794" t="str">
            <v>개</v>
          </cell>
          <cell r="E794">
            <v>49635</v>
          </cell>
          <cell r="F794">
            <v>198540</v>
          </cell>
        </row>
        <row r="795">
          <cell r="A795" t="str">
            <v>직          관</v>
          </cell>
          <cell r="B795" t="str">
            <v>스텐레스</v>
          </cell>
          <cell r="C795">
            <v>15</v>
          </cell>
          <cell r="D795" t="str">
            <v>M</v>
          </cell>
          <cell r="E795">
            <v>43289</v>
          </cell>
          <cell r="F795">
            <v>649335</v>
          </cell>
        </row>
        <row r="796">
          <cell r="A796" t="str">
            <v>13)교명판 및 설명판</v>
          </cell>
        </row>
        <row r="797">
          <cell r="A797" t="str">
            <v>교명주</v>
          </cell>
          <cell r="B797" t="str">
            <v>(화강석,600×600×1250mm)</v>
          </cell>
          <cell r="C797">
            <v>4</v>
          </cell>
          <cell r="D797" t="str">
            <v>개소</v>
          </cell>
          <cell r="E797">
            <v>1300000</v>
          </cell>
          <cell r="F797">
            <v>5200000</v>
          </cell>
        </row>
        <row r="798">
          <cell r="A798" t="str">
            <v>교명판</v>
          </cell>
          <cell r="B798" t="str">
            <v>(황동,450×200×10㎜)</v>
          </cell>
          <cell r="C798">
            <v>2</v>
          </cell>
          <cell r="D798" t="str">
            <v>개</v>
          </cell>
          <cell r="E798">
            <v>82000</v>
          </cell>
          <cell r="F798">
            <v>164000</v>
          </cell>
        </row>
        <row r="799">
          <cell r="A799" t="str">
            <v>설명판</v>
          </cell>
          <cell r="B799" t="str">
            <v>(황동,350×250×10㎜)</v>
          </cell>
          <cell r="C799">
            <v>2</v>
          </cell>
          <cell r="D799" t="str">
            <v>개</v>
          </cell>
          <cell r="E799">
            <v>45000</v>
          </cell>
          <cell r="F799">
            <v>90000</v>
          </cell>
        </row>
        <row r="800">
          <cell r="A800" t="str">
            <v>14)측량 기준점 설치</v>
          </cell>
          <cell r="C800">
            <v>1</v>
          </cell>
          <cell r="D800" t="str">
            <v>개</v>
          </cell>
          <cell r="E800">
            <v>25007</v>
          </cell>
          <cell r="F800">
            <v>25007</v>
          </cell>
        </row>
        <row r="801">
          <cell r="A801" t="str">
            <v>15)전 선 관</v>
          </cell>
          <cell r="B801" t="str">
            <v>(강관φ100mm)</v>
          </cell>
          <cell r="C801">
            <v>101</v>
          </cell>
          <cell r="D801" t="str">
            <v>m</v>
          </cell>
          <cell r="E801">
            <v>29640</v>
          </cell>
          <cell r="F801">
            <v>2993640</v>
          </cell>
        </row>
        <row r="802">
          <cell r="A802" t="str">
            <v>16)점검용 계단</v>
          </cell>
          <cell r="C802">
            <v>2</v>
          </cell>
          <cell r="D802" t="str">
            <v>개소</v>
          </cell>
          <cell r="E802">
            <v>278000</v>
          </cell>
          <cell r="F802">
            <v>556000</v>
          </cell>
        </row>
        <row r="803">
          <cell r="A803" t="str">
            <v>17)철근가공조립</v>
          </cell>
        </row>
        <row r="804">
          <cell r="A804" t="str">
            <v>철근가공 및 조립</v>
          </cell>
          <cell r="B804" t="str">
            <v>보 통</v>
          </cell>
          <cell r="C804">
            <v>99.061999999999998</v>
          </cell>
          <cell r="D804" t="str">
            <v>TON</v>
          </cell>
          <cell r="E804">
            <v>363984</v>
          </cell>
          <cell r="F804">
            <v>36056983</v>
          </cell>
        </row>
        <row r="805">
          <cell r="A805" t="str">
            <v>철근가공 및 조립</v>
          </cell>
          <cell r="B805" t="str">
            <v>복 잡</v>
          </cell>
          <cell r="C805">
            <v>79.564999999999998</v>
          </cell>
          <cell r="D805" t="str">
            <v>TON</v>
          </cell>
          <cell r="E805">
            <v>456666</v>
          </cell>
          <cell r="F805">
            <v>36334630</v>
          </cell>
        </row>
        <row r="806">
          <cell r="A806" t="str">
            <v>18)다웰바 설치</v>
          </cell>
          <cell r="C806">
            <v>112</v>
          </cell>
          <cell r="D806" t="str">
            <v>EA</v>
          </cell>
          <cell r="E806">
            <v>6278</v>
          </cell>
          <cell r="F806">
            <v>703136</v>
          </cell>
        </row>
        <row r="807">
          <cell r="A807" t="str">
            <v>19)타르페이퍼 설치</v>
          </cell>
          <cell r="B807" t="str">
            <v>t = 5mm</v>
          </cell>
          <cell r="C807">
            <v>14</v>
          </cell>
          <cell r="D807" t="str">
            <v>M2</v>
          </cell>
          <cell r="E807">
            <v>13117</v>
          </cell>
          <cell r="F807">
            <v>183638</v>
          </cell>
        </row>
        <row r="808">
          <cell r="A808" t="str">
            <v>20) 강       교</v>
          </cell>
        </row>
        <row r="809">
          <cell r="A809" t="str">
            <v>강 교 제 작 (납읍육교)</v>
          </cell>
          <cell r="C809">
            <v>349.11</v>
          </cell>
          <cell r="D809" t="str">
            <v>ton</v>
          </cell>
          <cell r="E809">
            <v>1478966</v>
          </cell>
          <cell r="F809">
            <v>516321820</v>
          </cell>
        </row>
        <row r="810">
          <cell r="A810" t="str">
            <v>강 교 운 반 (납읍육교)</v>
          </cell>
          <cell r="C810">
            <v>349.11</v>
          </cell>
          <cell r="D810" t="str">
            <v>ton</v>
          </cell>
          <cell r="E810">
            <v>50000</v>
          </cell>
          <cell r="F810">
            <v>17455500</v>
          </cell>
        </row>
        <row r="811">
          <cell r="A811" t="str">
            <v>강 교 가 설 (납읍육교)</v>
          </cell>
          <cell r="C811">
            <v>349.11</v>
          </cell>
          <cell r="D811" t="str">
            <v>ton</v>
          </cell>
          <cell r="E811">
            <v>275719</v>
          </cell>
          <cell r="F811">
            <v>96256260</v>
          </cell>
        </row>
        <row r="812">
          <cell r="A812" t="str">
            <v>강 교 도 장</v>
          </cell>
        </row>
        <row r="813">
          <cell r="A813" t="str">
            <v>강교 내부도장</v>
          </cell>
          <cell r="B813" t="str">
            <v>(공장)</v>
          </cell>
          <cell r="C813">
            <v>2588</v>
          </cell>
          <cell r="D813" t="str">
            <v>㎡</v>
          </cell>
          <cell r="E813">
            <v>12126</v>
          </cell>
          <cell r="F813">
            <v>31382088</v>
          </cell>
        </row>
        <row r="814">
          <cell r="A814" t="str">
            <v>강교 외부포장면도장</v>
          </cell>
          <cell r="B814" t="str">
            <v>(공장)</v>
          </cell>
          <cell r="C814">
            <v>497</v>
          </cell>
          <cell r="D814" t="str">
            <v>㎡</v>
          </cell>
          <cell r="E814">
            <v>14508</v>
          </cell>
          <cell r="F814">
            <v>7210476</v>
          </cell>
        </row>
        <row r="815">
          <cell r="A815" t="str">
            <v>강교 연결판도장</v>
          </cell>
          <cell r="B815" t="str">
            <v>(공장)</v>
          </cell>
          <cell r="C815">
            <v>372</v>
          </cell>
          <cell r="D815" t="str">
            <v>㎡</v>
          </cell>
          <cell r="E815">
            <v>10389</v>
          </cell>
          <cell r="F815">
            <v>3864708</v>
          </cell>
        </row>
        <row r="816">
          <cell r="A816" t="str">
            <v>강교 외부도장</v>
          </cell>
          <cell r="B816" t="str">
            <v>(공장)</v>
          </cell>
          <cell r="C816">
            <v>1804</v>
          </cell>
          <cell r="D816" t="str">
            <v>㎡</v>
          </cell>
          <cell r="E816">
            <v>13675</v>
          </cell>
          <cell r="F816">
            <v>24669700</v>
          </cell>
        </row>
        <row r="817">
          <cell r="A817" t="str">
            <v>강교 외부도장</v>
          </cell>
          <cell r="B817" t="str">
            <v>(현장)</v>
          </cell>
          <cell r="C817">
            <v>1804</v>
          </cell>
          <cell r="D817" t="str">
            <v>㎡</v>
          </cell>
          <cell r="E817">
            <v>14580</v>
          </cell>
          <cell r="F817">
            <v>26302320</v>
          </cell>
        </row>
        <row r="818">
          <cell r="A818" t="str">
            <v>내부볼트 및 연결판도장</v>
          </cell>
          <cell r="B818" t="str">
            <v>(현장)</v>
          </cell>
          <cell r="C818">
            <v>147</v>
          </cell>
          <cell r="D818" t="str">
            <v>㎡</v>
          </cell>
          <cell r="E818">
            <v>18778</v>
          </cell>
          <cell r="F818">
            <v>2760366</v>
          </cell>
        </row>
        <row r="819">
          <cell r="A819" t="str">
            <v>강교 외부볼트 및 연결판도장</v>
          </cell>
          <cell r="B819" t="str">
            <v>(현장)</v>
          </cell>
          <cell r="C819">
            <v>147</v>
          </cell>
          <cell r="D819" t="str">
            <v>㎡</v>
          </cell>
          <cell r="E819">
            <v>17586</v>
          </cell>
          <cell r="F819">
            <v>2585142</v>
          </cell>
        </row>
        <row r="820">
          <cell r="A820" t="str">
            <v>21)스페이서 설치</v>
          </cell>
        </row>
        <row r="821">
          <cell r="A821" t="str">
            <v>스페이서 설치</v>
          </cell>
          <cell r="B821" t="str">
            <v>수직부</v>
          </cell>
          <cell r="C821">
            <v>1029</v>
          </cell>
          <cell r="D821" t="str">
            <v>M2</v>
          </cell>
          <cell r="E821">
            <v>230</v>
          </cell>
          <cell r="F821">
            <v>236670</v>
          </cell>
        </row>
        <row r="822">
          <cell r="A822" t="str">
            <v>스페이서 설치</v>
          </cell>
          <cell r="B822" t="str">
            <v>수평부</v>
          </cell>
          <cell r="C822">
            <v>1273</v>
          </cell>
          <cell r="D822" t="str">
            <v>M2</v>
          </cell>
          <cell r="E822">
            <v>230</v>
          </cell>
          <cell r="F822">
            <v>292790</v>
          </cell>
        </row>
        <row r="823">
          <cell r="A823" t="str">
            <v>22)스치로폴 채움</v>
          </cell>
        </row>
        <row r="824">
          <cell r="A824" t="str">
            <v>스치로폴</v>
          </cell>
          <cell r="B824" t="str">
            <v>t = 10mm</v>
          </cell>
          <cell r="C824">
            <v>38</v>
          </cell>
          <cell r="D824" t="str">
            <v>M2</v>
          </cell>
          <cell r="E824">
            <v>1898</v>
          </cell>
          <cell r="F824">
            <v>72124</v>
          </cell>
        </row>
        <row r="825">
          <cell r="A825" t="str">
            <v>스치로폴</v>
          </cell>
          <cell r="B825" t="str">
            <v>t = 20mm</v>
          </cell>
          <cell r="C825">
            <v>19</v>
          </cell>
          <cell r="D825" t="str">
            <v>M2</v>
          </cell>
          <cell r="E825">
            <v>2441</v>
          </cell>
          <cell r="F825">
            <v>46379</v>
          </cell>
        </row>
        <row r="826">
          <cell r="A826" t="str">
            <v>23)교대보호블록</v>
          </cell>
        </row>
        <row r="827">
          <cell r="A827" t="str">
            <v>보호블럭설치 (육교용)</v>
          </cell>
          <cell r="C827">
            <v>310</v>
          </cell>
          <cell r="D827" t="str">
            <v>M2</v>
          </cell>
          <cell r="E827">
            <v>33535</v>
          </cell>
          <cell r="F827">
            <v>10395850</v>
          </cell>
        </row>
        <row r="828">
          <cell r="A828" t="str">
            <v>24)NOTCH 설치</v>
          </cell>
          <cell r="C828">
            <v>159</v>
          </cell>
          <cell r="D828" t="str">
            <v>M</v>
          </cell>
          <cell r="E828">
            <v>10000</v>
          </cell>
          <cell r="F828">
            <v>1590000</v>
          </cell>
        </row>
        <row r="829">
          <cell r="A829" t="str">
            <v>25)낙하물 방지공</v>
          </cell>
          <cell r="C829">
            <v>1135</v>
          </cell>
          <cell r="D829" t="str">
            <v>㎡</v>
          </cell>
          <cell r="E829">
            <v>3326</v>
          </cell>
          <cell r="F829">
            <v>3775010</v>
          </cell>
        </row>
        <row r="830">
          <cell r="A830" t="str">
            <v>26)배면방수(아스팔트 코팅)</v>
          </cell>
          <cell r="C830">
            <v>296</v>
          </cell>
          <cell r="D830" t="str">
            <v>M2</v>
          </cell>
          <cell r="E830">
            <v>4406</v>
          </cell>
          <cell r="F830">
            <v>1304176</v>
          </cell>
        </row>
        <row r="831">
          <cell r="A831" t="str">
            <v>27) 비파괴 검사</v>
          </cell>
        </row>
        <row r="832">
          <cell r="A832" t="str">
            <v>비파괴 검사 (R.T).</v>
          </cell>
          <cell r="B832" t="str">
            <v>방사선투과 시험</v>
          </cell>
          <cell r="C832">
            <v>32</v>
          </cell>
          <cell r="D832" t="str">
            <v>매</v>
          </cell>
          <cell r="E832">
            <v>50000</v>
          </cell>
          <cell r="F832">
            <v>1600000</v>
          </cell>
        </row>
        <row r="833">
          <cell r="A833" t="str">
            <v>비파괴 검사 (M.T).</v>
          </cell>
          <cell r="B833" t="str">
            <v>자분탐상검사</v>
          </cell>
          <cell r="C833">
            <v>88</v>
          </cell>
          <cell r="D833" t="str">
            <v>M</v>
          </cell>
          <cell r="E833">
            <v>50000</v>
          </cell>
          <cell r="F833">
            <v>4400000</v>
          </cell>
        </row>
        <row r="834">
          <cell r="A834" t="str">
            <v>29)난 간</v>
          </cell>
          <cell r="B834" t="str">
            <v>알미늄, H=0.8m</v>
          </cell>
          <cell r="C834">
            <v>101</v>
          </cell>
          <cell r="D834" t="str">
            <v>m</v>
          </cell>
          <cell r="E834">
            <v>97000</v>
          </cell>
          <cell r="F834">
            <v>9797000</v>
          </cell>
        </row>
        <row r="835">
          <cell r="A835" t="str">
            <v>30)교  면   포  장</v>
          </cell>
        </row>
        <row r="836">
          <cell r="A836" t="str">
            <v>택 코 팅</v>
          </cell>
          <cell r="B836" t="str">
            <v>RSC-4, 30ℓ/a</v>
          </cell>
          <cell r="C836">
            <v>9</v>
          </cell>
          <cell r="D836" t="str">
            <v>a</v>
          </cell>
          <cell r="E836">
            <v>17382</v>
          </cell>
          <cell r="F836">
            <v>156438</v>
          </cell>
        </row>
        <row r="837">
          <cell r="A837" t="str">
            <v>아스콘포장</v>
          </cell>
          <cell r="B837" t="str">
            <v>표층, t=8.0㎝</v>
          </cell>
          <cell r="C837">
            <v>9</v>
          </cell>
          <cell r="D837" t="str">
            <v>a</v>
          </cell>
          <cell r="E837">
            <v>55854</v>
          </cell>
          <cell r="F837">
            <v>502686</v>
          </cell>
        </row>
        <row r="839">
          <cell r="A839" t="str">
            <v>4. 옹     벽     공</v>
          </cell>
          <cell r="F839">
            <v>1489415358</v>
          </cell>
        </row>
        <row r="840">
          <cell r="A840" t="str">
            <v>3.01 구 조 물 터 파 기</v>
          </cell>
        </row>
        <row r="841">
          <cell r="A841" t="str">
            <v>a.        〃</v>
          </cell>
          <cell r="B841" t="str">
            <v>육상토사,0~2m</v>
          </cell>
          <cell r="C841">
            <v>11917</v>
          </cell>
          <cell r="D841" t="str">
            <v>㎥</v>
          </cell>
          <cell r="E841">
            <v>3161</v>
          </cell>
          <cell r="F841">
            <v>37669637</v>
          </cell>
        </row>
        <row r="842">
          <cell r="A842" t="str">
            <v>b.        〃</v>
          </cell>
          <cell r="B842" t="str">
            <v>육상 암,0~2m</v>
          </cell>
          <cell r="C842">
            <v>7705</v>
          </cell>
          <cell r="D842" t="str">
            <v>㎥</v>
          </cell>
          <cell r="E842">
            <v>94660</v>
          </cell>
          <cell r="F842">
            <v>729355300</v>
          </cell>
        </row>
        <row r="843">
          <cell r="A843" t="str">
            <v>3.02 되메우기 및 다짐</v>
          </cell>
          <cell r="C843">
            <v>15822</v>
          </cell>
          <cell r="D843" t="str">
            <v>㎥</v>
          </cell>
          <cell r="E843">
            <v>3385</v>
          </cell>
          <cell r="F843">
            <v>53557470</v>
          </cell>
        </row>
        <row r="844">
          <cell r="A844" t="str">
            <v>3.03 콘 크 리 트 타 설</v>
          </cell>
        </row>
        <row r="845">
          <cell r="A845" t="str">
            <v>a.        〃</v>
          </cell>
          <cell r="B845" t="str">
            <v>철근,진동기,펌프카</v>
          </cell>
          <cell r="C845">
            <v>4791</v>
          </cell>
          <cell r="D845" t="str">
            <v>㎥</v>
          </cell>
          <cell r="E845">
            <v>10947</v>
          </cell>
          <cell r="F845">
            <v>52447077</v>
          </cell>
        </row>
        <row r="846">
          <cell r="A846" t="str">
            <v>b.        〃</v>
          </cell>
          <cell r="B846" t="str">
            <v>무근구조물</v>
          </cell>
          <cell r="C846">
            <v>502</v>
          </cell>
          <cell r="D846" t="str">
            <v>㎥</v>
          </cell>
          <cell r="E846">
            <v>20803</v>
          </cell>
          <cell r="F846">
            <v>10443106</v>
          </cell>
        </row>
        <row r="847">
          <cell r="A847" t="str">
            <v>3.04 거     푸     집</v>
          </cell>
        </row>
        <row r="848">
          <cell r="A848" t="str">
            <v>a. 합 판  거 푸 집</v>
          </cell>
          <cell r="B848" t="str">
            <v>3회</v>
          </cell>
          <cell r="C848">
            <v>5034</v>
          </cell>
          <cell r="D848" t="str">
            <v>㎡</v>
          </cell>
          <cell r="E848">
            <v>22050</v>
          </cell>
          <cell r="F848">
            <v>110999700</v>
          </cell>
        </row>
        <row r="849">
          <cell r="A849" t="str">
            <v>b. 합 판  거 푸 집</v>
          </cell>
          <cell r="B849" t="str">
            <v>4회</v>
          </cell>
          <cell r="C849">
            <v>10071</v>
          </cell>
          <cell r="D849" t="str">
            <v>㎡</v>
          </cell>
          <cell r="E849">
            <v>19038</v>
          </cell>
          <cell r="F849">
            <v>191731698</v>
          </cell>
        </row>
        <row r="850">
          <cell r="A850" t="str">
            <v>c. 무늬거푸집</v>
          </cell>
          <cell r="C850">
            <v>1148</v>
          </cell>
          <cell r="D850" t="str">
            <v>M2</v>
          </cell>
          <cell r="E850">
            <v>29285</v>
          </cell>
          <cell r="F850">
            <v>33619180</v>
          </cell>
        </row>
        <row r="851">
          <cell r="A851" t="str">
            <v>3.05 철근 가공 조립</v>
          </cell>
        </row>
        <row r="852">
          <cell r="A852" t="str">
            <v>철근 가공 조립</v>
          </cell>
          <cell r="B852" t="str">
            <v>(보 통)</v>
          </cell>
          <cell r="C852">
            <v>436.40499999999997</v>
          </cell>
          <cell r="D852" t="str">
            <v>ton</v>
          </cell>
          <cell r="E852">
            <v>363984</v>
          </cell>
          <cell r="F852">
            <v>158844437</v>
          </cell>
        </row>
        <row r="853">
          <cell r="A853" t="str">
            <v>3.06 강관 비계</v>
          </cell>
          <cell r="C853">
            <v>9040</v>
          </cell>
          <cell r="D853" t="str">
            <v>㎡</v>
          </cell>
          <cell r="E853">
            <v>10525</v>
          </cell>
          <cell r="F853">
            <v>95146000</v>
          </cell>
        </row>
        <row r="854">
          <cell r="A854" t="str">
            <v>3.07 배  수  파  이  프</v>
          </cell>
          <cell r="B854" t="str">
            <v>PVC PIPE φ100mm</v>
          </cell>
          <cell r="C854">
            <v>275</v>
          </cell>
          <cell r="D854" t="str">
            <v>m</v>
          </cell>
          <cell r="E854">
            <v>4473</v>
          </cell>
          <cell r="F854">
            <v>1230075</v>
          </cell>
        </row>
        <row r="855">
          <cell r="A855" t="str">
            <v>3.08 뒷     채     움</v>
          </cell>
          <cell r="B855" t="str">
            <v>보조기층재</v>
          </cell>
          <cell r="C855">
            <v>48</v>
          </cell>
          <cell r="D855" t="str">
            <v>㎥</v>
          </cell>
          <cell r="E855">
            <v>16460</v>
          </cell>
          <cell r="F855">
            <v>790080</v>
          </cell>
        </row>
        <row r="856">
          <cell r="A856" t="str">
            <v>3.09 부     직     포</v>
          </cell>
          <cell r="C856">
            <v>220</v>
          </cell>
          <cell r="D856" t="str">
            <v>㎡</v>
          </cell>
          <cell r="E856">
            <v>1604</v>
          </cell>
          <cell r="F856">
            <v>352880</v>
          </cell>
        </row>
        <row r="857">
          <cell r="A857" t="str">
            <v>3.10 신   축   이   음</v>
          </cell>
          <cell r="B857" t="str">
            <v>Exp. Joint Filler,t=20mm</v>
          </cell>
          <cell r="C857">
            <v>329</v>
          </cell>
          <cell r="D857" t="str">
            <v>㎡</v>
          </cell>
          <cell r="E857">
            <v>5907</v>
          </cell>
          <cell r="F857">
            <v>1943403</v>
          </cell>
        </row>
        <row r="858">
          <cell r="A858" t="str">
            <v>3.11 다     웰     바</v>
          </cell>
          <cell r="B858" t="str">
            <v>D=32, ℓ=800mm</v>
          </cell>
          <cell r="C858">
            <v>1121</v>
          </cell>
          <cell r="D858" t="str">
            <v>개</v>
          </cell>
          <cell r="E858">
            <v>8000</v>
          </cell>
          <cell r="F858">
            <v>8968000</v>
          </cell>
        </row>
        <row r="859">
          <cell r="A859" t="str">
            <v>3.12 실     런     트</v>
          </cell>
          <cell r="B859" t="str">
            <v>20 x 25mm</v>
          </cell>
          <cell r="C859">
            <v>1001</v>
          </cell>
          <cell r="D859" t="str">
            <v>m</v>
          </cell>
          <cell r="E859">
            <v>2315</v>
          </cell>
          <cell r="F859">
            <v>2317315</v>
          </cell>
        </row>
        <row r="861">
          <cell r="A861" t="str">
            <v>5. 포     장     공</v>
          </cell>
          <cell r="F861">
            <v>961010035</v>
          </cell>
        </row>
        <row r="862">
          <cell r="A862" t="str">
            <v>4.01 보  조  기  층</v>
          </cell>
        </row>
        <row r="863">
          <cell r="A863" t="str">
            <v>a. 구 입  및  운 반</v>
          </cell>
          <cell r="C863">
            <v>66005</v>
          </cell>
          <cell r="D863" t="str">
            <v>㎥</v>
          </cell>
          <cell r="E863">
            <v>5800</v>
          </cell>
          <cell r="F863">
            <v>382829000</v>
          </cell>
        </row>
        <row r="864">
          <cell r="A864" t="str">
            <v>b. 포 설 및 다 짐</v>
          </cell>
        </row>
        <row r="865">
          <cell r="A865" t="str">
            <v>-1.      〃</v>
          </cell>
          <cell r="B865" t="str">
            <v>t = 25cm</v>
          </cell>
          <cell r="C865">
            <v>37773</v>
          </cell>
          <cell r="D865" t="str">
            <v>㎥</v>
          </cell>
          <cell r="E865">
            <v>2200</v>
          </cell>
          <cell r="F865">
            <v>83100600</v>
          </cell>
        </row>
        <row r="866">
          <cell r="A866" t="str">
            <v>-2.      〃</v>
          </cell>
          <cell r="B866" t="str">
            <v>t = 20cm</v>
          </cell>
          <cell r="C866">
            <v>12235</v>
          </cell>
          <cell r="D866" t="str">
            <v>㎥</v>
          </cell>
          <cell r="E866">
            <v>1971</v>
          </cell>
          <cell r="F866">
            <v>24115185</v>
          </cell>
        </row>
        <row r="867">
          <cell r="A867" t="str">
            <v>-3.      〃</v>
          </cell>
          <cell r="B867" t="str">
            <v>백호우 포설</v>
          </cell>
          <cell r="C867">
            <v>1399</v>
          </cell>
          <cell r="D867" t="str">
            <v>㎥</v>
          </cell>
          <cell r="E867">
            <v>2108</v>
          </cell>
          <cell r="F867">
            <v>2949092</v>
          </cell>
        </row>
        <row r="868">
          <cell r="A868" t="str">
            <v>4.02 프 라 임   코 팅</v>
          </cell>
          <cell r="B868" t="str">
            <v>RSC-3, 80ℓ/a</v>
          </cell>
          <cell r="C868">
            <v>1816</v>
          </cell>
          <cell r="D868" t="str">
            <v>a</v>
          </cell>
          <cell r="E868">
            <v>30932</v>
          </cell>
          <cell r="F868">
            <v>56172512</v>
          </cell>
        </row>
        <row r="869">
          <cell r="A869" t="str">
            <v>4.03 아스콘 포설 및 다짐</v>
          </cell>
          <cell r="B869" t="str">
            <v>기층</v>
          </cell>
        </row>
        <row r="870">
          <cell r="A870" t="str">
            <v>a.         〃</v>
          </cell>
          <cell r="B870" t="str">
            <v>t = 15.0㎝</v>
          </cell>
          <cell r="C870">
            <v>1465</v>
          </cell>
          <cell r="D870" t="str">
            <v>a</v>
          </cell>
          <cell r="E870">
            <v>104666</v>
          </cell>
          <cell r="F870">
            <v>153335690</v>
          </cell>
        </row>
        <row r="871">
          <cell r="A871" t="str">
            <v>4.04 택     코     팅</v>
          </cell>
          <cell r="B871" t="str">
            <v>RSC-4, 30ℓ/a</v>
          </cell>
          <cell r="C871">
            <v>3653</v>
          </cell>
          <cell r="D871" t="str">
            <v>a</v>
          </cell>
          <cell r="E871">
            <v>17382</v>
          </cell>
          <cell r="F871">
            <v>63496446</v>
          </cell>
        </row>
        <row r="872">
          <cell r="A872" t="str">
            <v>4.05 아스콘 포설 및 다짐</v>
          </cell>
          <cell r="B872" t="str">
            <v>표층</v>
          </cell>
        </row>
        <row r="873">
          <cell r="A873" t="str">
            <v>a.         〃</v>
          </cell>
          <cell r="B873" t="str">
            <v>t = 10.0㎝</v>
          </cell>
          <cell r="C873">
            <v>1482</v>
          </cell>
          <cell r="D873" t="str">
            <v>a</v>
          </cell>
          <cell r="E873">
            <v>82850</v>
          </cell>
          <cell r="F873">
            <v>122783700</v>
          </cell>
        </row>
        <row r="874">
          <cell r="A874" t="str">
            <v>b. 자  전  거  도  로</v>
          </cell>
          <cell r="B874" t="str">
            <v>기계, t = 5.0㎝</v>
          </cell>
          <cell r="C874">
            <v>311</v>
          </cell>
          <cell r="D874" t="str">
            <v>a</v>
          </cell>
          <cell r="E874">
            <v>41425</v>
          </cell>
          <cell r="F874">
            <v>12883175</v>
          </cell>
        </row>
        <row r="875">
          <cell r="A875" t="str">
            <v>c.         〃</v>
          </cell>
          <cell r="B875" t="str">
            <v>인력, t = 5.0㎝</v>
          </cell>
          <cell r="C875">
            <v>51</v>
          </cell>
          <cell r="D875" t="str">
            <v>a</v>
          </cell>
          <cell r="E875">
            <v>174024</v>
          </cell>
          <cell r="F875">
            <v>8875224</v>
          </cell>
        </row>
        <row r="876">
          <cell r="A876" t="str">
            <v>4.06 콘 크 리 트 포 장</v>
          </cell>
        </row>
        <row r="877">
          <cell r="A877" t="str">
            <v>a. 콘크리트 포장</v>
          </cell>
          <cell r="B877" t="str">
            <v>t=20㎝</v>
          </cell>
          <cell r="C877">
            <v>2759</v>
          </cell>
          <cell r="D877" t="str">
            <v>㎥</v>
          </cell>
          <cell r="E877">
            <v>8922</v>
          </cell>
          <cell r="F877">
            <v>24615798</v>
          </cell>
        </row>
        <row r="878">
          <cell r="A878" t="str">
            <v>b. 부체도로용 줄눈</v>
          </cell>
          <cell r="B878" t="str">
            <v>판재 200x15㎜</v>
          </cell>
          <cell r="C878">
            <v>2759</v>
          </cell>
          <cell r="D878" t="str">
            <v>m</v>
          </cell>
          <cell r="E878">
            <v>397</v>
          </cell>
          <cell r="F878">
            <v>1095323</v>
          </cell>
        </row>
        <row r="879">
          <cell r="A879" t="str">
            <v>c. 포장용  거푸집</v>
          </cell>
          <cell r="B879" t="str">
            <v>합판 4회</v>
          </cell>
          <cell r="C879">
            <v>599</v>
          </cell>
          <cell r="D879" t="str">
            <v>㎡</v>
          </cell>
          <cell r="E879">
            <v>19038</v>
          </cell>
          <cell r="F879">
            <v>11403762</v>
          </cell>
        </row>
        <row r="880">
          <cell r="A880" t="str">
            <v>d. 비 닐   깔 기</v>
          </cell>
          <cell r="C880">
            <v>13796</v>
          </cell>
          <cell r="D880" t="str">
            <v>㎡</v>
          </cell>
          <cell r="E880">
            <v>968</v>
          </cell>
          <cell r="F880">
            <v>13354528</v>
          </cell>
        </row>
        <row r="882">
          <cell r="A882" t="str">
            <v>6. 안 전   시 설 공</v>
          </cell>
          <cell r="F882">
            <v>1050676904</v>
          </cell>
        </row>
        <row r="883">
          <cell r="A883" t="str">
            <v>5.01 차   선   도   색</v>
          </cell>
        </row>
        <row r="884">
          <cell r="A884" t="str">
            <v>a. 백            색</v>
          </cell>
          <cell r="B884" t="str">
            <v>융착식, 기계식</v>
          </cell>
          <cell r="C884">
            <v>7076</v>
          </cell>
          <cell r="D884" t="str">
            <v>㎡</v>
          </cell>
          <cell r="E884">
            <v>3189</v>
          </cell>
          <cell r="F884">
            <v>22565364</v>
          </cell>
        </row>
        <row r="885">
          <cell r="A885" t="str">
            <v>b. 황            색</v>
          </cell>
          <cell r="B885" t="str">
            <v>융착식, 기계식</v>
          </cell>
          <cell r="C885">
            <v>2463</v>
          </cell>
          <cell r="D885" t="str">
            <v>㎡</v>
          </cell>
          <cell r="E885">
            <v>3189</v>
          </cell>
          <cell r="F885">
            <v>7854507</v>
          </cell>
        </row>
        <row r="886">
          <cell r="A886" t="str">
            <v>5.02 표     지     판</v>
          </cell>
        </row>
        <row r="887">
          <cell r="A887" t="str">
            <v>a. 교 통  표 지 판</v>
          </cell>
        </row>
        <row r="888">
          <cell r="A888" t="str">
            <v>-1. 원 형  표 지 판</v>
          </cell>
          <cell r="B888" t="str">
            <v>○ 90㎝</v>
          </cell>
          <cell r="C888">
            <v>2</v>
          </cell>
          <cell r="D888" t="str">
            <v>개소</v>
          </cell>
          <cell r="E888">
            <v>109029</v>
          </cell>
          <cell r="F888">
            <v>218058</v>
          </cell>
        </row>
        <row r="889">
          <cell r="A889" t="str">
            <v>-2. 원형+반사판 표지판</v>
          </cell>
          <cell r="B889" t="str">
            <v>○ 90㎝＋(400x400)</v>
          </cell>
          <cell r="C889">
            <v>8</v>
          </cell>
          <cell r="D889" t="str">
            <v>개소</v>
          </cell>
          <cell r="E889">
            <v>164000</v>
          </cell>
          <cell r="F889">
            <v>1312000</v>
          </cell>
        </row>
        <row r="890">
          <cell r="A890" t="str">
            <v>-3. 이중삼각 표지판</v>
          </cell>
          <cell r="B890" t="str">
            <v>△120㎝</v>
          </cell>
          <cell r="C890">
            <v>17</v>
          </cell>
          <cell r="D890" t="str">
            <v>개소</v>
          </cell>
          <cell r="E890">
            <v>174029</v>
          </cell>
          <cell r="F890">
            <v>2958493</v>
          </cell>
        </row>
        <row r="891">
          <cell r="A891" t="str">
            <v>-4. 이중오각 표지판</v>
          </cell>
          <cell r="B891" t="str">
            <v>60 × 20 ×72㎝</v>
          </cell>
          <cell r="C891">
            <v>16</v>
          </cell>
          <cell r="D891" t="str">
            <v>개소</v>
          </cell>
          <cell r="E891">
            <v>185029</v>
          </cell>
          <cell r="F891">
            <v>2960464</v>
          </cell>
        </row>
        <row r="892">
          <cell r="A892" t="str">
            <v>-5. 원형 표지판(부착식)</v>
          </cell>
          <cell r="B892" t="str">
            <v>○ 90㎝</v>
          </cell>
          <cell r="C892">
            <v>8</v>
          </cell>
          <cell r="D892" t="str">
            <v>개소</v>
          </cell>
          <cell r="E892">
            <v>69610</v>
          </cell>
          <cell r="F892">
            <v>556880</v>
          </cell>
        </row>
        <row r="893">
          <cell r="A893" t="str">
            <v>-6. 원형+삼각 표지판</v>
          </cell>
          <cell r="B893" t="str">
            <v>○ 90㎝ ＋ △120㎝</v>
          </cell>
          <cell r="C893">
            <v>8</v>
          </cell>
          <cell r="D893" t="str">
            <v>개소</v>
          </cell>
          <cell r="E893">
            <v>164000</v>
          </cell>
          <cell r="F893">
            <v>1312000</v>
          </cell>
        </row>
        <row r="894">
          <cell r="A894" t="str">
            <v>b. 안 내  표 지 판</v>
          </cell>
        </row>
        <row r="895">
          <cell r="A895" t="str">
            <v>-1. 버스정류장 표지판</v>
          </cell>
          <cell r="B895" t="str">
            <v>복주식&lt;형식-1&gt;,2.42×1.20m</v>
          </cell>
          <cell r="C895">
            <v>14</v>
          </cell>
          <cell r="D895" t="str">
            <v>개소</v>
          </cell>
          <cell r="E895">
            <v>1800000</v>
          </cell>
          <cell r="F895">
            <v>25200000</v>
          </cell>
        </row>
        <row r="896">
          <cell r="A896" t="str">
            <v>-2. 비상주차대 표지판</v>
          </cell>
          <cell r="B896" t="str">
            <v>내민식&lt;형식-1&gt;,2.42×1.20m)</v>
          </cell>
          <cell r="C896">
            <v>2</v>
          </cell>
          <cell r="D896" t="str">
            <v>개소</v>
          </cell>
          <cell r="E896">
            <v>1800000</v>
          </cell>
          <cell r="F896">
            <v>3600000</v>
          </cell>
        </row>
        <row r="897">
          <cell r="A897" t="str">
            <v>-3. 안내 표지판</v>
          </cell>
          <cell r="B897" t="str">
            <v>단주식,2.60×1.45m)</v>
          </cell>
          <cell r="C897">
            <v>2</v>
          </cell>
          <cell r="D897" t="str">
            <v>개소</v>
          </cell>
          <cell r="E897">
            <v>2400000</v>
          </cell>
          <cell r="F897">
            <v>4800000</v>
          </cell>
        </row>
        <row r="898">
          <cell r="A898" t="str">
            <v>-4. 2 방 향 표 지 판</v>
          </cell>
          <cell r="B898" t="str">
            <v>내민식&lt;형식-2&gt;,4.00×2.50m</v>
          </cell>
          <cell r="C898">
            <v>14</v>
          </cell>
          <cell r="D898" t="str">
            <v>개소</v>
          </cell>
          <cell r="E898">
            <v>5800000</v>
          </cell>
          <cell r="F898">
            <v>81200000</v>
          </cell>
        </row>
        <row r="899">
          <cell r="A899" t="str">
            <v>5.03 데  리  네  이  타</v>
          </cell>
        </row>
        <row r="900">
          <cell r="A900" t="str">
            <v>a. 토      공      용</v>
          </cell>
          <cell r="C900">
            <v>517</v>
          </cell>
          <cell r="D900" t="str">
            <v>개</v>
          </cell>
          <cell r="E900">
            <v>36720</v>
          </cell>
          <cell r="F900">
            <v>18984240</v>
          </cell>
        </row>
        <row r="901">
          <cell r="A901" t="str">
            <v>b. 가   드   레    일</v>
          </cell>
          <cell r="C901">
            <v>15</v>
          </cell>
          <cell r="D901" t="str">
            <v>개</v>
          </cell>
          <cell r="E901">
            <v>25220</v>
          </cell>
          <cell r="F901">
            <v>378300</v>
          </cell>
        </row>
        <row r="902">
          <cell r="A902" t="str">
            <v>c. 옹     벽       용</v>
          </cell>
          <cell r="C902">
            <v>14</v>
          </cell>
          <cell r="D902" t="str">
            <v>개</v>
          </cell>
          <cell r="E902">
            <v>24020</v>
          </cell>
          <cell r="F902">
            <v>336280</v>
          </cell>
        </row>
        <row r="903">
          <cell r="A903" t="str">
            <v>b. 쏠라 시선 유도등</v>
          </cell>
          <cell r="C903">
            <v>2</v>
          </cell>
          <cell r="D903" t="str">
            <v>개소</v>
          </cell>
          <cell r="E903">
            <v>350000</v>
          </cell>
          <cell r="F903">
            <v>700000</v>
          </cell>
        </row>
        <row r="904">
          <cell r="A904" t="str">
            <v>5.04 도  로  표  지  병</v>
          </cell>
        </row>
        <row r="905">
          <cell r="A905" t="str">
            <v>a.         〃</v>
          </cell>
          <cell r="B905" t="str">
            <v>단면형</v>
          </cell>
          <cell r="C905">
            <v>1381</v>
          </cell>
          <cell r="D905" t="str">
            <v>개</v>
          </cell>
          <cell r="E905">
            <v>14887</v>
          </cell>
          <cell r="F905">
            <v>20558947</v>
          </cell>
        </row>
        <row r="906">
          <cell r="A906" t="str">
            <v>5.04 인 조 목 설치</v>
          </cell>
          <cell r="C906">
            <v>3595</v>
          </cell>
          <cell r="D906" t="str">
            <v>경간</v>
          </cell>
          <cell r="E906">
            <v>20000</v>
          </cell>
          <cell r="F906">
            <v>71900000</v>
          </cell>
        </row>
        <row r="907">
          <cell r="A907" t="str">
            <v>5.05 가  드   레  일</v>
          </cell>
        </row>
        <row r="908">
          <cell r="A908" t="str">
            <v>a. 표  준   레  일</v>
          </cell>
          <cell r="B908" t="str">
            <v>4x350x4330mm</v>
          </cell>
          <cell r="C908">
            <v>192</v>
          </cell>
          <cell r="D908" t="str">
            <v>경간</v>
          </cell>
          <cell r="E908">
            <v>87928</v>
          </cell>
          <cell r="F908">
            <v>16882176</v>
          </cell>
        </row>
        <row r="909">
          <cell r="A909" t="str">
            <v>b. 단  부   레  일</v>
          </cell>
          <cell r="B909" t="str">
            <v>4x350x765mm</v>
          </cell>
          <cell r="C909">
            <v>8</v>
          </cell>
          <cell r="D909" t="str">
            <v>개</v>
          </cell>
          <cell r="E909">
            <v>27474</v>
          </cell>
          <cell r="F909">
            <v>219792</v>
          </cell>
        </row>
        <row r="910">
          <cell r="A910" t="str">
            <v>c. 가 드 레 일 지 주</v>
          </cell>
          <cell r="B910" t="str">
            <v>○139.8×4.5×2200mm</v>
          </cell>
          <cell r="C910">
            <v>196</v>
          </cell>
          <cell r="D910" t="str">
            <v>개</v>
          </cell>
          <cell r="E910">
            <v>20900</v>
          </cell>
          <cell r="F910">
            <v>4096400</v>
          </cell>
        </row>
        <row r="911">
          <cell r="A911" t="str">
            <v>d. 중 앙 분 리 대</v>
          </cell>
          <cell r="B911" t="str">
            <v>4x350x4330mm</v>
          </cell>
          <cell r="C911">
            <v>240</v>
          </cell>
          <cell r="D911" t="str">
            <v>m</v>
          </cell>
          <cell r="E911">
            <v>21982</v>
          </cell>
          <cell r="F911">
            <v>5275680</v>
          </cell>
        </row>
        <row r="912">
          <cell r="A912" t="str">
            <v>e. 단부레일(중분대용)</v>
          </cell>
          <cell r="C912">
            <v>6</v>
          </cell>
          <cell r="D912" t="str">
            <v>개</v>
          </cell>
          <cell r="E912">
            <v>27474</v>
          </cell>
          <cell r="F912">
            <v>164844</v>
          </cell>
        </row>
        <row r="913">
          <cell r="A913" t="str">
            <v>f. 가드레일 시종점 기초</v>
          </cell>
          <cell r="C913">
            <v>4</v>
          </cell>
          <cell r="D913" t="str">
            <v>개소</v>
          </cell>
          <cell r="E913">
            <v>60455</v>
          </cell>
          <cell r="F913">
            <v>241820</v>
          </cell>
        </row>
        <row r="914">
          <cell r="A914" t="str">
            <v>g. 가드휀스</v>
          </cell>
          <cell r="B914" t="str">
            <v>(H1.2×L2.0m)</v>
          </cell>
          <cell r="C914">
            <v>390</v>
          </cell>
          <cell r="D914" t="str">
            <v>m</v>
          </cell>
          <cell r="E914">
            <v>25000</v>
          </cell>
          <cell r="F914">
            <v>9750000</v>
          </cell>
        </row>
        <row r="915">
          <cell r="A915" t="str">
            <v>5.06 난            간</v>
          </cell>
          <cell r="B915" t="str">
            <v>알미늄, H=1.2m</v>
          </cell>
          <cell r="C915">
            <v>1010</v>
          </cell>
          <cell r="D915" t="str">
            <v>m</v>
          </cell>
          <cell r="E915">
            <v>150000</v>
          </cell>
          <cell r="F915">
            <v>151500000</v>
          </cell>
        </row>
        <row r="916">
          <cell r="A916" t="str">
            <v>5.07 녹     지     대</v>
          </cell>
        </row>
        <row r="917">
          <cell r="A917" t="str">
            <v>a. 식  수   대</v>
          </cell>
          <cell r="B917" t="str">
            <v>일 반 부</v>
          </cell>
          <cell r="C917">
            <v>10943</v>
          </cell>
          <cell r="D917" t="str">
            <v>m</v>
          </cell>
          <cell r="E917">
            <v>15000</v>
          </cell>
          <cell r="F917">
            <v>164145000</v>
          </cell>
        </row>
        <row r="918">
          <cell r="A918" t="str">
            <v>b. 식  수   대</v>
          </cell>
          <cell r="B918" t="str">
            <v>단    부</v>
          </cell>
          <cell r="C918">
            <v>1575</v>
          </cell>
          <cell r="D918" t="str">
            <v>개소</v>
          </cell>
          <cell r="E918">
            <v>150000</v>
          </cell>
          <cell r="F918">
            <v>236250000</v>
          </cell>
        </row>
        <row r="919">
          <cell r="A919" t="str">
            <v>c. 중  분   대</v>
          </cell>
          <cell r="B919" t="str">
            <v>일 반 부</v>
          </cell>
          <cell r="C919">
            <v>6662</v>
          </cell>
          <cell r="D919" t="str">
            <v>m</v>
          </cell>
          <cell r="E919">
            <v>15000</v>
          </cell>
          <cell r="F919">
            <v>99930000</v>
          </cell>
        </row>
        <row r="920">
          <cell r="A920" t="str">
            <v>d. 중  분   대</v>
          </cell>
          <cell r="B920" t="str">
            <v>단    부</v>
          </cell>
          <cell r="C920">
            <v>6</v>
          </cell>
          <cell r="D920" t="str">
            <v>개소</v>
          </cell>
          <cell r="E920">
            <v>150000</v>
          </cell>
          <cell r="F920">
            <v>900000</v>
          </cell>
        </row>
        <row r="921">
          <cell r="A921" t="str">
            <v>5.07 버 스   정 차 대</v>
          </cell>
        </row>
        <row r="922">
          <cell r="A922" t="str">
            <v>a.        〃</v>
          </cell>
          <cell r="B922" t="str">
            <v>형식 - 1</v>
          </cell>
          <cell r="C922">
            <v>4</v>
          </cell>
          <cell r="D922" t="str">
            <v>개소</v>
          </cell>
          <cell r="E922">
            <v>4000000</v>
          </cell>
          <cell r="F922">
            <v>16000000</v>
          </cell>
        </row>
        <row r="923">
          <cell r="A923" t="str">
            <v>b.        〃</v>
          </cell>
          <cell r="B923" t="str">
            <v>형식 - 2</v>
          </cell>
          <cell r="C923">
            <v>4</v>
          </cell>
          <cell r="D923" t="str">
            <v>개소</v>
          </cell>
          <cell r="E923">
            <v>4000000</v>
          </cell>
          <cell r="F923">
            <v>16000000</v>
          </cell>
        </row>
        <row r="924">
          <cell r="A924" t="str">
            <v>5.08 안  전  관  리  비</v>
          </cell>
        </row>
        <row r="925">
          <cell r="A925" t="str">
            <v>a. 공사용 표지판 및 보안등</v>
          </cell>
          <cell r="C925">
            <v>1</v>
          </cell>
          <cell r="D925" t="str">
            <v>식</v>
          </cell>
          <cell r="E925">
            <v>5000000</v>
          </cell>
          <cell r="F925">
            <v>5000000</v>
          </cell>
        </row>
        <row r="926">
          <cell r="A926" t="str">
            <v>b. 가   설    휀   스</v>
          </cell>
          <cell r="B926" t="str">
            <v>B1.8×H1.45m</v>
          </cell>
          <cell r="C926">
            <v>1</v>
          </cell>
          <cell r="D926" t="str">
            <v>식</v>
          </cell>
          <cell r="E926">
            <v>5000000</v>
          </cell>
          <cell r="F926">
            <v>5000000</v>
          </cell>
        </row>
        <row r="927">
          <cell r="A927" t="str">
            <v>c. 안  전  관  리  인</v>
          </cell>
          <cell r="C927">
            <v>48</v>
          </cell>
          <cell r="D927" t="str">
            <v>월</v>
          </cell>
          <cell r="E927">
            <v>1000000</v>
          </cell>
          <cell r="F927">
            <v>48000000</v>
          </cell>
        </row>
        <row r="928">
          <cell r="A928" t="str">
            <v>d. 임 시 차 선 도 색</v>
          </cell>
          <cell r="B928" t="str">
            <v>황색,상온형,기계식</v>
          </cell>
          <cell r="C928">
            <v>1231</v>
          </cell>
          <cell r="D928" t="str">
            <v>㎡</v>
          </cell>
          <cell r="E928">
            <v>3189</v>
          </cell>
          <cell r="F928">
            <v>3925659</v>
          </cell>
        </row>
        <row r="930">
          <cell r="A930" t="str">
            <v>7. 부     대     공</v>
          </cell>
          <cell r="F930">
            <v>360087650</v>
          </cell>
        </row>
        <row r="931">
          <cell r="A931" t="str">
            <v>6.01 세 륜 세 차 시 설</v>
          </cell>
          <cell r="C931">
            <v>1</v>
          </cell>
          <cell r="D931" t="str">
            <v>개소</v>
          </cell>
          <cell r="E931">
            <v>15000000</v>
          </cell>
          <cell r="F931">
            <v>15000000</v>
          </cell>
        </row>
        <row r="932">
          <cell r="A932" t="str">
            <v>6.02 중   기   운   반</v>
          </cell>
          <cell r="C932">
            <v>1</v>
          </cell>
          <cell r="D932" t="str">
            <v>식</v>
          </cell>
          <cell r="E932">
            <v>7000000</v>
          </cell>
          <cell r="F932">
            <v>7000000</v>
          </cell>
        </row>
        <row r="933">
          <cell r="A933" t="str">
            <v>6.03 가설판넬 및 방진망 설치</v>
          </cell>
          <cell r="C933">
            <v>2045</v>
          </cell>
          <cell r="D933" t="str">
            <v>m</v>
          </cell>
          <cell r="E933">
            <v>35200</v>
          </cell>
          <cell r="F933">
            <v>71984000</v>
          </cell>
        </row>
        <row r="934">
          <cell r="A934" t="str">
            <v>6.04 기존도로 덧씌우기</v>
          </cell>
          <cell r="C934">
            <v>1</v>
          </cell>
          <cell r="D934" t="str">
            <v>P.S</v>
          </cell>
          <cell r="E934">
            <v>18670334</v>
          </cell>
          <cell r="F934">
            <v>18670334</v>
          </cell>
        </row>
        <row r="935">
          <cell r="A935" t="str">
            <v>6.05 기존포장 유지보수비</v>
          </cell>
          <cell r="C935">
            <v>1</v>
          </cell>
          <cell r="D935" t="str">
            <v>P.S</v>
          </cell>
          <cell r="E935">
            <v>35724602</v>
          </cell>
          <cell r="F935">
            <v>35724602</v>
          </cell>
        </row>
        <row r="936">
          <cell r="A936" t="str">
            <v>6.06 가      시      설</v>
          </cell>
        </row>
        <row r="937">
          <cell r="A937" t="str">
            <v>a. 토  공  규  준  틀</v>
          </cell>
          <cell r="C937">
            <v>1</v>
          </cell>
          <cell r="D937" t="str">
            <v>식</v>
          </cell>
          <cell r="E937">
            <v>3000000</v>
          </cell>
          <cell r="F937">
            <v>3000000</v>
          </cell>
        </row>
        <row r="938">
          <cell r="A938" t="str">
            <v>b. 가   설    건   물</v>
          </cell>
          <cell r="C938">
            <v>1</v>
          </cell>
          <cell r="D938" t="str">
            <v>식</v>
          </cell>
          <cell r="E938">
            <v>15000000</v>
          </cell>
          <cell r="F938">
            <v>15000000</v>
          </cell>
        </row>
        <row r="939">
          <cell r="A939" t="str">
            <v>6.05 준  공  표  지  석</v>
          </cell>
          <cell r="C939">
            <v>1</v>
          </cell>
          <cell r="D939" t="str">
            <v>개소</v>
          </cell>
          <cell r="E939">
            <v>1000000</v>
          </cell>
          <cell r="F939">
            <v>1000000</v>
          </cell>
        </row>
        <row r="940">
          <cell r="A940" t="str">
            <v>6.06 품  질  관  리  비</v>
          </cell>
        </row>
        <row r="941">
          <cell r="A941" t="str">
            <v>a. 시      험      비</v>
          </cell>
          <cell r="C941">
            <v>1</v>
          </cell>
          <cell r="D941" t="str">
            <v>식</v>
          </cell>
          <cell r="E941">
            <v>20000000</v>
          </cell>
          <cell r="F941">
            <v>20000000</v>
          </cell>
        </row>
        <row r="942">
          <cell r="A942" t="str">
            <v>b. 차      량      비</v>
          </cell>
          <cell r="C942">
            <v>48</v>
          </cell>
          <cell r="D942" t="str">
            <v>개월</v>
          </cell>
          <cell r="E942">
            <v>480000</v>
          </cell>
          <cell r="F942">
            <v>23040000</v>
          </cell>
        </row>
        <row r="943">
          <cell r="A943" t="str">
            <v>6.08 자   재   운   반</v>
          </cell>
        </row>
        <row r="944">
          <cell r="A944" t="str">
            <v>a. 시  멘  트  운  반</v>
          </cell>
          <cell r="B944" t="str">
            <v>40kg/대</v>
          </cell>
          <cell r="C944">
            <v>316</v>
          </cell>
          <cell r="D944" t="str">
            <v>대</v>
          </cell>
          <cell r="E944">
            <v>1200</v>
          </cell>
          <cell r="F944">
            <v>379200</v>
          </cell>
        </row>
        <row r="945">
          <cell r="A945" t="str">
            <v>b. 철   근    운   반</v>
          </cell>
          <cell r="C945">
            <v>3547.69</v>
          </cell>
          <cell r="D945" t="str">
            <v>ton</v>
          </cell>
          <cell r="E945">
            <v>12000</v>
          </cell>
          <cell r="F945">
            <v>42572280</v>
          </cell>
        </row>
        <row r="946">
          <cell r="A946" t="str">
            <v>c. 아 스 팔 트  운 반</v>
          </cell>
        </row>
        <row r="947">
          <cell r="A947" t="str">
            <v>-1.       〃</v>
          </cell>
          <cell r="B947" t="str">
            <v>RSC-3</v>
          </cell>
          <cell r="C947">
            <v>782</v>
          </cell>
          <cell r="D947" t="str">
            <v>드럼</v>
          </cell>
          <cell r="E947">
            <v>2600</v>
          </cell>
          <cell r="F947">
            <v>2033200</v>
          </cell>
        </row>
        <row r="948">
          <cell r="A948" t="str">
            <v>-2.       〃</v>
          </cell>
          <cell r="B948" t="str">
            <v>RSC-4</v>
          </cell>
          <cell r="C948">
            <v>779</v>
          </cell>
          <cell r="D948" t="str">
            <v>드럼</v>
          </cell>
          <cell r="E948">
            <v>2600</v>
          </cell>
          <cell r="F948">
            <v>2025400</v>
          </cell>
        </row>
        <row r="949">
          <cell r="A949" t="str">
            <v>d. 흄   관    운   반</v>
          </cell>
        </row>
        <row r="950">
          <cell r="A950" t="str">
            <v>-1.       〃</v>
          </cell>
          <cell r="B950" t="str">
            <v>φ 600㎜×2.5m,소켓</v>
          </cell>
          <cell r="C950">
            <v>22</v>
          </cell>
          <cell r="D950" t="str">
            <v>본</v>
          </cell>
          <cell r="E950">
            <v>1800</v>
          </cell>
          <cell r="F950">
            <v>39600</v>
          </cell>
        </row>
        <row r="951">
          <cell r="A951" t="str">
            <v>-2.       〃</v>
          </cell>
          <cell r="B951" t="str">
            <v>φ1000㎜×2.5m,소켓</v>
          </cell>
          <cell r="C951">
            <v>38</v>
          </cell>
          <cell r="D951" t="str">
            <v>본</v>
          </cell>
          <cell r="E951">
            <v>4900</v>
          </cell>
          <cell r="F951">
            <v>186200</v>
          </cell>
        </row>
        <row r="952">
          <cell r="A952" t="str">
            <v>e. 진동 및 전압 철근콘크리트관</v>
          </cell>
          <cell r="B952" t="str">
            <v>(V.R.관)</v>
          </cell>
        </row>
        <row r="953">
          <cell r="A953" t="str">
            <v>-1.       〃</v>
          </cell>
          <cell r="B953" t="str">
            <v>φ 300㎜×2.5m</v>
          </cell>
          <cell r="C953">
            <v>1329</v>
          </cell>
          <cell r="D953" t="str">
            <v>본</v>
          </cell>
          <cell r="E953">
            <v>2815</v>
          </cell>
          <cell r="F953">
            <v>3741135</v>
          </cell>
        </row>
        <row r="954">
          <cell r="A954" t="str">
            <v>-2.       〃</v>
          </cell>
          <cell r="B954" t="str">
            <v>φ 600㎜×2.5m</v>
          </cell>
          <cell r="C954">
            <v>805</v>
          </cell>
          <cell r="D954" t="str">
            <v>본</v>
          </cell>
          <cell r="E954">
            <v>9381</v>
          </cell>
          <cell r="F954">
            <v>7551705</v>
          </cell>
        </row>
        <row r="955">
          <cell r="A955" t="str">
            <v>-3.       〃</v>
          </cell>
          <cell r="B955" t="str">
            <v>φ 800㎜×2.5m</v>
          </cell>
          <cell r="C955">
            <v>269</v>
          </cell>
          <cell r="D955" t="str">
            <v>본</v>
          </cell>
          <cell r="E955">
            <v>16488</v>
          </cell>
          <cell r="F955">
            <v>4435272</v>
          </cell>
        </row>
        <row r="956">
          <cell r="A956" t="str">
            <v>-4.       〃</v>
          </cell>
          <cell r="B956" t="str">
            <v>φ1000㎜×2.5m</v>
          </cell>
          <cell r="C956">
            <v>113</v>
          </cell>
          <cell r="D956" t="str">
            <v>본</v>
          </cell>
          <cell r="E956">
            <v>26154</v>
          </cell>
          <cell r="F956">
            <v>2955402</v>
          </cell>
        </row>
        <row r="957">
          <cell r="A957" t="str">
            <v>f. 경계석 및 경계블록</v>
          </cell>
        </row>
        <row r="958">
          <cell r="A958" t="str">
            <v>-1. 보차도경계석(제주석)</v>
          </cell>
          <cell r="B958" t="str">
            <v>210×300×500mm</v>
          </cell>
          <cell r="C958">
            <v>27476</v>
          </cell>
          <cell r="D958" t="str">
            <v>개</v>
          </cell>
          <cell r="E958">
            <v>1000</v>
          </cell>
          <cell r="F958">
            <v>27476000</v>
          </cell>
        </row>
        <row r="959">
          <cell r="A959" t="str">
            <v>-2.        〃</v>
          </cell>
          <cell r="B959" t="str">
            <v>200×250×500mm</v>
          </cell>
          <cell r="C959">
            <v>63506</v>
          </cell>
          <cell r="D959" t="str">
            <v>개</v>
          </cell>
          <cell r="E959">
            <v>1000</v>
          </cell>
          <cell r="F959">
            <v>63506000</v>
          </cell>
        </row>
        <row r="960">
          <cell r="A960" t="str">
            <v>6.09 공     제     대</v>
          </cell>
          <cell r="B960" t="str">
            <v>철근 고재</v>
          </cell>
          <cell r="C960">
            <v>103.324</v>
          </cell>
          <cell r="D960" t="str">
            <v>ton</v>
          </cell>
          <cell r="E960">
            <v>-70000</v>
          </cell>
          <cell r="F960">
            <v>-7232680</v>
          </cell>
        </row>
      </sheetData>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작성방법"/>
      <sheetName val="5.소재"/>
      <sheetName val="일위대가"/>
      <sheetName val="Sheet5"/>
      <sheetName val="PK95-5"/>
      <sheetName val="PI"/>
      <sheetName val="내역"/>
      <sheetName val="산출"/>
      <sheetName val="조도계산서_(도서)"/>
      <sheetName val="TABLE"/>
      <sheetName val="4-3 보온 기본물량집계"/>
      <sheetName val="공사비내역서"/>
      <sheetName val="5_소재"/>
      <sheetName val="Sheet6"/>
      <sheetName val="h-013211-2"/>
      <sheetName val="부하(성남)"/>
      <sheetName val="노무비단가"/>
      <sheetName val="SITE-E"/>
      <sheetName val="Pengalaman Per"/>
      <sheetName val="TOTAL"/>
      <sheetName val="Sheet10"/>
      <sheetName val="단가"/>
      <sheetName val="cable산출"/>
      <sheetName val="Data"/>
      <sheetName val="물량기준(BC)"/>
      <sheetName val="구동부 종류"/>
      <sheetName val="Coupling"/>
      <sheetName val="Sheet1 (2)"/>
      <sheetName val="설계"/>
      <sheetName val="LL2"/>
      <sheetName val="LLL"/>
      <sheetName val="공사내역"/>
      <sheetName val="용선 C.L"/>
      <sheetName val="배명(단가)"/>
      <sheetName val="공정양식"/>
      <sheetName val="MHR-ANLIS"/>
      <sheetName val="6.INTER CONNECTING"/>
      <sheetName val="Sheet1"/>
      <sheetName val="입출재고현황 (2)"/>
      <sheetName val="#REF"/>
      <sheetName val="SG"/>
      <sheetName val="1062-X방향 "/>
      <sheetName val="설계조건"/>
      <sheetName val="COVER-P"/>
      <sheetName val="부하계산서"/>
      <sheetName val="환율-LIBOR"/>
      <sheetName val="Peralatan (2)"/>
      <sheetName val="Daftar Sewa"/>
      <sheetName val="Peralatan"/>
      <sheetName val="Analisa Alat"/>
      <sheetName val="도면자료제출일정"/>
      <sheetName val="옥외통신"/>
      <sheetName val="WEIGHT LIST"/>
      <sheetName val="물량"/>
      <sheetName val="POL6차-PIPING"/>
      <sheetName val="산#2-1 (2)"/>
      <sheetName val="산#3-1"/>
      <sheetName val="견적대비 견적서"/>
      <sheetName val="5_소재1"/>
      <sheetName val="Pengalaman_Per"/>
      <sheetName val="4-3_보온_기본물량집계"/>
      <sheetName val="구동부_종류"/>
      <sheetName val="Sheet1_(2)"/>
      <sheetName val="용선_C_L"/>
      <sheetName val="입출재고현황_(2)"/>
      <sheetName val="6_INTER_CONNECTING"/>
      <sheetName val="1062-X방향_"/>
      <sheetName val="Peralatan_(2)"/>
      <sheetName val="Daftar_Sewa"/>
      <sheetName val="Analisa_Alat"/>
      <sheetName val="WEIGHT_LIST"/>
      <sheetName val="5_소재2"/>
      <sheetName val="Pengalaman_Per1"/>
      <sheetName val="4-3_보온_기본물량집계1"/>
      <sheetName val="구동부_종류1"/>
      <sheetName val="Sheet1_(2)1"/>
      <sheetName val="용선_C_L1"/>
      <sheetName val="입출재고현황_(2)1"/>
      <sheetName val="6_INTER_CONNECTING1"/>
      <sheetName val="1062-X방향_1"/>
      <sheetName val="Peralatan_(2)1"/>
      <sheetName val="Daftar_Sewa1"/>
      <sheetName val="Analisa_Alat1"/>
      <sheetName val="WEIGHT_LIST1"/>
      <sheetName val="FB25JN"/>
      <sheetName val="INSTR"/>
      <sheetName val="Sheet9"/>
      <sheetName val="SENSOR LIST"/>
      <sheetName val="CAT_5"/>
      <sheetName val="WORK"/>
      <sheetName val="MUK-List"/>
      <sheetName val="계약ITEM"/>
      <sheetName val="BEND LOSS"/>
      <sheetName val="eq_data"/>
      <sheetName val="Eier"/>
      <sheetName val="품종별-이름"/>
      <sheetName val="Equipment"/>
      <sheetName val="Piping"/>
      <sheetName val="적용환율"/>
      <sheetName val="품셈 "/>
      <sheetName val="PAINT"/>
      <sheetName val="방화도료"/>
      <sheetName val="배수내역"/>
      <sheetName val="설치내역서"/>
      <sheetName val="정부노임단가"/>
      <sheetName val="내역서 "/>
      <sheetName val="중기조종사 단위단가"/>
      <sheetName val="코드목록"/>
      <sheetName val="마감집계(창고)"/>
      <sheetName val="도장면적"/>
      <sheetName val="마감산근(창고)"/>
      <sheetName val="NYS"/>
      <sheetName val="현장관리비"/>
      <sheetName val="실행내역"/>
      <sheetName val="금광1터널"/>
      <sheetName val="2000년1차"/>
      <sheetName val="일위대가-기계"/>
      <sheetName val="COVER"/>
      <sheetName val="2선재"/>
      <sheetName val="3월"/>
      <sheetName val="4월"/>
      <sheetName val="5월"/>
      <sheetName val="코드표"/>
      <sheetName val="자재코드"/>
      <sheetName val="공사비_NDE"/>
      <sheetName val="데이타"/>
      <sheetName val="식재인부"/>
      <sheetName val="report"/>
      <sheetName val="소일위대가코드표"/>
      <sheetName val="노임단가"/>
      <sheetName val="APT"/>
      <sheetName val="적산산출"/>
      <sheetName val="자재비산출"/>
      <sheetName val="운용비산출"/>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설표지"/>
      <sheetName val="산근표지"/>
      <sheetName val="조명집계"/>
      <sheetName val="75산근1(철거)"/>
      <sheetName val="53산근(철거)"/>
      <sheetName val="계장전선관산근"/>
      <sheetName val="터파기(철거)"/>
      <sheetName val="#REF"/>
      <sheetName val="결과조달"/>
      <sheetName val="SG"/>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공사비요율"/>
      <sheetName val="토목(총괄)"/>
      <sheetName val="조경(총괄)"/>
      <sheetName val="건축(총괄)"/>
      <sheetName val="기계(총괄)"/>
      <sheetName val="토목"/>
      <sheetName val="현장설명서"/>
      <sheetName val="조경"/>
      <sheetName val="집계(건축)"/>
      <sheetName val="건축"/>
      <sheetName val="기계(집계)"/>
      <sheetName val="순공사(기계)"/>
      <sheetName val="자재비(기계)"/>
      <sheetName val="배관자재(기계)"/>
      <sheetName val="잡철물자재(기계)"/>
      <sheetName val="사급설치(기계)"/>
      <sheetName val="기기사급설치(기계)"/>
      <sheetName val="배관설치(기계)"/>
      <sheetName val="잡철물설치(기계) "/>
      <sheetName val="사급기자재(기계)"/>
      <sheetName val="기기사급자재(기계)"/>
      <sheetName val="전체공사비요율(t)"/>
      <sheetName val="토목(총괄)(t)"/>
      <sheetName val="조경(총괄t)"/>
      <sheetName val="건축(총괄t)"/>
      <sheetName val="기계(총괄t)"/>
      <sheetName val="토목(t)"/>
      <sheetName val="조경(t)"/>
      <sheetName val="집계(건축t)"/>
      <sheetName val="건축(t)"/>
      <sheetName val="기계(집계t)"/>
      <sheetName val="순공사(기계t)"/>
      <sheetName val="자재비(기계t)"/>
      <sheetName val="배관자재(기계t)"/>
      <sheetName val="잡철물자재(기계t)"/>
      <sheetName val="사급설치(기계t)"/>
      <sheetName val="기기사급설치(기계t)"/>
      <sheetName val="배관설치(기계t)"/>
      <sheetName val="잡철물설치(기계t)"/>
      <sheetName val="사급기자재(기계t)"/>
      <sheetName val="기기사급자재(기계t)"/>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확약서"/>
      <sheetName val="대비"/>
      <sheetName val="#REF"/>
      <sheetName val="제6-2공구"/>
      <sheetName val="투안점수"/>
      <sheetName val="자재및인력 (투안)"/>
      <sheetName val="예가표"/>
      <sheetName val="내역서"/>
      <sheetName val="도면자료제출일정"/>
      <sheetName val="복갑"/>
      <sheetName val="결과조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도"/>
    </sheetNames>
    <sheetDataSet>
      <sheetData sheetId="0"/>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1통복품질관리비"/>
      <sheetName val="10.2 장당품질관리비"/>
      <sheetName val="10.3안중품질관리비"/>
      <sheetName val="시험비 단가산출"/>
      <sheetName val="원가계산(통복)"/>
      <sheetName val="원가계산(장당)"/>
      <sheetName val="원가계산(안중)"/>
      <sheetName val="도"/>
      <sheetName val="#REF"/>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추가1"/>
      <sheetName val="추가2"/>
      <sheetName val="추가3"/>
      <sheetName val="추가4"/>
      <sheetName val="Sheet2"/>
      <sheetName val="추가5"/>
      <sheetName val="Sheet2 (2)"/>
      <sheetName val="추가6"/>
      <sheetName val="추가7"/>
      <sheetName val="추가7-1"/>
      <sheetName val="추가8"/>
      <sheetName val="추가9"/>
      <sheetName val="공사비예산서(토목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약ITEM"/>
      <sheetName val="TOTAL"/>
      <sheetName val="Sheet5"/>
      <sheetName val="도"/>
      <sheetName val="고로제작"/>
      <sheetName val="공사예산서(북한적용)"/>
      <sheetName val="환율-LIBOR"/>
      <sheetName val="WORK"/>
      <sheetName val="도면자료제출일정"/>
      <sheetName val="Sheet1 (2)"/>
      <sheetName val="전근로자관리"/>
      <sheetName val="품종별-이름"/>
      <sheetName val="Pengalaman Per"/>
      <sheetName val="Y-WORK"/>
      <sheetName val="2선재"/>
      <sheetName val="작성방법"/>
      <sheetName val="자재사용실적"/>
      <sheetName val="SG"/>
      <sheetName val="간접비내역-1"/>
      <sheetName val="Main"/>
      <sheetName val="Proposal"/>
      <sheetName val="ITEM"/>
      <sheetName val="Data"/>
      <sheetName val="SENSOR LIST"/>
      <sheetName val="BEND LOSS"/>
      <sheetName val="BSD (2)"/>
      <sheetName val="건축집계"/>
      <sheetName val="견적대비 견적서"/>
      <sheetName val="옥외"/>
      <sheetName val="MCI"/>
      <sheetName val="설계"/>
      <sheetName val="CODE"/>
      <sheetName val="단중표"/>
      <sheetName val="Config"/>
      <sheetName val="내역"/>
      <sheetName val="견적"/>
      <sheetName val="arsitektur"/>
      <sheetName val="MTO"/>
      <sheetName val="Sheet2"/>
      <sheetName val="공사비예산서(토목분)"/>
      <sheetName val="Sheet1"/>
      <sheetName val="CB"/>
      <sheetName val="PIPE"/>
      <sheetName val="FLANGE"/>
      <sheetName val="VALVE"/>
      <sheetName val="가열로SW"/>
      <sheetName val="기계내역서"/>
      <sheetName val="Man Power &amp; Com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특기사항"/>
      <sheetName val="일반및특기시방서"/>
      <sheetName val="설계설명서"/>
      <sheetName val="Sheet5"/>
      <sheetName val="도"/>
      <sheetName val="예가표"/>
      <sheetName val="#REF"/>
      <sheetName val="물량"/>
      <sheetName val="WEIGHT LIST"/>
      <sheetName val="POL6차-PIPING"/>
      <sheetName val="산#2-1 (2)"/>
      <sheetName val="산#3-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도"/>
    </sheetNames>
    <sheetDataSet>
      <sheetData sheetId="0"/>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
      <sheetName val="공문"/>
      <sheetName val="SUM"/>
      <sheetName val="입찰서"/>
      <sheetName val="CB"/>
      <sheetName val="예가표"/>
    </sheetNames>
    <sheetDataSet>
      <sheetData sheetId="0"/>
      <sheetData sheetId="1"/>
      <sheetData sheetId="2"/>
      <sheetData sheetId="3"/>
      <sheetData sheetId="4"/>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표"/>
      <sheetName val="수량산출서"/>
      <sheetName val="산출내역서"/>
      <sheetName val="sheet5"/>
      <sheetName val="Sheet6"/>
      <sheetName val="단가비교"/>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pldt"/>
      <sheetName val="수주"/>
      <sheetName val="입출재고현황 (2)"/>
      <sheetName val="Sheet5"/>
      <sheetName val="SENSOR LIST"/>
      <sheetName val="Sheet1 _2_"/>
      <sheetName val="단중표"/>
      <sheetName val="MUK-List"/>
      <sheetName val="V0QNUPI8"/>
      <sheetName val="Man Power"/>
      <sheetName val="ENG-101"/>
      <sheetName val="PI"/>
      <sheetName val="내역서"/>
      <sheetName val="TOTAL"/>
      <sheetName val="화재 탐지 설비"/>
      <sheetName val="도"/>
      <sheetName val="BEND LOSS"/>
      <sheetName val="ITEM"/>
      <sheetName val="노임"/>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강편(3선재-4TON)"/>
      <sheetName val="적용기준(3선재-4TON)"/>
      <sheetName val="강편(3선재-6TON)"/>
      <sheetName val="강편(3선재-6TON) (REV1)"/>
      <sheetName val="적용기준(3선재-6TON)"/>
      <sheetName val="강편(3후판-4TON)"/>
      <sheetName val="적용기준(3후판-4TON)"/>
      <sheetName val="강편(3후판-6TON)"/>
      <sheetName val="적용기준(3후판-6TON)"/>
      <sheetName val="강편(3후판-6TON)(REV1)"/>
      <sheetName val="가열로 총괄표(1)"/>
      <sheetName val="가열로 총괄표(2)"/>
      <sheetName val="강편(장입설비)"/>
      <sheetName val="2선재"/>
      <sheetName val="3선재"/>
      <sheetName val="투자내용검토(공통사항)"/>
      <sheetName val="투자내용검토(강편)"/>
      <sheetName val="투자내용검토(2선재)"/>
      <sheetName val="투자내용검토(3선재)"/>
      <sheetName val="Sheet7"/>
      <sheetName val="Sheet8"/>
      <sheetName val="Sheet9"/>
      <sheetName val="Sheet10"/>
      <sheetName val="Sheet1"/>
      <sheetName val="SG"/>
      <sheetName val="5.소재"/>
      <sheetName val="BEND LOSS"/>
      <sheetName val="Sheet5"/>
      <sheetName val="투자계획실 양식(가열로)"/>
      <sheetName val="2공구산출내역"/>
      <sheetName val="토건"/>
      <sheetName val="단중표"/>
      <sheetName val="잡설비내역"/>
      <sheetName val="공사내역"/>
      <sheetName val="도면자료제출일정"/>
      <sheetName val="Sheet1 (2)"/>
      <sheetName val="ORIGN"/>
      <sheetName val="DAN"/>
      <sheetName val="백호우계수"/>
      <sheetName val="코드목록(시스템담당용)"/>
      <sheetName val="Cover"/>
      <sheetName val="MHR-ANLIS"/>
      <sheetName val="도"/>
      <sheetName val="견적서을"/>
      <sheetName val="general"/>
      <sheetName val="단가표 (2)"/>
      <sheetName val="MUK-List"/>
      <sheetName val="공정양식"/>
      <sheetName val="설비비3"/>
      <sheetName val="도급양식"/>
      <sheetName val="내역서"/>
      <sheetName val="공사비입력란"/>
      <sheetName val="1.견적가 총괄표(설비)"/>
      <sheetName val="2000전체분"/>
      <sheetName val="2000년1차"/>
      <sheetName val="총 원가계산"/>
      <sheetName val="기자재비"/>
      <sheetName val="철거산출근거"/>
      <sheetName val="정부노임단가"/>
      <sheetName val="PI"/>
      <sheetName val="SENSOR LIST"/>
      <sheetName val="공정별계획(생산,발송)"/>
      <sheetName val="WIND"/>
      <sheetName val="General Data"/>
      <sheetName val="#REF"/>
      <sheetName val="Sheet2"/>
      <sheetName val="INPUT"/>
      <sheetName val="견"/>
      <sheetName val="3후판"/>
      <sheetName val="원가계산서"/>
      <sheetName val="입출재고현황 (2)"/>
      <sheetName val="MEXICO-C"/>
      <sheetName val="실행내역서 "/>
      <sheetName val="Final(1)summary"/>
      <sheetName val="REDUCER"/>
      <sheetName val="실행철강하도"/>
      <sheetName val="IT-BAT"/>
      <sheetName val="SHL"/>
      <sheetName val="????"/>
      <sheetName val="터파기및재료"/>
      <sheetName val="Man Power"/>
      <sheetName val="산#3-2-2"/>
      <sheetName val="indirect"/>
      <sheetName val="효율&amp;역율"/>
      <sheetName val="환율-LIBOR"/>
      <sheetName val="조도계산서 (도서)"/>
      <sheetName val="WORK"/>
      <sheetName val="Proposal"/>
      <sheetName val="POL6차-PIPING"/>
      <sheetName val="품셈 "/>
      <sheetName val="PAINT"/>
      <sheetName val="방화도료"/>
      <sheetName val="EE-PROP"/>
      <sheetName val="설비비4"/>
      <sheetName val="설비비2"/>
      <sheetName val="설비비5"/>
      <sheetName val="설비비6"/>
      <sheetName val="설비비1"/>
      <sheetName val="Eier"/>
      <sheetName val="유첨3.적용기준"/>
      <sheetName val="물량"/>
      <sheetName val="적용"/>
      <sheetName val="Pengalaman Per"/>
      <sheetName val="Y-WORK"/>
      <sheetName val="ITEM"/>
      <sheetName val="PBS"/>
      <sheetName val="품종별-이름"/>
      <sheetName val="가열로SW"/>
      <sheetName val="기초입력"/>
      <sheetName val="노무비단가"/>
      <sheetName val="케이블규격"/>
      <sheetName val="Culvert"/>
      <sheetName val="노무비"/>
      <sheetName val="일위대가(건축)"/>
      <sheetName val="원가계산서(남측)"/>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BQ"/>
      <sheetName val="도"/>
      <sheetName val="전차선로 물량표"/>
      <sheetName val="CABLE"/>
      <sheetName val="옥외"/>
      <sheetName val="산#3-2-2"/>
      <sheetName val="단중표"/>
      <sheetName val="내역"/>
      <sheetName val="PI"/>
      <sheetName val="상세내역총괄"/>
      <sheetName val="4-3 보온 기본물량집계"/>
      <sheetName val="MixBed"/>
      <sheetName val="CondPol"/>
      <sheetName val="산출"/>
      <sheetName val="ETC"/>
      <sheetName val="비철보고서"/>
      <sheetName val="GAEYO"/>
      <sheetName val="DATA LISTS"/>
      <sheetName val="Sheet6"/>
      <sheetName val="현장관리비"/>
      <sheetName val="실행내역"/>
      <sheetName val="LOOP"/>
      <sheetName val="#REF"/>
      <sheetName val="물량"/>
      <sheetName val="Man Power"/>
      <sheetName val="T-TABLE"/>
      <sheetName val="수량산출서"/>
      <sheetName val="ORIGN"/>
      <sheetName val="효율&amp;역율"/>
      <sheetName val="Sheet9"/>
      <sheetName val="기초자료"/>
      <sheetName val="견적집계표"/>
      <sheetName val="자재단가비교표"/>
      <sheetName val="작성기준"/>
      <sheetName val="작성방법"/>
      <sheetName val="내역서"/>
      <sheetName val="전체현황"/>
      <sheetName val="부서현황"/>
      <sheetName val="신규DEP"/>
      <sheetName val="HP1AMLIS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Sheet5"/>
      <sheetName val="기초자료"/>
      <sheetName val="BEND LOSS"/>
      <sheetName val="PI"/>
      <sheetName val="#REF"/>
      <sheetName val="산#3-2-2"/>
      <sheetName val="2선재"/>
      <sheetName val="작성방법"/>
      <sheetName val="CAT_5"/>
      <sheetName val="MixBed"/>
      <sheetName val="Areas"/>
      <sheetName val="Utility"/>
      <sheetName val="CondPol"/>
      <sheetName val="Man Power"/>
      <sheetName val="단중표"/>
      <sheetName val="CABLE"/>
      <sheetName val="비철보고서"/>
      <sheetName val="DATA"/>
      <sheetName val="DATA LISTS"/>
      <sheetName val="4-3 보온 기본물량집계"/>
      <sheetName val="내역"/>
      <sheetName val="BQ"/>
      <sheetName val="names"/>
      <sheetName val="자격 땡겨오기"/>
      <sheetName val="현장관리비"/>
      <sheetName val="실행내역"/>
      <sheetName val="옥외"/>
      <sheetName val="산출"/>
      <sheetName val="POL6차-PIPING"/>
      <sheetName val="Analyser System"/>
      <sheetName val="Summary"/>
      <sheetName val="AS-01"/>
      <sheetName val="PK95-5"/>
      <sheetName val="General Data"/>
      <sheetName val="Sheet9"/>
      <sheetName val="증감조서"/>
      <sheetName val="품셈TABLE"/>
      <sheetName val="ANX3A11"/>
      <sheetName val="환율표"/>
      <sheetName val="TABLE"/>
      <sheetName val="작성기준"/>
      <sheetName val="3인도계획"/>
      <sheetName val="Curves"/>
      <sheetName val="Tables"/>
      <sheetName val="XZLC004_PART2"/>
      <sheetName val="XZLC003_PART1"/>
      <sheetName val="C-18"/>
      <sheetName val="COA-17"/>
      <sheetName val="(2)"/>
      <sheetName val="단위중량표"/>
      <sheetName val="공사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_E~1"/>
    </sheetNames>
    <definedNames>
      <definedName name="basic"/>
      <definedName name="interface"/>
      <definedName name="도면승인"/>
      <definedName name="설계계산"/>
      <definedName name="설계기준"/>
      <definedName name="유사실적"/>
      <definedName name="전제조건"/>
    </defined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
      <sheetName val="SUM"/>
      <sheetName val="CVR"/>
      <sheetName val="BAL"/>
      <sheetName val="IO"/>
      <sheetName val="HW"/>
      <sheetName val="SW"/>
      <sheetName val="Com.Spare"/>
      <sheetName val="ENG"/>
      <sheetName val="TRG"/>
      <sheetName val="Option_Spare parts"/>
      <sheetName val="Option_Prosafe RS for DPCPC"/>
      <sheetName val="Eng's"/>
      <sheetName val="P.SUM"/>
      <sheetName val="Instruction"/>
      <sheetName val="Sol."/>
      <sheetName val="ExaQ."/>
      <sheetName val="Blank"/>
      <sheetName val="Sheet1"/>
      <sheetName val="CABLE"/>
    </sheetNames>
    <sheetDataSet>
      <sheetData sheetId="0" refreshError="1"/>
      <sheetData sheetId="1">
        <row r="21">
          <cell r="J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s>
    <sheetDataSet>
      <sheetData sheetId="0"/>
      <sheetData sheetId="1"/>
      <sheetData sheetId="2"/>
      <sheetData sheetId="3"/>
      <sheetData sheetId="4"/>
      <sheetData sheetId="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설계변경(총괄)"/>
      <sheetName val="설계변경"/>
      <sheetName val="Sheet1"/>
      <sheetName val="인KK"/>
      <sheetName val="임시전력"/>
      <sheetName val="공정표"/>
      <sheetName val="월별공정표"/>
      <sheetName val="일위대가"/>
      <sheetName val="계약ITEM"/>
      <sheetName val="Sheet4"/>
      <sheetName val="BEND LOSS"/>
      <sheetName val="공사물량총량집계"/>
      <sheetName val="수량산출서"/>
      <sheetName val="Sheet5"/>
      <sheetName val="일위대가(1)"/>
      <sheetName val="PI"/>
      <sheetName val="동우화학(공정표)"/>
      <sheetName val="음성cable"/>
      <sheetName val="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
      <sheetName val="표지"/>
      <sheetName val="기준"/>
      <sheetName val="원가"/>
      <sheetName val="총괄"/>
      <sheetName val="예산"/>
      <sheetName val="노무비"/>
      <sheetName val="인력"/>
      <sheetName val="총인력"/>
      <sheetName val="사업"/>
      <sheetName val="기계"/>
      <sheetName val="전기"/>
      <sheetName val="계장"/>
      <sheetName val="UTY"/>
      <sheetName val="토건"/>
      <sheetName val="설비비"/>
      <sheetName val="용역비"/>
      <sheetName val="기타외주"/>
      <sheetName val="경비"/>
      <sheetName val="츨장비"/>
      <sheetName val="현장관리비"/>
      <sheetName val="통합내역서"/>
      <sheetName val="환율"/>
      <sheetName val="Module2"/>
      <sheetName val="소일위대가코드표"/>
      <sheetName val="도"/>
      <sheetName val="공사비(전기)"/>
      <sheetName val="도면자료제출일정"/>
      <sheetName val="부표총괄"/>
      <sheetName val="일위대가"/>
      <sheetName val="금액결정"/>
      <sheetName val="Sheet5"/>
      <sheetName val="자격 땡겨오기"/>
      <sheetName val="견적종합2"/>
      <sheetName val="계약ITEM"/>
      <sheetName val="PANEL가격"/>
      <sheetName val="작성방법"/>
      <sheetName val="WORK"/>
      <sheetName val="Sheet9"/>
      <sheetName val="1.견적가 총괄표(설비)"/>
      <sheetName val="1.1적용기준"/>
      <sheetName val="1- Mechanical(R1)"/>
      <sheetName val="근태대장"/>
      <sheetName val="DATA"/>
      <sheetName val="내역"/>
      <sheetName val="990564"/>
      <sheetName val="배수내역"/>
      <sheetName val="용선 C.L"/>
      <sheetName val="원가계산서(남측)"/>
      <sheetName val="Sheet1"/>
      <sheetName val="공사설계서"/>
      <sheetName val="BEND LOSS"/>
      <sheetName val="#REF"/>
      <sheetName val="물량"/>
      <sheetName val="실행(1)"/>
      <sheetName val="단중표"/>
      <sheetName val="9509"/>
      <sheetName val="일위대가(1)"/>
      <sheetName val="유첨3.적용기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2선재"/>
      <sheetName val="작성방법"/>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첨부8"/>
      <sheetName val="첨부9"/>
      <sheetName val="첨부10"/>
      <sheetName val="견적"/>
      <sheetName val="도"/>
    </sheetNames>
    <sheetDataSet>
      <sheetData sheetId="0" refreshError="1"/>
      <sheetData sheetId="1" refreshError="1"/>
      <sheetData sheetId="2" refreshError="1"/>
      <sheetData sheetId="3" refreshError="1"/>
      <sheetData sheetId="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1"/>
      <sheetName val="Sheet2"/>
      <sheetName val="Sheet17"/>
      <sheetName val="Sheet3"/>
      <sheetName val="Sheet4"/>
      <sheetName val="첨부8.1기본공정"/>
      <sheetName val="첨부8.2종합공정표"/>
      <sheetName val="기계분야"/>
      <sheetName val="배관분야"/>
      <sheetName val="토목분야"/>
      <sheetName val="건축분야"/>
      <sheetName val="전기분야"/>
      <sheetName val="계장분야"/>
      <sheetName val="도면자료제출일정"/>
      <sheetName val="BEND LOSS"/>
      <sheetName val="도면자료제출일정_x0000__x0002__x0000_"/>
      <sheetName val="단가조사"/>
      <sheetName val="Sheet1 (2)"/>
      <sheetName val="도"/>
      <sheetName val="BID"/>
      <sheetName val="실행예산SHEET도장재검토"/>
      <sheetName val="LOOP"/>
      <sheetName val="공사명입력"/>
      <sheetName val="근로자자료입력"/>
      <sheetName val="참고자료"/>
      <sheetName val="단중표"/>
      <sheetName val="2선재"/>
      <sheetName val="작성방법"/>
      <sheetName val="도면자료제출일정?_x0002_?"/>
      <sheetName val="가열로SW"/>
      <sheetName val="사업부배부A"/>
      <sheetName val="관계주식"/>
      <sheetName val="계약ITEM"/>
      <sheetName val="견적내역서"/>
      <sheetName val="기계경비(시간당)"/>
      <sheetName val="램머"/>
      <sheetName val="SENSOR LIST"/>
      <sheetName val="가로등내역서"/>
      <sheetName val="도장면적"/>
      <sheetName val="정부노임단가"/>
      <sheetName val="포항보고서"/>
      <sheetName val="2000.11월설계내역"/>
      <sheetName val="내역서"/>
      <sheetName val="원가계산"/>
      <sheetName val="도면자료제출일정__x0002__"/>
      <sheetName val="POL6차-PIPING"/>
      <sheetName val="품셈 "/>
      <sheetName val="PAINT"/>
      <sheetName val="방화도료"/>
      <sheetName val="적용"/>
      <sheetName val="TOTAL"/>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단가"/>
      <sheetName val="배관BM(일반)"/>
      <sheetName val="가시설공개요"/>
      <sheetName val="물가대비표"/>
      <sheetName val="용역비내역-진짜"/>
      <sheetName val="CB"/>
      <sheetName val="정산서 "/>
      <sheetName val="노임단가"/>
      <sheetName val="노무비"/>
      <sheetName val=" 견적서"/>
      <sheetName val="시설물일위"/>
      <sheetName val="DATE"/>
      <sheetName val="전계가"/>
      <sheetName val="도면자료제출일정_x005f_x0000__x005f_x0002__x005f_x0000_"/>
      <sheetName val="도면자료제출일정__x005f_x0002__"/>
      <sheetName val="MUK-List"/>
      <sheetName val="자재코드"/>
      <sheetName val="Table"/>
      <sheetName val="기초입력"/>
      <sheetName val="수량산출"/>
      <sheetName val="HP1AMLIST"/>
      <sheetName val="전기공사"/>
      <sheetName val="EE-PROP"/>
      <sheetName val="첨부8_1기본공정"/>
      <sheetName val="첨부8_2종합공정표"/>
      <sheetName val="BEND_LOSS"/>
      <sheetName val="Sheet1_(2)"/>
      <sheetName val="도면자료제출일정??"/>
      <sheetName val="(당평)자재"/>
      <sheetName val="견적"/>
      <sheetName val="도면자료제출일정?_x005f_x0002_?"/>
      <sheetName val="효율&amp;역율"/>
      <sheetName val="도면자료제출일정_x005f_x005f_x005f_x0000__x005f_x005f_x00"/>
      <sheetName val="도면자료제출일정__x005f_x005f_x005f_x0002__"/>
      <sheetName val="Cost bd-&quot;A&quot;"/>
      <sheetName val="토건"/>
      <sheetName val="#REF"/>
      <sheetName val="물량"/>
      <sheetName val="단면가정"/>
      <sheetName val="도면자료제출일정__"/>
      <sheetName val="단가집"/>
      <sheetName val="기본자료"/>
      <sheetName val="내역"/>
      <sheetName val="SENSOR_LIST"/>
      <sheetName val="2000_11월설계내역"/>
      <sheetName val="품셈_"/>
      <sheetName val="BQ"/>
      <sheetName val="표지"/>
      <sheetName val="부대공"/>
      <sheetName val="토공"/>
      <sheetName val="포장공"/>
      <sheetName val="건축-물가변동"/>
      <sheetName val="공사비_NDE"/>
      <sheetName val="PI"/>
      <sheetName val="Eier"/>
      <sheetName val="일위대가"/>
      <sheetName val="수량산출서"/>
      <sheetName val="공사물량총량집계"/>
      <sheetName val="데이타"/>
      <sheetName val="식재인부"/>
      <sheetName val="Config"/>
      <sheetName val="계수시트"/>
      <sheetName val="원가계산서"/>
      <sheetName val="적용기준"/>
      <sheetName val="도면자료제출일정_x005f_x005f_x005f_x005f_x005f_x005f_x000"/>
      <sheetName val="도면자료제출일정__x005f_x005f_x005f_x005f_x005f_x005f_x00"/>
      <sheetName val="C3"/>
      <sheetName val="N賃率-職"/>
      <sheetName val="WEIGHT LIST"/>
      <sheetName val="전기일위대가"/>
      <sheetName val="CAT_5"/>
      <sheetName val="BQ(Piping)"/>
      <sheetName val="PipWT"/>
      <sheetName val="INPUT"/>
      <sheetName val="WORK"/>
      <sheetName val="울진견적"/>
      <sheetName val="SEX"/>
      <sheetName val="평가데이터"/>
      <sheetName val="설비비3"/>
      <sheetName val="자재실행"/>
      <sheetName val="정부노임"/>
      <sheetName val="방화산출"/>
      <sheetName val="설비비1"/>
      <sheetName val="작업일지"/>
      <sheetName val="소비자가"/>
      <sheetName val="노임"/>
      <sheetName val="설계내역서"/>
      <sheetName val="설비비4"/>
      <sheetName val="설비비2"/>
      <sheetName val="설비비5"/>
      <sheetName val="설비비6"/>
      <sheetName val="산#2-1 (2)"/>
      <sheetName val="산#3-1"/>
      <sheetName val="loading"/>
      <sheetName val="도면자료제출일정_x005f_x005f_x005f_x005f_x005f_x005f_x005"/>
      <sheetName val="도면자료제출일정_x005f_x0000__x00"/>
      <sheetName val="도면자료제출일정_x005f_x005f_x000"/>
      <sheetName val="도면자료제출일정__x005f_x005f_x00"/>
      <sheetName val="도면자료제출일정_x005f_x005f_x005"/>
      <sheetName val="집계표(MC)"/>
      <sheetName val="MAINCOLUMN"/>
      <sheetName val="산출근거(MC)"/>
      <sheetName val="형강재판재산출"/>
      <sheetName val="cp-e1"/>
      <sheetName val="SPARE(FOR COMM)"/>
      <sheetName val="사통"/>
      <sheetName val="구천"/>
      <sheetName val="산#3-2-2"/>
      <sheetName val="산#3-2"/>
      <sheetName val="코드목록(시스템담당용)"/>
      <sheetName val="Y-WORK"/>
      <sheetName val="청천내"/>
      <sheetName val="Isolasi Luar Dalam"/>
      <sheetName val="Isolasi Luar"/>
      <sheetName val="도면자료제출일정_x000"/>
      <sheetName val="도면자료제출일정__x00"/>
      <sheetName val="도면자료제출일정_x005"/>
      <sheetName val="도면자료제출일정?_x005f_x005f_x005f_x0002_?"/>
      <sheetName val="INDEX"/>
      <sheetName val="공량산출서"/>
      <sheetName val="조명시설"/>
      <sheetName val="결재갑지"/>
      <sheetName val="AS포장복구 "/>
      <sheetName val="공통비(전체)"/>
      <sheetName val="노임9월"/>
      <sheetName val="★도급내역"/>
      <sheetName val="명세서(을)"/>
      <sheetName val="ENG-101"/>
      <sheetName val="비교"/>
      <sheetName val="유첨3.적용기준"/>
      <sheetName val="코드목록"/>
      <sheetName val="도면자료제출일정_x005f_x005f_x005f_x0000__x00"/>
      <sheetName val="도면자료제출일정_x005f_x005f_x005f_x005f_x000"/>
      <sheetName val="도면자료제출일정__x005f_x005f_x005f_x005f_x00"/>
      <sheetName val="도면자료제출일정_x005f_x005f_x005f_x005f_x005"/>
      <sheetName val="2공구산출내역"/>
      <sheetName val="중강당 내역"/>
      <sheetName val="총괄표"/>
      <sheetName val="전차선로 물량표"/>
      <sheetName val="한강운반비"/>
      <sheetName val="조건"/>
      <sheetName val="자재단가"/>
      <sheetName val="설계예시"/>
      <sheetName val="간접"/>
      <sheetName val="문학간접"/>
      <sheetName val="내역서1"/>
      <sheetName val="중기손료"/>
      <sheetName val="기초단가"/>
      <sheetName val="개인카드"/>
      <sheetName val="부총"/>
      <sheetName val="tank list"/>
      <sheetName val="ORIGN"/>
      <sheetName val="MHR-ANLIS"/>
      <sheetName val="5.소재"/>
      <sheetName val="공정양식"/>
      <sheetName val="품종별-이름"/>
      <sheetName val="DATA"/>
      <sheetName val="Sheet9"/>
      <sheetName val="환율"/>
      <sheetName val="중기조종사 단위단가"/>
      <sheetName val="BOJUNGGM"/>
      <sheetName val="설계예산서"/>
      <sheetName val="Macro(전선)"/>
      <sheetName val="입찰안"/>
      <sheetName val="경산"/>
      <sheetName val="용수량(생활용수)"/>
      <sheetName val="부하계산서"/>
      <sheetName val="을지"/>
      <sheetName val="정산서_"/>
      <sheetName val="2000년1차"/>
      <sheetName val="전력"/>
      <sheetName val="실행철강하도"/>
      <sheetName val="약품공급2"/>
      <sheetName val="Pengalaman Per"/>
      <sheetName val="ITEM"/>
      <sheetName val="PBS"/>
      <sheetName val="Man Power"/>
      <sheetName val="PIPE"/>
      <sheetName val="FLANGE"/>
      <sheetName val="VALVE"/>
      <sheetName val="기계내역서"/>
      <sheetName val="Man Power &amp; Comp"/>
      <sheetName val="부하(성남)"/>
      <sheetName val="8.INTER CONNECTING"/>
      <sheetName val="4-3 보온 기본물량집계"/>
      <sheetName val="COVER"/>
      <sheetName val="일위목록"/>
      <sheetName val="Carepack"/>
      <sheetName val="OPT"/>
      <sheetName val="SV"/>
      <sheetName val="PANEL가격"/>
      <sheetName val="도면자료제출일정_x0000__x00"/>
      <sheetName val="자갈,시멘트,모래산출"/>
      <sheetName val="h-013211-2"/>
      <sheetName val="절대삭제금지"/>
      <sheetName val="도면자료제출일정?_x005f_x005f_x005f_x005f_x005f_x005f_x00"/>
      <sheetName val="골조시행"/>
      <sheetName val="총 원가계산"/>
      <sheetName val="5"/>
      <sheetName val="w't table"/>
      <sheetName val="자재사용실적"/>
      <sheetName val="노무비지급명세"/>
      <sheetName val="터파기및재료"/>
      <sheetName val="일위대가 "/>
      <sheetName val="9GNG운반"/>
      <sheetName val="cable산출"/>
      <sheetName val="단가일람"/>
      <sheetName val="단위량당중기"/>
      <sheetName val="내역서 "/>
      <sheetName val="재고자산명세2"/>
      <sheetName val="패널"/>
      <sheetName val="설계명세서"/>
      <sheetName val="품셈표"/>
      <sheetName val="추가예산"/>
      <sheetName val="DATA테이블1 (2)"/>
      <sheetName val="산출금액내역"/>
      <sheetName val="공구기구"/>
      <sheetName val="견적집계표"/>
      <sheetName val="증감대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POL6차-PIPING"/>
      <sheetName val="PK95-5"/>
      <sheetName val="eq_data"/>
      <sheetName val="Eier"/>
      <sheetName val="BEND LOSS"/>
      <sheetName val="전기일위대가"/>
      <sheetName val="계약ITEM"/>
      <sheetName val="Sheet5"/>
      <sheetName val="품셈 "/>
      <sheetName val="PAINT"/>
      <sheetName val="방화도료"/>
      <sheetName val="적용환율"/>
      <sheetName val="제작SCHEDULE"/>
      <sheetName val="품종별-이름"/>
      <sheetName val="부하계산서"/>
      <sheetName val="내역서"/>
      <sheetName val="일위대가"/>
      <sheetName val="가열로SW"/>
      <sheetName val="Equipment"/>
      <sheetName val="Piping"/>
      <sheetName val="DT"/>
      <sheetName val="W-DT "/>
      <sheetName val="적용"/>
      <sheetName val="표지"/>
      <sheetName val="환율"/>
      <sheetName val="노원열병합  건축공사기성내역서"/>
      <sheetName val="도면자료제출일정"/>
      <sheetName val="CAT_5"/>
      <sheetName val="BQ(Piping)"/>
      <sheetName val="PipWT"/>
      <sheetName val="부표총괄"/>
      <sheetName val="DBL LPG시험"/>
      <sheetName val="원가계산서"/>
      <sheetName val="인건-측정"/>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집  계  표  (전 체)"/>
      <sheetName val="집계표"/>
      <sheetName val="Legend"/>
      <sheetName val="POL6차-PIPING"/>
      <sheetName val="총괄-1"/>
      <sheetName val="외주가공"/>
      <sheetName val="노원열병합  건축공사기성내역서"/>
      <sheetName val="표지"/>
      <sheetName val="견적내역서"/>
      <sheetName val="적용환율"/>
      <sheetName val="Total"/>
      <sheetName val="전기일위대가"/>
      <sheetName val="POL설치공정"/>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비교견적 (2)"/>
      <sheetName val="비교견적"/>
      <sheetName val="1단계"/>
      <sheetName val="2단계"/>
      <sheetName val="견적리스트"/>
      <sheetName val="견적가"/>
      <sheetName val="기본"/>
      <sheetName val="대비"/>
      <sheetName val="내역서"/>
      <sheetName val="기기"/>
      <sheetName val="데이타"/>
      <sheetName val="DATA"/>
      <sheetName val="POL설치공정"/>
      <sheetName val="단가"/>
      <sheetName val="일위대가목차"/>
      <sheetName val="설계기준"/>
      <sheetName val="BID"/>
      <sheetName val="내역1"/>
      <sheetName val="식재인부"/>
      <sheetName val="터파기및재료"/>
      <sheetName val="실행철강하도"/>
      <sheetName val="여과지동"/>
      <sheetName val="화재 탐지 설비"/>
      <sheetName val="토공개요"/>
      <sheetName val="관급현황"/>
      <sheetName val="일위대가(1)"/>
      <sheetName val="견적정보"/>
      <sheetName val="일위대가"/>
      <sheetName val="노임단가"/>
      <sheetName val="Legend"/>
      <sheetName val="자재단가"/>
      <sheetName val="페이징 배관배선"/>
      <sheetName val="공사비집계"/>
      <sheetName val="전기단가조사서"/>
      <sheetName val="단위세대"/>
      <sheetName val="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총집계(1)"/>
      <sheetName val="토목집계(1)"/>
      <sheetName val="전기집계(1)"/>
      <sheetName val="하도사항(1)"/>
      <sheetName val="하도별지(1)"/>
      <sheetName val="토공 부대입찰(1)"/>
      <sheetName val="철콘 부대입찰(1)"/>
      <sheetName val="              "/>
      <sheetName val="합의서"/>
      <sheetName val="내역서"/>
      <sheetName val="입찰안"/>
      <sheetName val="100억 이상"/>
      <sheetName val="적격점수"/>
      <sheetName val="자재인력"/>
      <sheetName val="입찰결과"/>
      <sheetName val="조건표"/>
      <sheetName val="표지"/>
      <sheetName val="1단계"/>
      <sheetName val="대비"/>
      <sheetName val="결과조달"/>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서"/>
      <sheetName val="수목일위"/>
      <sheetName val="원가"/>
      <sheetName val="시설물일위"/>
      <sheetName val="단가"/>
      <sheetName val="Sheet4"/>
      <sheetName val="차액보증"/>
      <sheetName val="산출"/>
      <sheetName val="식재"/>
      <sheetName val="시설물"/>
      <sheetName val="식재출력용"/>
      <sheetName val="유지관리"/>
      <sheetName val="내역서"/>
      <sheetName val="데이타"/>
      <sheetName val="식재인부"/>
      <sheetName val="월선수금"/>
      <sheetName val="ITEM"/>
      <sheetName val="계수시트"/>
      <sheetName val="원가계산서"/>
      <sheetName val="수목데이타"/>
      <sheetName val="간접"/>
      <sheetName val="중기조종사 단위단가"/>
      <sheetName val="물량"/>
      <sheetName val="백호우계수"/>
      <sheetName val="기준표"/>
      <sheetName val="보호공"/>
      <sheetName val="대전토목"/>
      <sheetName val="일위대가목차"/>
      <sheetName val="산출근거"/>
      <sheetName val="#REF"/>
      <sheetName val=" 견적서"/>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8"/>
      <sheetName val="단가"/>
      <sheetName val="시설물일위"/>
      <sheetName val="Sheet4"/>
      <sheetName val="계장내역서(실행)"/>
      <sheetName val="집계표"/>
      <sheetName val="내역서"/>
      <sheetName val="비교"/>
      <sheetName val="DCS"/>
      <sheetName val="Sheet2"/>
      <sheetName val="Sheet3"/>
      <sheetName val="data2"/>
      <sheetName val="물가자료"/>
      <sheetName val="잡설비내역"/>
      <sheetName val="WORK"/>
      <sheetName val="상반기손익차2총괄"/>
      <sheetName val="노임"/>
      <sheetName val="BEND LOSS"/>
      <sheetName val="일위대가목록"/>
      <sheetName val="철거산출근거"/>
      <sheetName val="물량"/>
      <sheetName val="토목"/>
      <sheetName val="2공구산출내역"/>
      <sheetName val="기자재비"/>
      <sheetName val="작성방법"/>
      <sheetName val="전선 및 전선관"/>
      <sheetName val="내역"/>
      <sheetName val="도로구조공사비"/>
      <sheetName val="도로토공공사비"/>
      <sheetName val="여수토공사비"/>
      <sheetName val="RING WALL"/>
      <sheetName val="70%"/>
      <sheetName val="약품공급2"/>
      <sheetName val="IMP(MAIN)"/>
      <sheetName val="IMP (REACTOR)"/>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1"/>
      <sheetName val="공구"/>
      <sheetName val="단가"/>
      <sheetName val="시설물일위"/>
      <sheetName val="General Data"/>
      <sheetName val="작성방법"/>
      <sheetName val="2선재"/>
      <sheetName val="2 주요계약현황"/>
      <sheetName val="포장공"/>
      <sheetName val="토공"/>
      <sheetName val="Sheet1"/>
      <sheetName val="BEND LOSS"/>
      <sheetName val="Sheet5"/>
      <sheetName val="Main"/>
      <sheetName val="Data"/>
      <sheetName val="PI"/>
      <sheetName val="내역서"/>
      <sheetName val="POL설치공정"/>
      <sheetName val="8.INTER CONNECTING"/>
      <sheetName val="출근부"/>
      <sheetName val="Material"/>
      <sheetName val="산출"/>
      <sheetName val="Man Power &amp; Comp"/>
      <sheetName val="단중표"/>
      <sheetName val="가열로SW"/>
      <sheetName val="요약"/>
      <sheetName val="1.수인터널"/>
      <sheetName val="TOTAL"/>
      <sheetName val="연돌일위집계"/>
      <sheetName val="내역"/>
      <sheetName val="3본사"/>
      <sheetName val="음성cable"/>
      <sheetName val="표지"/>
      <sheetName val="SENSOR LIST"/>
      <sheetName val="2.대외공문"/>
      <sheetName val="도"/>
      <sheetName val="설비비1"/>
      <sheetName val="중기일위대가"/>
      <sheetName val="공사물량총량집계"/>
      <sheetName val="수량산출서"/>
      <sheetName val="ITEM"/>
      <sheetName val="단가비교표"/>
      <sheetName val="POL6차-PIPING"/>
      <sheetName val="4-3 보온 기본물량집계"/>
      <sheetName val="96까지"/>
      <sheetName val="97년"/>
      <sheetName val="98이후"/>
      <sheetName val="Y-WORK"/>
      <sheetName val="48신설단가"/>
      <sheetName val="6.INTER CONNECTING"/>
      <sheetName val="Sheet4"/>
      <sheetName val="설계산출표지"/>
    </sheetNames>
    <definedNames>
      <definedName name="ISO_정렬"/>
      <definedName name="등록_시작"/>
      <definedName name="등록_취소"/>
      <definedName name="메인_시작"/>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양"/>
      <sheetName val="loop용량"/>
      <sheetName val="TENSION"/>
      <sheetName val="TEN.MAP"/>
      <sheetName val="BEND LOSS"/>
      <sheetName val="첨부8.1기본공정"/>
      <sheetName val="첨부8.2종합공정표"/>
      <sheetName val="기계분야"/>
      <sheetName val="배관분야"/>
      <sheetName val="토목분야"/>
      <sheetName val="건축분야"/>
      <sheetName val="전기분야"/>
      <sheetName val="계장분야"/>
      <sheetName val="도면자료제출일정"/>
      <sheetName val="코드목록"/>
      <sheetName val="토건"/>
      <sheetName val="LIST"/>
      <sheetName val="내역서"/>
      <sheetName val="단가표"/>
      <sheetName val="단중표"/>
      <sheetName val="Sheet5"/>
      <sheetName val="9902"/>
      <sheetName val="1.열용량"/>
      <sheetName val="인건비 "/>
      <sheetName val="단가산출"/>
      <sheetName val="단가(1)"/>
      <sheetName val="복갑"/>
      <sheetName val="하수처리장(토목)"/>
      <sheetName val="BQ"/>
      <sheetName val="General Data"/>
      <sheetName val="도"/>
      <sheetName val="산근"/>
      <sheetName val="자재코드"/>
      <sheetName val="작성방법"/>
      <sheetName val="MUK-List"/>
      <sheetName val="Man Power &amp; Comp"/>
      <sheetName val="Sheet4"/>
      <sheetName val="POL설치공정"/>
      <sheetName val="item"/>
      <sheetName val="Main"/>
      <sheetName val="Data"/>
      <sheetName val="7단가"/>
      <sheetName val="가열로SW"/>
      <sheetName val="LOOPER"/>
      <sheetName val="WORK"/>
      <sheetName val="총괄-1"/>
      <sheetName val="POL6차-PIPING"/>
      <sheetName val="Eier"/>
      <sheetName val="6.INTER CONNECTING"/>
      <sheetName val="설계예시"/>
      <sheetName val="8.INTER CONNECTING"/>
      <sheetName val="Sheet1 (2)"/>
      <sheetName val="70%"/>
      <sheetName val="월선수금"/>
      <sheetName val="공종목록표"/>
      <sheetName val="기본자료입력"/>
      <sheetName val="자격 땡겨오기"/>
      <sheetName val="fitting"/>
      <sheetName val="JOINT1"/>
      <sheetName val="Man Power"/>
      <sheetName val="정부노임단가"/>
      <sheetName val="효율&amp;역율"/>
      <sheetName val="예가표"/>
      <sheetName val="vendor report"/>
      <sheetName val="물량"/>
      <sheetName val="중기일위대가"/>
      <sheetName val="견"/>
      <sheetName val="PI"/>
      <sheetName val="처리목록"/>
      <sheetName val=" 견적서"/>
      <sheetName val="산출근거 (2)"/>
      <sheetName val="집계표 (2)"/>
      <sheetName val="사진"/>
      <sheetName val="기준표"/>
      <sheetName val="2선재"/>
      <sheetName val="Discount Group"/>
      <sheetName val="일위대가"/>
      <sheetName val="견적접수"/>
      <sheetName val="견적내역서"/>
      <sheetName val="Sheet1"/>
      <sheetName val="산근(본동마감)"/>
      <sheetName val="단가표 (2)"/>
      <sheetName val="설비비4"/>
      <sheetName val="산출"/>
      <sheetName val="품셈 "/>
      <sheetName val="PAINT"/>
      <sheetName val="방화도료"/>
      <sheetName val="5.소재"/>
      <sheetName val="평가데이터"/>
      <sheetName val="総括表"/>
      <sheetName val="수량산출서"/>
      <sheetName val="T-TABLE"/>
      <sheetName val="TOTAL"/>
      <sheetName val="NEWDRAW"/>
      <sheetName val="실행철강하도"/>
      <sheetName val="CAT_5"/>
      <sheetName val="#REF"/>
      <sheetName val="P-산#1-1(WOWA1)"/>
      <sheetName val="총괄집계 (현대-거평분)"/>
      <sheetName val="공급기지(토목)"/>
      <sheetName val="Code"/>
      <sheetName val="w't table"/>
      <sheetName val="Factor"/>
      <sheetName val="공정계획(내부계획25%,내부w.f)"/>
      <sheetName val="Tubing"/>
      <sheetName val="cable-data"/>
      <sheetName val="코드목록(시스템담당용)"/>
      <sheetName val="SENSOR LIST"/>
      <sheetName val="집계표"/>
      <sheetName val="적용"/>
      <sheetName val="계약ITEM"/>
      <sheetName val="COL"/>
      <sheetName val="도급양식"/>
      <sheetName val="2공구산출내역"/>
      <sheetName val="1.견적가 총괄표(설비)"/>
      <sheetName val="견적서"/>
      <sheetName val="Pipe Size"/>
      <sheetName val="2-1 Head"/>
      <sheetName val="Shell"/>
      <sheetName val="Flat Head"/>
      <sheetName val="단가표(2011.2)"/>
      <sheetName val="제경비"/>
      <sheetName val="개요"/>
      <sheetName val="사업성검토"/>
      <sheetName val="GL수급전망"/>
      <sheetName val="총집계표 "/>
      <sheetName val="단가조사"/>
      <sheetName val="990564"/>
      <sheetName val="내역서 "/>
      <sheetName val="4-3 보온 기본물량집계"/>
      <sheetName val="용량(1-2)"/>
      <sheetName val="계산근거"/>
      <sheetName val="Eng Sche"/>
      <sheetName val="하수처리장"/>
      <sheetName val="DRUM강도계산(OD기준)"/>
      <sheetName val="견적금액(2003.12.22)"/>
      <sheetName val="Mc1"/>
      <sheetName val="견적정보"/>
      <sheetName val="용산1(해보)"/>
      <sheetName val="토사(PE)"/>
      <sheetName val="노임단가"/>
      <sheetName val="BM"/>
      <sheetName val="적용단가"/>
      <sheetName val="DHEQSUPT"/>
      <sheetName val="1.취수장"/>
      <sheetName val="최종견"/>
      <sheetName val="Config"/>
      <sheetName val="변압기 및 발전기 용량"/>
      <sheetName val="요약"/>
      <sheetName val="단가집"/>
      <sheetName val="인건비"/>
      <sheetName val="부하(성남)"/>
      <sheetName val="TABLE"/>
      <sheetName val="차액보증"/>
      <sheetName val="기자재비"/>
      <sheetName val="부하계산서"/>
      <sheetName val="데이타"/>
      <sheetName val="식재인부"/>
      <sheetName val="산출근거"/>
      <sheetName val="TEN_MAP"/>
      <sheetName val="BEND_LOSS"/>
      <sheetName val="첨부8_1기본공정"/>
      <sheetName val="첨부8_2종합공정표"/>
      <sheetName val="1_열용량"/>
      <sheetName val="Man_Power_&amp;_Comp"/>
      <sheetName val="Haulage(G.C.)"/>
      <sheetName val="200"/>
      <sheetName val="인건비_"/>
      <sheetName val="General_Data"/>
      <sheetName val="Man_Power"/>
      <sheetName val="6_INTER_CONNECTING"/>
      <sheetName val="Sheet1_(2)"/>
      <sheetName val="8_INTER_CONNECTING"/>
      <sheetName val="vendor_report"/>
      <sheetName val="_견적서"/>
      <sheetName val="산출근거_(2)"/>
      <sheetName val="집계표_(2)"/>
      <sheetName val="품셈_"/>
      <sheetName val="자격_땡겨오기"/>
      <sheetName val="Discount_Group"/>
      <sheetName val="단가표_(2)"/>
      <sheetName val="총괄집계_(현대-거평분)"/>
      <sheetName val="w't_table"/>
      <sheetName val="공정계획(내부계획25%,내부w_f)"/>
      <sheetName val="총집계표_"/>
      <sheetName val="1_견적가_총괄표(설비)"/>
      <sheetName val="내역서_"/>
      <sheetName val="4-3_보온_기본물량집계"/>
      <sheetName val="SENSOR_LIST"/>
      <sheetName val="Pipe_Size"/>
      <sheetName val="2-1_Head"/>
      <sheetName val="Flat_Head"/>
      <sheetName val="단가표(2011_2)"/>
      <sheetName val="Eng_Sche"/>
      <sheetName val="5_소재"/>
      <sheetName val="부총"/>
      <sheetName val="환율"/>
      <sheetName val="2.냉난방설비공사"/>
      <sheetName val="요약&amp;결과"/>
      <sheetName val="일위대가(건축)"/>
      <sheetName val="경비공통"/>
      <sheetName val="대목"/>
      <sheetName val="Proposal"/>
      <sheetName val="EE-PROP"/>
      <sheetName val="설비비2"/>
      <sheetName val="설비비3"/>
      <sheetName val="설비비5"/>
      <sheetName val="설비비6"/>
      <sheetName val="설비비1"/>
      <sheetName val="유첨3.적용기준"/>
      <sheetName val="Pengalaman Per"/>
      <sheetName val="Y-WORK"/>
      <sheetName val="PBS"/>
      <sheetName val="품종별-이름"/>
      <sheetName val="표지"/>
      <sheetName val="산#3-2-2"/>
      <sheetName val="산#3-1"/>
      <sheetName val="산#3-2"/>
      <sheetName val="ENG-101"/>
      <sheetName val="CB"/>
      <sheetName val="PIPE"/>
      <sheetName val="FLANGE"/>
      <sheetName val="VALVE"/>
      <sheetName val="기계내역서"/>
      <sheetName val="설계명세서"/>
      <sheetName val="가시설(TYPE-A)"/>
      <sheetName val="1호맨홀가감수량"/>
      <sheetName val="1-1평균터파기고(1)"/>
      <sheetName val="1호맨홀수량산출"/>
      <sheetName val="약품공급2"/>
      <sheetName val="골조시행"/>
      <sheetName val="INDEX"/>
      <sheetName val="총괄"/>
      <sheetName val="횡배위치"/>
      <sheetName val="인건-측정"/>
      <sheetName val="견적대비 견적서"/>
      <sheetName val="HBM1"/>
      <sheetName val="일위목록"/>
      <sheetName val="품셈표"/>
      <sheetName val="식재일위대가"/>
      <sheetName val="기초일위대가"/>
      <sheetName val="단가대비표"/>
      <sheetName val="계수시트"/>
      <sheetName val="DB_ET200(R. A)"/>
      <sheetName val="report"/>
      <sheetName val="PANEL가격"/>
      <sheetName val="data2"/>
      <sheetName val="계정목록"/>
      <sheetName val="회계감사"/>
      <sheetName val="DPRKMHDT"/>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Sitec120"/>
      <sheetName val="기준FACTOR"/>
      <sheetName val="공사기본내용입력"/>
      <sheetName val="電磁弁LIST"/>
      <sheetName val="공정양식"/>
      <sheetName val="96작생능"/>
      <sheetName val="TEN_MAP1"/>
      <sheetName val="BEND_LOSS1"/>
      <sheetName val="첨부8_1기본공정1"/>
      <sheetName val="첨부8_2종합공정표1"/>
      <sheetName val="1_열용량1"/>
      <sheetName val="Man_Power_&amp;_Comp1"/>
      <sheetName val="General_Data1"/>
      <sheetName val="Man_Power1"/>
      <sheetName val="인건비_1"/>
      <sheetName val="6_INTER_CONNECTING1"/>
      <sheetName val="Sheet1_(2)1"/>
      <sheetName val="8_INTER_CONNECTING1"/>
      <sheetName val="vendor_report1"/>
      <sheetName val="자격_땡겨오기1"/>
      <sheetName val="Discount_Group1"/>
      <sheetName val="_견적서1"/>
      <sheetName val="단가표_(2)1"/>
      <sheetName val="산출근거_(2)1"/>
      <sheetName val="집계표_(2)1"/>
      <sheetName val="품셈_1"/>
      <sheetName val="제조원가"/>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설계서표지"/>
      <sheetName val="목차"/>
      <sheetName val="NEAM"/>
      <sheetName val="설계설명서 1"/>
      <sheetName val="설계설명서2"/>
      <sheetName val="2.시방서"/>
      <sheetName val="산출서표지"/>
      <sheetName val="목차 (2)"/>
      <sheetName val="총량집계"/>
      <sheetName val="품종별"/>
      <sheetName val="도장"/>
      <sheetName val="용접"/>
      <sheetName val="산소"/>
      <sheetName val="장비"/>
      <sheetName val="운반"/>
      <sheetName val="SCRAP"/>
      <sheetName val="CONTAINER"/>
      <sheetName val="기초"/>
      <sheetName val="기초(1)"/>
      <sheetName val="기초 (2)"/>
      <sheetName val="제목"/>
      <sheetName val="산#3-1"/>
      <sheetName val="6.INTER CONNECTING"/>
      <sheetName val="72-피버"/>
      <sheetName val="방열판"/>
      <sheetName val=" 견적서"/>
      <sheetName val="도"/>
      <sheetName val="품종별-이름"/>
      <sheetName val="MOTOR"/>
      <sheetName val="Legend"/>
      <sheetName val="조도계산서 (도서)"/>
      <sheetName val="가공4차이기분"/>
      <sheetName val="MAIN"/>
      <sheetName val="Sheet4"/>
      <sheetName val="출근부"/>
      <sheetName val="배관자재"/>
      <sheetName val="POL설치공정"/>
      <sheetName val="General Data"/>
      <sheetName val="WORK"/>
      <sheetName val="산출"/>
      <sheetName val="유첨3.적용기준"/>
      <sheetName val="작성방법"/>
      <sheetName val="2선재"/>
      <sheetName val="DATA"/>
      <sheetName val="PI"/>
      <sheetName val="8.INTER CONNECTING"/>
      <sheetName val="TOTAL"/>
      <sheetName val="표지"/>
      <sheetName val="Sheet5"/>
      <sheetName val="BEND LOSS"/>
      <sheetName val="Man Power &amp; Comp"/>
      <sheetName val="부하(성남)"/>
      <sheetName val="부하계산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323"/>
      <sheetName val="F-421"/>
      <sheetName val="#REF"/>
      <sheetName val="Sheet5"/>
      <sheetName val="포)원료공장 노후설비 교체"/>
      <sheetName val="단중표"/>
      <sheetName val="4-3 보온 기본물량집계"/>
      <sheetName val="내역서 "/>
      <sheetName val="제4절-1"/>
      <sheetName val="용량계산"/>
      <sheetName val="PI"/>
      <sheetName val="SENSOR LIST"/>
      <sheetName val="IT-BAT"/>
      <sheetName val="POWER"/>
      <sheetName val="정부노임단가"/>
      <sheetName val=" 견적서"/>
      <sheetName val="공정별계획(생산,발송)"/>
      <sheetName val="COVER"/>
      <sheetName val="내역서"/>
      <sheetName val="견적조건"/>
    </sheetNames>
    <definedNames>
      <definedName name="Chart973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TRANSMITTER (2)"/>
      <sheetName val="CHOKE VALVE"/>
      <sheetName val="CONTROL VALVE"/>
      <sheetName val="DIFF.PRESS.INDI.TRANS."/>
      <sheetName val="DIFF.PRESS.INST."/>
      <sheetName val="DIFF.PRESS.SWITCH"/>
      <sheetName val="FLOW TRANSMITTER"/>
      <sheetName val="LEVEL TRANSMITTER"/>
      <sheetName val="ORIFICE PLATES"/>
      <sheetName val="ORIFICE PLATES AND FLANGES"/>
      <sheetName val="POSITIVE DISP.METER"/>
      <sheetName val="PRESS.CONVERTER"/>
      <sheetName val="PRESSURE GAUGE"/>
      <sheetName val="PRESS.PNEU.CONTROLLER"/>
      <sheetName val="PRESS.RELIEF VALVE"/>
      <sheetName val="PRESS.SWITCH"/>
      <sheetName val="PRESS.TRANSMITTER"/>
      <sheetName val="RECEIVER PRESS.GAUGE"/>
      <sheetName val="ROTAMETER"/>
      <sheetName val="SHUTDOWN VALVE"/>
      <sheetName val="SIGHT GLASS"/>
      <sheetName val="TEMP.INDICATOR"/>
      <sheetName val="TEMP.SWITCH"/>
      <sheetName val="TURBINE METER"/>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양"/>
      <sheetName val="용량"/>
      <sheetName val="TENSION"/>
      <sheetName val="TEN.MAP"/>
      <sheetName val="BEND LOSS"/>
      <sheetName val="첨부8.1기본공정"/>
      <sheetName val="첨부8.2종합공정표"/>
      <sheetName val="기계분야"/>
      <sheetName val="배관분야"/>
      <sheetName val="토목분야"/>
      <sheetName val="건축분야"/>
      <sheetName val="전기분야"/>
      <sheetName val="계장분야"/>
      <sheetName val="도면자료제출일정"/>
      <sheetName val="Sheet5"/>
      <sheetName val="토건"/>
      <sheetName val="2공구산출내역"/>
      <sheetName val="도"/>
      <sheetName val="첨부8.2종합공정푨"/>
      <sheetName val="단중표"/>
      <sheetName val="도급양식"/>
      <sheetName val="작성방법"/>
      <sheetName val="골조시행"/>
      <sheetName val="기자재비"/>
      <sheetName val="적용"/>
      <sheetName val="EXITLOOP"/>
      <sheetName val="잡설비내역"/>
      <sheetName val="인건비"/>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을지-LADEL"/>
      <sheetName val="1.열용량"/>
      <sheetName val="설계예시"/>
      <sheetName val="POL설치공정"/>
      <sheetName val="기본자료입력"/>
      <sheetName val="계약원가"/>
      <sheetName val="내역서"/>
      <sheetName val="INDEX"/>
      <sheetName val="설비비"/>
      <sheetName val="SYS_DB"/>
      <sheetName val="단가표 (2)"/>
      <sheetName val="IT-BAT"/>
      <sheetName val="자격 땡겨오기"/>
      <sheetName val="TIE-IN"/>
      <sheetName val="정부노임단가"/>
      <sheetName val="도급견적가"/>
      <sheetName val="역간(덕_동)"/>
      <sheetName val="역간(의-덕)"/>
      <sheetName val="기초입력"/>
      <sheetName val="부표"/>
      <sheetName val="장비종합부표"/>
      <sheetName val="SENSOR LIST"/>
      <sheetName val="가열로SW"/>
      <sheetName val="물가자료"/>
      <sheetName val="계정목록"/>
      <sheetName val="표지"/>
      <sheetName val="산#3-2-2"/>
      <sheetName val="단위중량표"/>
      <sheetName val="Sheet9"/>
      <sheetName val="코드목록(시스템담당용)"/>
      <sheetName val="요약&amp;결과"/>
      <sheetName val="구리토평1전기"/>
      <sheetName val="복갑"/>
      <sheetName val="MUK-List"/>
      <sheetName val="분석DATA(년도별)"/>
      <sheetName val="TOTAL"/>
      <sheetName val="수목데이타 "/>
      <sheetName val="공사명입력"/>
      <sheetName val="참고자료"/>
      <sheetName val="공급집계 (현대-우림)"/>
      <sheetName val="일위대가목록"/>
      <sheetName val="1.견적가 총괄표(설비)"/>
      <sheetName val="견적조건"/>
      <sheetName val="사업성검토"/>
      <sheetName val="GL수급전망"/>
      <sheetName val="부표총괄"/>
      <sheetName val="総括表"/>
      <sheetName val="설비비2"/>
      <sheetName val="설비비3"/>
      <sheetName val="설비비5"/>
      <sheetName val="설비비6"/>
      <sheetName val="설비비1"/>
      <sheetName val="견적서"/>
      <sheetName val="2000전체분"/>
      <sheetName val="2000년1차"/>
      <sheetName val="Sheet1 (2)"/>
      <sheetName val="도장면적 PLATE"/>
      <sheetName val="PI"/>
      <sheetName val="기준표"/>
      <sheetName val="견적서을"/>
      <sheetName val="규격"/>
      <sheetName val="jobhist"/>
      <sheetName val="CAT_5"/>
      <sheetName val="vendor report"/>
      <sheetName val="환율-LIBOR"/>
      <sheetName val="POL6차-PIPING"/>
      <sheetName val="설비비4"/>
      <sheetName val="DATA"/>
      <sheetName val="JJ_SAN"/>
      <sheetName val="Config"/>
      <sheetName val="비철보고서"/>
      <sheetName val="도장면적"/>
      <sheetName val="Man Power &amp; Comp"/>
      <sheetName val="Sheet1"/>
      <sheetName val="기둥(원형)"/>
      <sheetName val="70%"/>
      <sheetName val="인건비 "/>
      <sheetName val="Amstl_Spares"/>
      <sheetName val="견적내역서"/>
      <sheetName val="기본"/>
      <sheetName val="화재 탐지 설비"/>
      <sheetName val="★도급내역"/>
      <sheetName val="노임단가"/>
      <sheetName val="노임9월"/>
      <sheetName val="노무비"/>
      <sheetName val="대비"/>
      <sheetName val="현장관리비"/>
      <sheetName val="실행내역"/>
      <sheetName val="Man Power"/>
      <sheetName val="R&amp;D"/>
      <sheetName val="CB"/>
      <sheetName val="유첨2.적용기준"/>
      <sheetName val="효율&amp;역율"/>
      <sheetName val="적용기준"/>
      <sheetName val="INPUT(REF)"/>
      <sheetName val="03년국내가격7월23일자"/>
      <sheetName val="03년해외가격7월23일자"/>
      <sheetName val="견적기준"/>
      <sheetName val="COL"/>
      <sheetName val="report"/>
      <sheetName val="동해title"/>
      <sheetName val="3.entry.speed.map"/>
      <sheetName val="2.exit최대속도"/>
      <sheetName val="2.entry.최대속도"/>
      <sheetName val="1.exit.down.time(2분할)"/>
      <sheetName val="1.exit.down.time"/>
      <sheetName val="2.exit최대속도(2분할)"/>
      <sheetName val="도급FORM"/>
      <sheetName val="품의서(TL)"/>
      <sheetName val="공사기본내용입력"/>
      <sheetName val="Price List"/>
      <sheetName val="증감대비"/>
      <sheetName val="N賃率-職"/>
      <sheetName val="Macro1"/>
      <sheetName val="Macro2"/>
      <sheetName val="BS"/>
      <sheetName val="Pro gc-02 "/>
      <sheetName val="단가조사"/>
      <sheetName val="보할공정"/>
      <sheetName val="총괄-1"/>
      <sheetName val="Lists"/>
      <sheetName val="BATCH"/>
      <sheetName val="월별"/>
      <sheetName val="TDI ISBL"/>
      <sheetName val="상세내역총괄"/>
      <sheetName val="Ⅲ.설계명세서"/>
      <sheetName val="BOX복구단위수량"/>
      <sheetName val="EQ_E1"/>
      <sheetName val="BM"/>
      <sheetName val="포항보고서"/>
      <sheetName val="DT"/>
      <sheetName val="HT"/>
      <sheetName val="KJH"/>
      <sheetName val="4 노임단가"/>
      <sheetName val="내역서 "/>
      <sheetName val="설계명세서"/>
      <sheetName val="품셈표"/>
      <sheetName val="재고(종합)"/>
      <sheetName val="용산1(해보)"/>
      <sheetName val="1.설계조건"/>
      <sheetName val="근로자자료입력"/>
      <sheetName val="집계표"/>
      <sheetName val="Settler Roof B.I.C Jacket교체(14."/>
      <sheetName val="#REF"/>
      <sheetName val="Sheet3"/>
      <sheetName val="사업계획"/>
      <sheetName val="3월"/>
      <sheetName val="4월"/>
      <sheetName val="5월"/>
      <sheetName val="유첨3.적용기준"/>
      <sheetName val="적용단가"/>
      <sheetName val="TEN_MAP"/>
      <sheetName val="BEND_LOSS"/>
      <sheetName val="첨부8_1기본공정"/>
      <sheetName val="첨부8_2종합공정표"/>
      <sheetName val="첨부8_2종합공정푨"/>
      <sheetName val="전체도급"/>
      <sheetName val="부재리스트"/>
      <sheetName val="저"/>
      <sheetName val="공통가설"/>
      <sheetName val="대치판정"/>
      <sheetName val="1_열용량"/>
      <sheetName val="자격_땡겨오기"/>
      <sheetName val="SENSOR_LIST"/>
      <sheetName val="단가표_(2)"/>
      <sheetName val="1_견적가_총괄표(설비)"/>
      <sheetName val="공급집계_(현대-우림)"/>
      <sheetName val="Sheet1_(2)"/>
      <sheetName val="도장면적_PLATE"/>
      <sheetName val="수목데이타_"/>
      <sheetName val="Man_Power_&amp;_Comp"/>
      <sheetName val="vendor_report"/>
      <sheetName val="화재_탐지_설비"/>
      <sheetName val="Man_Power"/>
      <sheetName val="인건비_"/>
      <sheetName val="Price_List"/>
      <sheetName val="유첨2_적용기준"/>
      <sheetName val="Pro_gc-02_"/>
      <sheetName val="4_노임단가"/>
      <sheetName val="TDI_ISBL"/>
      <sheetName val="3_entry_speed_map"/>
      <sheetName val="2_exit최대속도"/>
      <sheetName val="2_entry_최대속도"/>
      <sheetName val="1_exit_down_time(2분할)"/>
      <sheetName val="1_exit_down_time"/>
      <sheetName val="2_exit최대속도(2분할)"/>
      <sheetName val="내역서_"/>
      <sheetName val="Ⅲ_설계명세서"/>
      <sheetName val="1_설계조건"/>
      <sheetName val="3월장비비"/>
      <sheetName val="2.대외공문"/>
      <sheetName val="단가산출"/>
      <sheetName val="건축내역"/>
      <sheetName val="원가계산서"/>
      <sheetName val="PAINT"/>
      <sheetName val="방화도료"/>
      <sheetName val="품셈 "/>
      <sheetName val="처리목록"/>
      <sheetName val="총괄표"/>
      <sheetName val="DATA1"/>
      <sheetName val="CABLE SIZE-1"/>
      <sheetName val="부총"/>
      <sheetName val="요율산출"/>
      <sheetName val="BID"/>
      <sheetName val="7단가"/>
      <sheetName val="수량산출서"/>
      <sheetName val="일위대가"/>
      <sheetName val="재료비"/>
      <sheetName val="물량"/>
      <sheetName val="WORK"/>
      <sheetName val="Pengalaman Per"/>
      <sheetName val="Y-WORK"/>
      <sheetName val="ITEM"/>
      <sheetName val="PBS"/>
      <sheetName val="품종별-이름"/>
      <sheetName val="2선재"/>
      <sheetName val="BQ"/>
      <sheetName val="산#3-1"/>
      <sheetName val="산#3-2"/>
      <sheetName val="ENG-101"/>
      <sheetName val="PIPE"/>
      <sheetName val="FLANGE"/>
      <sheetName val="VALVE"/>
      <sheetName val="기계내역서"/>
      <sheetName val="부하(성남)"/>
      <sheetName val="부하계산서"/>
      <sheetName val="8.INTER CONNECTING"/>
      <sheetName val="4-3 보온 기본물량집계"/>
      <sheetName val="COVER"/>
      <sheetName val="산#2-1 (2)"/>
      <sheetName val="WEIGHT LIST"/>
      <sheetName val="계약ITEM"/>
      <sheetName val="공사비내역서"/>
      <sheetName val="개요"/>
      <sheetName val="相关参数"/>
      <sheetName val="EQT-ESTN"/>
      <sheetName val="중기사용료산출근거"/>
      <sheetName val="단가 및 재료비"/>
      <sheetName val="J直材4"/>
      <sheetName val="단가표"/>
      <sheetName val="을"/>
      <sheetName val="Stack Design"/>
      <sheetName val="경비공통"/>
      <sheetName val="Main"/>
      <sheetName val="내역1"/>
      <sheetName val="A갑지"/>
      <sheetName val="ML"/>
      <sheetName val="수량산출"/>
      <sheetName val="입찰결과보고"/>
      <sheetName val="내역"/>
      <sheetName val="과천MAIN"/>
      <sheetName val="LOPCALC"/>
      <sheetName val="공사개요"/>
      <sheetName val="재고자산"/>
      <sheetName val="DB_ET200(R. A)"/>
      <sheetName val="loading"/>
      <sheetName val="건축도급단가"/>
      <sheetName val="실행단가"/>
      <sheetName val="일위목록"/>
      <sheetName val="음성cable"/>
      <sheetName val="계수시트"/>
      <sheetName val="PANEL가격"/>
      <sheetName val="산업"/>
      <sheetName val="8월"/>
      <sheetName val="토목검측서"/>
      <sheetName val="위치조서"/>
      <sheetName val="도근좌표"/>
      <sheetName val="칼라도금급여"/>
      <sheetName val="폐토수익화 "/>
      <sheetName val="일위대가(건축)"/>
      <sheetName val="설계개요"/>
      <sheetName val="환율CHANGE"/>
      <sheetName val="5"/>
      <sheetName val="일위대가표(DEEP)"/>
      <sheetName val="유첨3.2 EIC견적"/>
      <sheetName val="세금자료"/>
      <sheetName val="단가(LP)"/>
      <sheetName val="SG"/>
      <sheetName val="3후판"/>
      <sheetName val="코드표"/>
      <sheetName val="MCT6"/>
      <sheetName val="코드목록"/>
      <sheetName val="예산M11A"/>
      <sheetName val="HVAC"/>
      <sheetName val="TEN_MAP1"/>
      <sheetName val="BEND_LOSS1"/>
      <sheetName val="첨부8_1기본공정1"/>
      <sheetName val="첨부8_2종합공정표1"/>
      <sheetName val="첨부8_2종합공정푨1"/>
      <sheetName val="1_열용량1"/>
      <sheetName val="단가표_(2)1"/>
      <sheetName val="자격_땡겨오기1"/>
      <sheetName val="1_견적가_총괄표(설비)1"/>
      <sheetName val="SENSOR_LIST1"/>
      <sheetName val="공급집계_(현대-우림)1"/>
      <sheetName val="수목데이타_1"/>
      <sheetName val="Sheet1_(2)1"/>
      <sheetName val="도장면적_PLATE1"/>
      <sheetName val="Man_Power_&amp;_Comp1"/>
      <sheetName val="TDI_ISBL1"/>
      <sheetName val="산2-2-1.EQUIP기본"/>
      <sheetName val="견적"/>
      <sheetName val="MEXICO-C"/>
      <sheetName val="자재사용현황"/>
      <sheetName val="현장지지물물량"/>
      <sheetName val="steam table"/>
      <sheetName val="P-LIST"/>
      <sheetName val="LGBOM1절_CheckList"/>
      <sheetName val="BEND LOSS:첨부8.2종합공정표"/>
      <sheetName val="환율"/>
      <sheetName val="제조원가"/>
      <sheetName val="데리네이타현황"/>
      <sheetName val="총괄집계 (현대-거평분)"/>
      <sheetName val="공급기지(토목)"/>
      <sheetName val="품셈(기초)"/>
      <sheetName val="기준정보"/>
      <sheetName val="mainPR-(02-24)"/>
      <sheetName val="기계경비(시간당)"/>
      <sheetName val="램머"/>
      <sheetName val="철거산출근거"/>
      <sheetName val="공사비(전기)"/>
      <sheetName val="견"/>
      <sheetName val="costing_CV"/>
      <sheetName val="Lisus"/>
      <sheetName val="XZLC004_PART2"/>
      <sheetName val="3-1-12"/>
      <sheetName val="3-1-3"/>
      <sheetName val="Equipment"/>
      <sheetName val="Piping"/>
      <sheetName val="eq_data"/>
      <sheetName val="98수문일위"/>
      <sheetName val="생산량"/>
      <sheetName val="내역(한신APT)"/>
      <sheetName val="名称"/>
      <sheetName val="ｲﾝﾌﾟｯﾄｼｰﾄ"/>
      <sheetName val="일위대가표"/>
      <sheetName val="CABLE"/>
      <sheetName val="노임"/>
      <sheetName val="배수내역"/>
      <sheetName val="CTEMCOST"/>
      <sheetName val="입찰견적보고서"/>
      <sheetName val="공종단가"/>
      <sheetName val="97연삭-3"/>
      <sheetName val="정산서"/>
      <sheetName val="보호"/>
      <sheetName val="도급내역"/>
      <sheetName val="공사비_NDE"/>
      <sheetName val="전체"/>
      <sheetName val="APT"/>
      <sheetName val="부대tu"/>
      <sheetName val="코드(2009)"/>
      <sheetName val="WVAL"/>
      <sheetName val="교량하부공"/>
      <sheetName val="CODE"/>
      <sheetName val="청천내"/>
      <sheetName val="단가 (2)"/>
      <sheetName val="일위_파일"/>
      <sheetName val="원본  "/>
      <sheetName val="BEND LOSS_첨부8.2종합공정표"/>
      <sheetName val="ORIGN"/>
      <sheetName val="수목표준대가"/>
      <sheetName val="DATA01"/>
      <sheetName val="1.报价基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DROLL"/>
      <sheetName val="도면자료제출일정"/>
      <sheetName val="Sheet1 (2)"/>
      <sheetName val="Sheet5"/>
      <sheetName val="ORIGN"/>
      <sheetName val="#REF"/>
      <sheetName val="단중표"/>
      <sheetName val="품종별-이름"/>
      <sheetName val="도"/>
      <sheetName val="재료비"/>
      <sheetName val="5.소재"/>
      <sheetName val="BEND LOSS"/>
      <sheetName val="7.경제성결과"/>
      <sheetName val="96배수"/>
      <sheetName val="내"/>
      <sheetName val="TOTAL1"/>
      <sheetName val="Sheet1"/>
      <sheetName val="견적"/>
      <sheetName val="옥외통신"/>
      <sheetName val="산#3-2-2"/>
      <sheetName val="배수내역"/>
      <sheetName val="단위공장의 중요도 및 운전환경 평가표"/>
      <sheetName val="3후판"/>
      <sheetName val="공사비입력란"/>
      <sheetName val="을부담운반비"/>
      <sheetName val="TOEC"/>
      <sheetName val="CB"/>
      <sheetName val="SENSOR LIST"/>
      <sheetName val="유첨3.적용기준"/>
      <sheetName val="MEXICO-C"/>
      <sheetName val="실행내역서 "/>
      <sheetName val="Final(1)summary"/>
      <sheetName val="REDUCER"/>
      <sheetName val="PI"/>
      <sheetName val="POWER"/>
      <sheetName val="실행철강하도"/>
      <sheetName val="IT-BAT"/>
      <sheetName val="RFP002"/>
      <sheetName val="RFP003E"/>
      <sheetName val="화재 탐지 설비"/>
      <sheetName val="PIPE"/>
      <sheetName val="2000전체분"/>
      <sheetName val="2000년1차"/>
      <sheetName val="DJ1"/>
      <sheetName val="차액보증"/>
      <sheetName val="갑지(추정)"/>
      <sheetName val="Schd"/>
      <sheetName val="전체"/>
      <sheetName val="DHEQSUPT"/>
      <sheetName val="원가계산서"/>
      <sheetName val="내역서"/>
      <sheetName val="내역"/>
      <sheetName val="설비비4"/>
      <sheetName val=""/>
      <sheetName val="자재단가"/>
      <sheetName val="토공정보"/>
      <sheetName val="두앙"/>
      <sheetName val="eq_data"/>
      <sheetName val="Cover"/>
      <sheetName val="MUK-List"/>
      <sheetName val="Man Power"/>
      <sheetName val="정부노임단가"/>
      <sheetName val="indirect"/>
      <sheetName val="효율&amp;역율"/>
      <sheetName val="환율-LIBOR"/>
      <sheetName val="조도계산서 (도서)"/>
      <sheetName val="General Data"/>
      <sheetName val="WORK"/>
      <sheetName val="Proposal"/>
      <sheetName val="POL6차-PIPING"/>
      <sheetName val="품셈 "/>
      <sheetName val="PAINT"/>
      <sheetName val="방화도료"/>
      <sheetName val="EE-PROP"/>
      <sheetName val="설비비2"/>
      <sheetName val="설비비3"/>
      <sheetName val="설비비5"/>
      <sheetName val="설비비6"/>
      <sheetName val="설비비1"/>
      <sheetName val="Eier"/>
      <sheetName val="토건"/>
      <sheetName val="물량"/>
      <sheetName val="적용"/>
      <sheetName val="Pengalaman Per"/>
      <sheetName val="Y-WORK"/>
      <sheetName val="item"/>
      <sheetName val="PBS"/>
      <sheetName val="표지"/>
      <sheetName val="DATE"/>
      <sheetName val="1.설계기준"/>
    </sheetNames>
    <definedNames>
      <definedName name="Chart973_Click" refersTo="#REF!" sheetId="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MUK-List"/>
      <sheetName val="Sheet5"/>
      <sheetName val="Sheet6"/>
      <sheetName val="작성방법"/>
      <sheetName val="PI"/>
      <sheetName val="TIE-IN"/>
      <sheetName val="HVAC"/>
      <sheetName val="7.경제성결과"/>
      <sheetName val="SENSOR LIST"/>
      <sheetName val="도"/>
      <sheetName val="5.소재"/>
      <sheetName val="공구"/>
      <sheetName val="Sheet9"/>
      <sheetName val="유첨3.적용기준"/>
      <sheetName val="std.wt."/>
      <sheetName val="TDI ISBL"/>
      <sheetName val="Sheet1 (2)"/>
      <sheetName val="도면자료제출일정"/>
      <sheetName val="코드목록"/>
      <sheetName val="S0"/>
      <sheetName val="공정양식"/>
      <sheetName val="BEND LOSS"/>
      <sheetName val="Sheet1"/>
      <sheetName val="도장면적"/>
      <sheetName val="ORIGN"/>
      <sheetName val="내역서"/>
      <sheetName val="동해title"/>
      <sheetName val="코드목록(시스템담당용)"/>
      <sheetName val="설비비4"/>
      <sheetName val="수목데이타 "/>
      <sheetName val="CB"/>
      <sheetName val="가열로SW"/>
      <sheetName val="PANEL가격"/>
      <sheetName val="소일위대가코드표"/>
      <sheetName val="정부노임단가"/>
      <sheetName val="내역서 "/>
      <sheetName val="POL6차-PIPING"/>
      <sheetName val="품셈표"/>
      <sheetName val="단중표"/>
      <sheetName val="단가집"/>
      <sheetName val="Man Power"/>
      <sheetName val="Man Power &amp; Comp"/>
      <sheetName val="총괄집계 (현대-거평분)"/>
      <sheetName val="공급기지(토목)"/>
      <sheetName val="MHR-ANLIS"/>
      <sheetName val="IT-BAT"/>
      <sheetName val="산#3-2-2"/>
      <sheetName val="indirect"/>
      <sheetName val="효율&amp;역율"/>
      <sheetName val="환율-LIBOR"/>
      <sheetName val="조도계산서 (도서)"/>
      <sheetName val="General Data"/>
      <sheetName val="WORK"/>
      <sheetName val="Proposal"/>
      <sheetName val="견적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력집계표"/>
      <sheetName val="옥외부대"/>
      <sheetName val="배관배선"/>
      <sheetName val="트레이"/>
      <sheetName val="건축전기집계"/>
      <sheetName val="건축전기수량산출서"/>
      <sheetName val="계장설비집계"/>
      <sheetName val="계장설비산출"/>
      <sheetName val="CCTV집계"/>
      <sheetName val="CCTV수량산출서"/>
      <sheetName val="공량산출서"/>
      <sheetName val="계수시트"/>
      <sheetName val="원가계산서"/>
      <sheetName val="수량산출"/>
      <sheetName val="MUK-Lis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계산"/>
      <sheetName val="자주사용"/>
      <sheetName val="DATA테이블"/>
      <sheetName val="DATA테이블1 (2)"/>
      <sheetName val="중량계산(SD)"/>
      <sheetName val="중량계산 (일반)"/>
    </sheetNames>
    <sheetDataSet>
      <sheetData sheetId="0" refreshError="1"/>
      <sheetData sheetId="1" refreshError="1"/>
      <sheetData sheetId="2" refreshError="1"/>
      <sheetData sheetId="3"/>
      <sheetData sheetId="4">
        <row r="2">
          <cell r="B2">
            <v>0</v>
          </cell>
          <cell r="C2">
            <v>6</v>
          </cell>
          <cell r="D2">
            <v>8</v>
          </cell>
          <cell r="E2">
            <v>10</v>
          </cell>
          <cell r="F2">
            <v>12</v>
          </cell>
          <cell r="G2">
            <v>14</v>
          </cell>
          <cell r="H2">
            <v>16</v>
          </cell>
          <cell r="I2">
            <v>18</v>
          </cell>
          <cell r="J2">
            <v>20</v>
          </cell>
          <cell r="K2">
            <v>22</v>
          </cell>
          <cell r="L2">
            <v>24</v>
          </cell>
          <cell r="M2">
            <v>27</v>
          </cell>
          <cell r="N2">
            <v>30</v>
          </cell>
          <cell r="O2">
            <v>33</v>
          </cell>
          <cell r="P2">
            <v>36</v>
          </cell>
          <cell r="Q2">
            <v>39</v>
          </cell>
          <cell r="R2">
            <v>42</v>
          </cell>
          <cell r="S2">
            <v>45</v>
          </cell>
          <cell r="T2">
            <v>48</v>
          </cell>
          <cell r="U2">
            <v>52</v>
          </cell>
          <cell r="V2">
            <v>56</v>
          </cell>
          <cell r="W2">
            <v>60</v>
          </cell>
          <cell r="X2">
            <v>64</v>
          </cell>
          <cell r="Y2">
            <v>68</v>
          </cell>
          <cell r="Z2">
            <v>72</v>
          </cell>
          <cell r="AA2">
            <v>76</v>
          </cell>
          <cell r="AB2">
            <v>80</v>
          </cell>
        </row>
        <row r="3">
          <cell r="B3">
            <v>0</v>
          </cell>
          <cell r="C3">
            <v>0</v>
          </cell>
          <cell r="D3">
            <v>0</v>
          </cell>
          <cell r="E3">
            <v>1E-3</v>
          </cell>
          <cell r="F3">
            <v>1E-3</v>
          </cell>
          <cell r="G3">
            <v>1E-3</v>
          </cell>
          <cell r="H3">
            <v>2E-3</v>
          </cell>
          <cell r="I3">
            <v>2E-3</v>
          </cell>
          <cell r="J3">
            <v>2E-3</v>
          </cell>
          <cell r="K3">
            <v>3.0000000000000001E-3</v>
          </cell>
          <cell r="L3">
            <v>4.0000000000000001E-3</v>
          </cell>
          <cell r="M3">
            <v>4.0000000000000001E-3</v>
          </cell>
          <cell r="N3">
            <v>6.0000000000000001E-3</v>
          </cell>
          <cell r="O3">
            <v>7.0000000000000001E-3</v>
          </cell>
          <cell r="P3">
            <v>8.0000000000000002E-3</v>
          </cell>
          <cell r="Q3">
            <v>8.9999999999999993E-3</v>
          </cell>
          <cell r="R3">
            <v>1.0999999999999999E-2</v>
          </cell>
          <cell r="S3">
            <v>1.2E-2</v>
          </cell>
          <cell r="T3">
            <v>1.4E-2</v>
          </cell>
          <cell r="U3">
            <v>1.7000000000000001E-2</v>
          </cell>
          <cell r="V3">
            <v>1.9E-2</v>
          </cell>
          <cell r="W3">
            <v>2.1999999999999999E-2</v>
          </cell>
          <cell r="X3">
            <v>2.5000000000000001E-2</v>
          </cell>
          <cell r="Y3">
            <v>2.8000000000000001E-2</v>
          </cell>
          <cell r="Z3">
            <v>3.2000000000000001E-2</v>
          </cell>
          <cell r="AA3">
            <v>3.5999999999999997E-2</v>
          </cell>
          <cell r="AB3">
            <v>3.9E-2</v>
          </cell>
        </row>
        <row r="4">
          <cell r="B4">
            <v>0</v>
          </cell>
          <cell r="C4">
            <v>3.0000000000000001E-3</v>
          </cell>
          <cell r="D4">
            <v>5.0000000000000001E-3</v>
          </cell>
          <cell r="E4">
            <v>1.2E-2</v>
          </cell>
          <cell r="F4">
            <v>1.7000000000000001E-2</v>
          </cell>
          <cell r="G4">
            <v>2.5000000000000001E-2</v>
          </cell>
          <cell r="H4">
            <v>3.4000000000000002E-2</v>
          </cell>
          <cell r="I4">
            <v>0.05</v>
          </cell>
          <cell r="J4">
            <v>6.5000000000000002E-2</v>
          </cell>
          <cell r="K4">
            <v>7.9000000000000001E-2</v>
          </cell>
          <cell r="L4">
            <v>0.11</v>
          </cell>
          <cell r="M4">
            <v>0.16600000000000001</v>
          </cell>
          <cell r="N4">
            <v>0.23200000000000001</v>
          </cell>
          <cell r="O4">
            <v>0.29099999999999998</v>
          </cell>
          <cell r="P4">
            <v>0.39700000000000002</v>
          </cell>
          <cell r="Q4">
            <v>0.50600000000000001</v>
          </cell>
          <cell r="R4">
            <v>0.65800000000000003</v>
          </cell>
          <cell r="S4">
            <v>0.80600000000000005</v>
          </cell>
          <cell r="T4">
            <v>0.98399999999999999</v>
          </cell>
          <cell r="U4">
            <v>1.212</v>
          </cell>
          <cell r="V4">
            <v>1.548</v>
          </cell>
          <cell r="W4">
            <v>1.7010000000000001</v>
          </cell>
          <cell r="X4">
            <v>1.994</v>
          </cell>
          <cell r="Y4">
            <v>2.278</v>
          </cell>
          <cell r="Z4">
            <v>2.6890000000000001</v>
          </cell>
          <cell r="AA4">
            <v>3.0630000000000002</v>
          </cell>
          <cell r="AB4">
            <v>3.47</v>
          </cell>
        </row>
        <row r="5">
          <cell r="B5">
            <v>0</v>
          </cell>
          <cell r="C5">
            <v>3.0000000000000001E-3</v>
          </cell>
          <cell r="D5">
            <v>5.0000000000000001E-3</v>
          </cell>
          <cell r="E5">
            <v>1.2E-2</v>
          </cell>
          <cell r="F5">
            <v>1.7000000000000001E-2</v>
          </cell>
          <cell r="G5">
            <v>2.5000000000000001E-2</v>
          </cell>
          <cell r="H5">
            <v>3.4000000000000002E-2</v>
          </cell>
          <cell r="I5">
            <v>0.05</v>
          </cell>
          <cell r="J5">
            <v>6.5000000000000002E-2</v>
          </cell>
          <cell r="K5">
            <v>7.9000000000000001E-2</v>
          </cell>
          <cell r="L5">
            <v>0.11</v>
          </cell>
          <cell r="M5">
            <v>0.16400000000000001</v>
          </cell>
          <cell r="N5">
            <v>0.22900000000000001</v>
          </cell>
          <cell r="O5">
            <v>0.28599999999999998</v>
          </cell>
          <cell r="P5">
            <v>0.39200000000000002</v>
          </cell>
          <cell r="Q5">
            <v>0.498</v>
          </cell>
          <cell r="R5">
            <v>0.64900000000000002</v>
          </cell>
          <cell r="S5">
            <v>0.79700000000000004</v>
          </cell>
          <cell r="T5">
            <v>0.97299999999999998</v>
          </cell>
          <cell r="U5">
            <v>1.1990000000000001</v>
          </cell>
          <cell r="V5">
            <v>1.5349999999999999</v>
          </cell>
          <cell r="W5">
            <v>1.6870000000000001</v>
          </cell>
          <cell r="X5">
            <v>1.9790000000000001</v>
          </cell>
          <cell r="Y5">
            <v>2.2599999999999998</v>
          </cell>
          <cell r="Z5">
            <v>2.67</v>
          </cell>
          <cell r="AA5">
            <v>3.0419999999999998</v>
          </cell>
          <cell r="AB5">
            <v>3.4470000000000001</v>
          </cell>
        </row>
        <row r="6">
          <cell r="B6">
            <v>0</v>
          </cell>
          <cell r="C6">
            <v>2E-3</v>
          </cell>
          <cell r="D6">
            <v>4.0000000000000001E-3</v>
          </cell>
          <cell r="E6">
            <v>8.9999999999999993E-3</v>
          </cell>
          <cell r="F6">
            <v>1.2E-2</v>
          </cell>
          <cell r="G6">
            <v>1.7999999999999999E-2</v>
          </cell>
          <cell r="H6">
            <v>2.5999999999999999E-2</v>
          </cell>
          <cell r="I6">
            <v>3.5999999999999997E-2</v>
          </cell>
          <cell r="J6">
            <v>4.8000000000000001E-2</v>
          </cell>
          <cell r="K6">
            <v>5.7000000000000002E-2</v>
          </cell>
          <cell r="L6">
            <v>8.1000000000000003E-2</v>
          </cell>
          <cell r="M6">
            <v>0.121</v>
          </cell>
          <cell r="N6">
            <v>0.17799999999999999</v>
          </cell>
          <cell r="O6">
            <v>0.24099999999999999</v>
          </cell>
          <cell r="P6">
            <v>0.28699999999999998</v>
          </cell>
          <cell r="Q6">
            <v>0.375</v>
          </cell>
          <cell r="R6">
            <v>0.48299999999999998</v>
          </cell>
          <cell r="S6">
            <v>0.60499999999999998</v>
          </cell>
          <cell r="T6">
            <v>0.751</v>
          </cell>
          <cell r="U6">
            <v>0.89500000000000002</v>
          </cell>
          <cell r="V6">
            <v>1.0940000000000001</v>
          </cell>
          <cell r="W6">
            <v>1.276</v>
          </cell>
          <cell r="X6">
            <v>1.486</v>
          </cell>
          <cell r="Y6">
            <v>1.6879999999999999</v>
          </cell>
          <cell r="Z6">
            <v>1.9470000000000001</v>
          </cell>
          <cell r="AA6">
            <v>2.31</v>
          </cell>
          <cell r="AB6">
            <v>2.6019999999999999</v>
          </cell>
        </row>
        <row r="7">
          <cell r="B7">
            <v>0</v>
          </cell>
          <cell r="C7">
            <v>2E-3</v>
          </cell>
          <cell r="D7">
            <v>5.0000000000000001E-3</v>
          </cell>
          <cell r="E7">
            <v>1.2E-2</v>
          </cell>
          <cell r="F7">
            <v>1.7000000000000001E-2</v>
          </cell>
          <cell r="G7">
            <v>2.5000000000000001E-2</v>
          </cell>
          <cell r="H7">
            <v>3.3000000000000002E-2</v>
          </cell>
          <cell r="I7">
            <v>4.9000000000000002E-2</v>
          </cell>
          <cell r="J7">
            <v>6.4000000000000001E-2</v>
          </cell>
          <cell r="K7">
            <v>7.9000000000000001E-2</v>
          </cell>
          <cell r="L7">
            <v>0.11</v>
          </cell>
        </row>
        <row r="8">
          <cell r="B8">
            <v>0</v>
          </cell>
          <cell r="C8">
            <v>1E-3</v>
          </cell>
          <cell r="D8">
            <v>2E-3</v>
          </cell>
          <cell r="E8">
            <v>4.0000000000000001E-3</v>
          </cell>
          <cell r="F8">
            <v>5.0000000000000001E-3</v>
          </cell>
          <cell r="G8">
            <v>0.01</v>
          </cell>
          <cell r="H8">
            <v>1.0999999999999999E-2</v>
          </cell>
          <cell r="I8">
            <v>1.4999999999999999E-2</v>
          </cell>
          <cell r="J8">
            <v>1.7000000000000001E-2</v>
          </cell>
          <cell r="K8">
            <v>1.9E-2</v>
          </cell>
          <cell r="L8">
            <v>3.5000000000000003E-2</v>
          </cell>
          <cell r="M8">
            <v>4.3999999999999997E-2</v>
          </cell>
          <cell r="N8">
            <v>5.8000000000000003E-2</v>
          </cell>
          <cell r="O8">
            <v>8.5000000000000006E-2</v>
          </cell>
          <cell r="P8">
            <v>0.104</v>
          </cell>
          <cell r="Q8">
            <v>0.126</v>
          </cell>
          <cell r="R8">
            <v>0.17499999999999999</v>
          </cell>
          <cell r="S8">
            <v>0.21199999999999999</v>
          </cell>
          <cell r="T8">
            <v>0.28399999999999997</v>
          </cell>
          <cell r="U8">
            <v>0.31900000000000001</v>
          </cell>
          <cell r="V8">
            <v>0.39800000000000002</v>
          </cell>
          <cell r="W8">
            <v>0.42899999999999999</v>
          </cell>
          <cell r="X8">
            <v>0.46200000000000002</v>
          </cell>
          <cell r="Y8">
            <v>0.55000000000000004</v>
          </cell>
          <cell r="Z8">
            <v>0.58799999999999997</v>
          </cell>
          <cell r="AA8">
            <v>0.70899999999999996</v>
          </cell>
          <cell r="AB8">
            <v>0.90200000000000002</v>
          </cell>
        </row>
      </sheetData>
      <sheetData sheetId="5" refreshError="1"/>
      <sheetData sheetId="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도"/>
      <sheetName val="#REF"/>
      <sheetName val="산#2-1 (2)"/>
      <sheetName val="PI"/>
      <sheetName val="BEND LOSS"/>
      <sheetName val="1.2.용역비"/>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T"/>
      <sheetName val="POL6차-PIPING"/>
      <sheetName val="물량"/>
      <sheetName val="WEIGHT LIST"/>
      <sheetName val="산#3-1"/>
      <sheetName val="산#2-1 (2)"/>
      <sheetName val="#REF"/>
      <sheetName val="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OL6차-PIPING"/>
      <sheetName val="도"/>
      <sheetName val="산#2-1 (2)"/>
      <sheetName val="XL4Poppy"/>
      <sheetName val="PI"/>
      <sheetName val="1.2.용역비"/>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 LOSS"/>
      <sheetName val="도"/>
      <sheetName val="#REF"/>
      <sheetName val="POL6차-PIPING"/>
    </sheetNames>
    <sheetDataSet>
      <sheetData sheetId="0"/>
      <sheetData sheetId="1" refreshError="1"/>
      <sheetData sheetId="2" refreshError="1"/>
      <sheetData sheetId="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단가결정"/>
      <sheetName val="단가조사"/>
      <sheetName val="내역서"/>
      <sheetName val="수목일위"/>
      <sheetName val="수목일위 (2)"/>
      <sheetName val="수목집계"/>
      <sheetName val="시설물일위"/>
      <sheetName val="운반비"/>
      <sheetName val="단가1"/>
      <sheetName val="공사비"/>
      <sheetName val="수목운반"/>
      <sheetName val="원가계산서"/>
      <sheetName val="Module1"/>
      <sheetName val="가설공사"/>
      <sheetName val="내역아"/>
      <sheetName val="울타리"/>
      <sheetName val="문학간접"/>
      <sheetName val="내역"/>
      <sheetName val="PI"/>
      <sheetName val="자재단가"/>
      <sheetName val="48일위"/>
      <sheetName val="48수량"/>
      <sheetName val="22수량"/>
      <sheetName val="49일위"/>
      <sheetName val="22일위"/>
      <sheetName val="49수량"/>
      <sheetName val="BEND LOSS"/>
      <sheetName val="계수시트"/>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단가결정"/>
      <sheetName val="단가조사"/>
      <sheetName val="Sheet1"/>
      <sheetName val="수목일위"/>
      <sheetName val="수목집계"/>
      <sheetName val="내역서토탈"/>
      <sheetName val="내역장군"/>
      <sheetName val="수량장군"/>
      <sheetName val="내역대령"/>
      <sheetName val="수량장군 (2)"/>
      <sheetName val="시설물일위"/>
      <sheetName val="콤팩트"/>
      <sheetName val="단가1"/>
      <sheetName val="가설공사"/>
      <sheetName val="내역아"/>
      <sheetName val="울타리"/>
      <sheetName val="48일위"/>
      <sheetName val="22수량"/>
      <sheetName val="49일위"/>
      <sheetName val="22일위"/>
      <sheetName val="49수량"/>
      <sheetName val="자재단가"/>
      <sheetName val="#REF"/>
      <sheetName val="자재단가조사표-수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내역서(전기)"/>
      <sheetName val="노무품셈"/>
      <sheetName val="도장산출"/>
      <sheetName val="방화처리"/>
      <sheetName val="노임단가"/>
      <sheetName val="상세내역서"/>
      <sheetName val="수목일위"/>
      <sheetName val="5.소재"/>
      <sheetName val="자재단가"/>
      <sheetName val="48일위"/>
      <sheetName val="48수량"/>
      <sheetName val="22수량"/>
      <sheetName val="49일위"/>
      <sheetName val="22일위"/>
      <sheetName val="실행예산"/>
      <sheetName val="공사내역"/>
      <sheetName val="데이타"/>
      <sheetName val="식재인부"/>
    </sheetNames>
    <sheetDataSet>
      <sheetData sheetId="0">
        <row r="184">
          <cell r="G184">
            <v>15703085.859999999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준공조서"/>
      <sheetName val="공사준공계"/>
      <sheetName val="준공검사보고서"/>
      <sheetName val="공사비내역서(전기)"/>
      <sheetName val="#REF"/>
      <sheetName val="자재단가"/>
      <sheetName val="48일위"/>
      <sheetName val="48수량"/>
      <sheetName val="22수량"/>
      <sheetName val="49일위"/>
      <sheetName val="22일위"/>
      <sheetName val="49수량"/>
      <sheetName val="중앙선내역서"/>
      <sheetName val="상세내역서"/>
      <sheetName val="단가(LP)"/>
      <sheetName val="수량산출"/>
      <sheetName val="BEND LOSS"/>
      <sheetName val="PI"/>
      <sheetName val="대림경상68억"/>
      <sheetName val="식재"/>
      <sheetName val="시설물"/>
      <sheetName val="식재출력용"/>
      <sheetName val="단가"/>
      <sheetName val="유지관리"/>
      <sheetName val="목차 "/>
      <sheetName val="Sheet1 (2)"/>
      <sheetName val="공사내역"/>
      <sheetName val="단가조사"/>
      <sheetName val="포항보고서"/>
      <sheetName val="PANEL가격"/>
      <sheetName val="cable산출"/>
      <sheetName val="내역서 (물자+물정) "/>
      <sheetName val="수량산출서"/>
      <sheetName val="실행예산"/>
      <sheetName val="내역"/>
      <sheetName val="cost"/>
      <sheetName val="재료단가비교표_"/>
      <sheetName val="BEND_LOSS"/>
      <sheetName val="목차_"/>
      <sheetName val="Sheet1_(2)"/>
      <sheetName val="내역서_(물자+물정)_"/>
      <sheetName val="재료단가비교표_1"/>
      <sheetName val="BEND_LOSS1"/>
      <sheetName val="목차_1"/>
      <sheetName val="Sheet1_(2)1"/>
      <sheetName val="내역서_(물자+물정)_1"/>
      <sheetName val="Total"/>
      <sheetName val="데이타"/>
      <sheetName val="식재인부"/>
      <sheetName val="관세,통관수수료,운반비"/>
      <sheetName val="음성cable"/>
      <sheetName val="갑지"/>
      <sheetName val="집계표"/>
      <sheetName val="토목주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서"/>
      <sheetName val="수목일위"/>
      <sheetName val="원가"/>
      <sheetName val="시설물일위"/>
      <sheetName val="단가"/>
      <sheetName val="cable산출"/>
      <sheetName val="식재"/>
      <sheetName val="시설물"/>
      <sheetName val="식재출력용"/>
      <sheetName val="유지관리"/>
      <sheetName val="준공조서"/>
      <sheetName val="공사준공계"/>
      <sheetName val="준공검사보고서"/>
      <sheetName val="단가조사"/>
      <sheetName val="내역서 (물자+물정) "/>
    </sheetNames>
    <sheetDataSet>
      <sheetData sheetId="0" refreshError="1"/>
      <sheetData sheetId="1" refreshError="1"/>
      <sheetData sheetId="2" refreshError="1"/>
      <sheetData sheetId="3" refreshError="1"/>
      <sheetData sheetId="4" refreshError="1">
        <row r="4">
          <cell r="A4">
            <v>13000</v>
          </cell>
        </row>
        <row r="24">
          <cell r="A24">
            <v>59646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 침사지(전등전열)"/>
      <sheetName val="1.3.2 관리설비동(전등전열)"/>
      <sheetName val="1.3.3 옥외외등"/>
      <sheetName val="1.4.1 침사지 약전"/>
      <sheetName val="1.4.2 관리동"/>
      <sheetName val="1.4.3 옥외방송"/>
      <sheetName val="2.2.1 CCTV"/>
      <sheetName val="단가"/>
      <sheetName val="時刻リスト"/>
      <sheetName val="정부노임"/>
      <sheetName val="방화산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Sheet2"/>
      <sheetName val="Sheet3"/>
      <sheetName val="철거산출근거"/>
      <sheetName val="정부노임"/>
      <sheetName val="방화산출"/>
      <sheetName val="준공조서"/>
      <sheetName val="공사준공계"/>
      <sheetName val="준공검사보고서"/>
      <sheetName val="노임단가"/>
      <sheetName val="설계기준"/>
      <sheetName val="내역1"/>
      <sheetName val="단가"/>
      <sheetName val="POL6차-PIPING"/>
      <sheetName val="時刻リスト"/>
      <sheetName val="Sheet1_(2)"/>
      <sheetName val="Sheet1_(2)1"/>
      <sheetName val="공사내역"/>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서(B)"/>
      <sheetName val="실투입정산(6월기준)"/>
      <sheetName val="투입내역서(sort)"/>
      <sheetName val="Type별정산(집계표)"/>
      <sheetName val="추가공사"/>
      <sheetName val="Type별정산(6월기준)"/>
      <sheetName val="지장물통과"/>
      <sheetName val="가시설일위대가"/>
      <sheetName val="일반구간일위대가"/>
      <sheetName val="일일대기일위대가"/>
      <sheetName val="레미콘파업일위대가"/>
      <sheetName val="PIPE"/>
      <sheetName val="기계산출"/>
      <sheetName val="기계TOTAL"/>
      <sheetName val="토목TYPE(6월)"/>
      <sheetName val="산출근거(인)"/>
      <sheetName val="단가집"/>
      <sheetName val="토목"/>
      <sheetName val="8월투입예상"/>
      <sheetName val="전체예상(6월)"/>
      <sheetName val="설계변경비교표"/>
      <sheetName val="1-1공구"/>
      <sheetName val="1-2소공구"/>
      <sheetName val="내역(전체예상)"/>
      <sheetName val="전체예상"/>
      <sheetName val="자재비"/>
      <sheetName val="경비"/>
      <sheetName val="단가"/>
      <sheetName val="合成単価作成表-BLDG"/>
      <sheetName val="Sheet5"/>
      <sheetName val="소일위대가코드표"/>
      <sheetName val="PANEL가격"/>
      <sheetName val="총괄집계 (현대-거평분)"/>
      <sheetName val="공급기지(토목)"/>
      <sheetName val="Sheet1 (2)"/>
      <sheetName val="CB"/>
      <sheetName val="원가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공정표"/>
      <sheetName val="예산서 "/>
      <sheetName val="요율"/>
      <sheetName val="자재내역"/>
      <sheetName val="설계명세서"/>
      <sheetName val="자재산출"/>
      <sheetName val="품셈표"/>
      <sheetName val="노임단가"/>
      <sheetName val="Fence Guide Bar 1 "/>
      <sheetName val="Fence Guide Bar"/>
      <sheetName val="Fence 1 "/>
      <sheetName val="Fence"/>
      <sheetName val="lifting device"/>
      <sheetName val="Working Ship 1"/>
      <sheetName val="Working Ship"/>
      <sheetName val="산출양식"/>
      <sheetName val="Cradle"/>
      <sheetName val="Lifting Device 2"/>
      <sheetName val="단가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POL6차_PIPING"/>
      <sheetName val="PANEL가격"/>
      <sheetName val="Sheet5"/>
      <sheetName val="포항보고서"/>
      <sheetName val="정부노임"/>
      <sheetName val="방화산출"/>
      <sheetName val="총괄집계 (현대-거평분)"/>
      <sheetName val="공급기지(토목)"/>
      <sheetName val="MMM"/>
      <sheetName val="단가"/>
      <sheetName val="철거산출근거"/>
      <sheetName val="공사개요"/>
      <sheetName val="Discount Group"/>
      <sheetName val="산#3-2-2"/>
      <sheetName val="#REF"/>
      <sheetName val="산#3-1"/>
      <sheetName val="산#3-2"/>
      <sheetName val="PI"/>
      <sheetName val="時刻リスト"/>
      <sheetName val="건축"/>
      <sheetName val="단가집"/>
      <sheetName val="수량산출서"/>
      <sheetName val="공사물량총량집계"/>
      <sheetName val="표지"/>
      <sheetName val="산근"/>
      <sheetName val="DATA테이블1 (2)"/>
      <sheetName val="유첨3.적용기준"/>
      <sheetName val="5.소재"/>
      <sheetName val="BEND LOSS"/>
      <sheetName val="근태대장"/>
      <sheetName val="단중표"/>
      <sheetName val="도면자료제출일정"/>
      <sheetName val="2-5. 설계용역비 산출서"/>
      <sheetName val="작성방법"/>
      <sheetName val="2선재"/>
      <sheetName val="CB"/>
      <sheetName val="코드목록(시스템담당용)"/>
      <sheetName val="내역서 "/>
      <sheetName val="설비비3"/>
      <sheetName val="일위대가"/>
      <sheetName val="내역"/>
      <sheetName val="배관BM(일반)"/>
      <sheetName val="T-TABLE"/>
      <sheetName val="PROGRAM_DATA"/>
      <sheetName val="설비비4"/>
      <sheetName val="수목데이타 "/>
      <sheetName val="가열로SW"/>
      <sheetName val="소일위대가코드표"/>
      <sheetName val="정부노임단가"/>
      <sheetName val="코드목록"/>
      <sheetName val="도"/>
      <sheetName val="품셈표"/>
      <sheetName val="Man Power"/>
      <sheetName val="Man Power &amp; Comp"/>
      <sheetName val="TDI ISBL"/>
      <sheetName val="공정양식"/>
      <sheetName val="MHR-ANLIS"/>
      <sheetName val="MUK-List"/>
      <sheetName val="Sheet1 (2)"/>
      <sheetName val="도장면적"/>
      <sheetName val="내역서1999.8최종"/>
      <sheetName val="조명시설"/>
      <sheetName val="별표집계"/>
      <sheetName val="실행예산"/>
      <sheetName val="IT-BAT"/>
      <sheetName val="SENSOR LIST"/>
      <sheetName val="indirect"/>
      <sheetName val="효율&amp;역율"/>
      <sheetName val="환율-LIBOR"/>
      <sheetName val="조도계산서 (도서)"/>
      <sheetName val="General Data"/>
      <sheetName val="WORK"/>
      <sheetName val="Proposal"/>
      <sheetName val="품셈 "/>
      <sheetName val="PAINT"/>
      <sheetName val="방화도료"/>
      <sheetName val="EE-PROP"/>
      <sheetName val="설비비2"/>
      <sheetName val="설비비5"/>
      <sheetName val="설비비6"/>
      <sheetName val="설비비1"/>
      <sheetName val="Eier"/>
      <sheetName val="토건"/>
      <sheetName val="물량"/>
      <sheetName val="적용"/>
      <sheetName val="Pengalaman Per"/>
      <sheetName val="Y-WORK"/>
      <sheetName val="ITEM"/>
      <sheetName val="PBS"/>
      <sheetName val="품종별-이름"/>
      <sheetName val="BQ"/>
      <sheetName val="ENG-101"/>
      <sheetName val="PIPE"/>
      <sheetName val="FLANGE"/>
      <sheetName val="VALVE"/>
      <sheetName val="기계내역서"/>
      <sheetName val="부하(성남)"/>
      <sheetName val="부하계산서"/>
      <sheetName val="8.INTER CONNECTING"/>
      <sheetName val="견적내역서"/>
      <sheetName val="실행(ALT1)"/>
      <sheetName val="ｼｰﾙﾄﾞ計"/>
      <sheetName val="PIPE(UG)내역"/>
      <sheetName val="토목(대안)"/>
      <sheetName val="공사내역"/>
      <sheetName val="costing_CV"/>
      <sheetName val="Factor"/>
      <sheetName val="재료값"/>
      <sheetName val="제경비요율"/>
      <sheetName val="좌홍배수장토목"/>
      <sheetName val="배수로총"/>
      <sheetName val="평야부총괄표"/>
      <sheetName val="배수장총괄표"/>
      <sheetName val="총괄"/>
      <sheetName val="공내역"/>
      <sheetName val="노임단가"/>
      <sheetName val="2000년1차"/>
      <sheetName val="72-피버"/>
      <sheetName val="공사비내역서"/>
      <sheetName val="총 원가계산"/>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조종사 단위단가"/>
      <sheetName val="원가"/>
      <sheetName val="내역서(토목)"/>
      <sheetName val="POL6차-PIPING"/>
      <sheetName val="교량전기"/>
      <sheetName val="Sheet2"/>
      <sheetName val="자재단가"/>
      <sheetName val="#REF"/>
      <sheetName val="철거산출근거"/>
      <sheetName val="설치내역서"/>
      <sheetName val="2000년1차"/>
      <sheetName val="M-EMS GP-570(BIT)"/>
      <sheetName val="단가"/>
      <sheetName val="설계예시"/>
      <sheetName val="노무비단가"/>
      <sheetName val="선수금"/>
      <sheetName val="관경별내역서"/>
      <sheetName val="예가표"/>
      <sheetName val="기준액"/>
    </sheetNames>
    <sheetDataSet>
      <sheetData sheetId="0">
        <row r="1">
          <cell r="B1">
            <v>47845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촌덕평"/>
      <sheetName val="지잡비"/>
      <sheetName val="사업비"/>
      <sheetName val="발계비교"/>
      <sheetName val="발부비"/>
      <sheetName val="1덕평흑석"/>
      <sheetName val="1공잡비"/>
      <sheetName val="2흑석옥성"/>
      <sheetName val="2공잡비"/>
      <sheetName val="수의"/>
      <sheetName val="수잡비"/>
      <sheetName val="00"/>
      <sheetName val="문광당총"/>
      <sheetName val="문당총잡비"/>
      <sheetName val="11"/>
      <sheetName val="청천내"/>
      <sheetName val="청천잡"/>
      <sheetName val="현장경비"/>
      <sheetName val="설계내역서"/>
      <sheetName val="조건표"/>
      <sheetName val="2000년1차"/>
      <sheetName val="2000전체분"/>
      <sheetName val="동원인원"/>
      <sheetName val="설계예산서"/>
      <sheetName val="예산내역서"/>
      <sheetName val="용역비내역-진짜"/>
      <sheetName val="계측제어설비"/>
      <sheetName val="공사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1"/>
      <sheetName val="Sheet2"/>
      <sheetName val="Sheet17"/>
      <sheetName val="Sheet3"/>
      <sheetName val="Sheet4"/>
      <sheetName val="첨부8.1기본공정"/>
      <sheetName val="첨부8.2종합공정표"/>
      <sheetName val="기계분야"/>
      <sheetName val="배관분야"/>
      <sheetName val="토목분야"/>
      <sheetName val="건축분야"/>
      <sheetName val="전기분야"/>
      <sheetName val="계장분야"/>
      <sheetName val="도면자료제출일정"/>
      <sheetName val="청천내"/>
      <sheetName val="2선재"/>
      <sheetName val="작성방법"/>
      <sheetName val="Sheet1 (2)"/>
      <sheetName val="POL6차-PIPING"/>
      <sheetName val="품셈 "/>
      <sheetName val="PAINT"/>
      <sheetName val="방화도료"/>
      <sheetName val="BEND LOSS"/>
      <sheetName val="투찰가"/>
      <sheetName val="도"/>
      <sheetName val="포항보고서"/>
      <sheetName val="판계용접"/>
      <sheetName val="공사명입력"/>
      <sheetName val="참고자료"/>
      <sheetName val="공사내역"/>
      <sheetName val="세금자료"/>
      <sheetName val="데이타"/>
      <sheetName val="환율-LIBOR"/>
      <sheetName val="산근"/>
      <sheetName val="노무비"/>
      <sheetName val="PANEL가격"/>
      <sheetName val="전체"/>
      <sheetName val="SENSOR LIST"/>
      <sheetName val="5.소재"/>
      <sheetName val="표지"/>
      <sheetName val="현장경비"/>
      <sheetName val="용역비내역-진짜"/>
      <sheetName val="계측제어설비"/>
      <sheetName val="노임"/>
      <sheetName val="기계경비(시간당)"/>
      <sheetName val="램머"/>
      <sheetName val="가열로SW"/>
      <sheetName val="자재실행"/>
      <sheetName val="노임단가"/>
      <sheetName val="일위대가 "/>
      <sheetName val="산출명세"/>
      <sheetName val="설계명세서"/>
      <sheetName val="평가데이터"/>
      <sheetName val="내역서 (물정) (2)"/>
      <sheetName val="Man Power &amp; Comp"/>
      <sheetName val="정부노임"/>
      <sheetName val="방화산출"/>
      <sheetName val="인명부"/>
      <sheetName val="MAIN"/>
      <sheetName val="PI"/>
      <sheetName val="입찰견적보고서"/>
      <sheetName val="건축"/>
      <sheetName val="산업"/>
      <sheetName val="코드표"/>
      <sheetName val="공종단가"/>
      <sheetName val="기초자료입력"/>
      <sheetName val="공사비_NDE"/>
      <sheetName val="설비비3"/>
      <sheetName val="LOOP"/>
      <sheetName val="월별노무비내역서(파이넥스)"/>
      <sheetName val="급여명세서"/>
      <sheetName val="Man Power"/>
      <sheetName val="8.INTER CONNECTING"/>
      <sheetName val="4-3 보온 기본물량집계"/>
      <sheetName val="MUK-List"/>
      <sheetName val="실행대비"/>
      <sheetName val="설계내역서"/>
      <sheetName val="전기일위대가"/>
      <sheetName val="Eier"/>
      <sheetName val="CAT_5"/>
      <sheetName val="BQ(Piping)"/>
      <sheetName val="PipWT"/>
      <sheetName val="적용"/>
      <sheetName val="INPUT"/>
      <sheetName val="WELDING"/>
      <sheetName val="중기-여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증감대비"/>
      <sheetName val="기계경비(시간당)"/>
      <sheetName val="램머"/>
      <sheetName val="공사원가계산서"/>
      <sheetName val="도급예산내역서총괄표"/>
      <sheetName val="전체"/>
      <sheetName val="내역서"/>
      <sheetName val="기초자료입력"/>
      <sheetName val="설계명세서"/>
      <sheetName val="공사설계서"/>
      <sheetName val="공종단가"/>
      <sheetName val="동원인원"/>
      <sheetName val="준공정산"/>
      <sheetName val="사.연간 면적 산출표"/>
      <sheetName val="６공예"/>
      <sheetName val="부총"/>
      <sheetName val="공리일"/>
      <sheetName val="데이터 액세스"/>
      <sheetName val="작업 반복"/>
      <sheetName val="차트 이름표"/>
      <sheetName val="수주추정"/>
      <sheetName val="수량산출"/>
      <sheetName val="설계서"/>
      <sheetName val="청천내"/>
      <sheetName val="현장경비"/>
      <sheetName val="Sheet5"/>
      <sheetName val="견적"/>
      <sheetName val="사_연간_면적_산출표"/>
      <sheetName val="데이터_액세스"/>
      <sheetName val="작업_반복"/>
      <sheetName val="차트_이름표"/>
      <sheetName val="사_연간_면적_산출표1"/>
      <sheetName val="데이터_액세스1"/>
      <sheetName val="작업_반복1"/>
      <sheetName val="차트_이름표1"/>
      <sheetName val="별표집계"/>
      <sheetName val="MANUFACTORY"/>
      <sheetName val="대치판정"/>
      <sheetName val="설계명세"/>
      <sheetName val="평가데이터"/>
      <sheetName val="모래기초"/>
      <sheetName val="노임단가"/>
      <sheetName val="자재단가"/>
      <sheetName val="1.설계기준"/>
      <sheetName val="조명율표"/>
      <sheetName val="말뚝물량"/>
      <sheetName val="단재적표"/>
      <sheetName val="진입로"/>
      <sheetName val="경  비 "/>
      <sheetName val="노무비"/>
      <sheetName val="재료비"/>
      <sheetName val="기초"/>
      <sheetName val="경비일반이윤변경"/>
      <sheetName val="노무변경"/>
      <sheetName val="예산서"/>
      <sheetName val="관접합및부설"/>
      <sheetName val="용역비내역-진짜"/>
      <sheetName val="00상노임"/>
      <sheetName val="설명서"/>
      <sheetName val="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공집계"/>
      <sheetName val="1호원형집계"/>
      <sheetName val="1호원형맨홀"/>
      <sheetName val="1호인버트수량"/>
      <sheetName val="빗물받이집계"/>
      <sheetName val="빗물받이"/>
      <sheetName val="홈통받이집계"/>
      <sheetName val="홈통받이"/>
      <sheetName val="우수배제집계"/>
      <sheetName val="우수배제"/>
      <sheetName val="계수시트"/>
      <sheetName val="연결임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대tu"/>
      <sheetName val="내역"/>
      <sheetName val="연결임시"/>
      <sheetName val="현장경비"/>
      <sheetName val="1호인버트수량"/>
      <sheetName val="3.공통공사대비"/>
      <sheetName val="APT"/>
      <sheetName val="내역서"/>
      <sheetName val="총괄-1"/>
      <sheetName val="대비"/>
      <sheetName val="대상공사(조달청)"/>
      <sheetName val="자료(통합)"/>
      <sheetName val="9902"/>
      <sheetName val="예가표"/>
      <sheetName val="일위대가(당초)"/>
      <sheetName val="적용공정"/>
      <sheetName val="공종"/>
      <sheetName val="노임"/>
      <sheetName val="계수시트"/>
      <sheetName val="구조물공"/>
      <sheetName val="부대공"/>
      <sheetName val="배수공"/>
      <sheetName val="토공"/>
      <sheetName val="포장공"/>
      <sheetName val="조달청적격심사"/>
      <sheetName val="부대내역"/>
      <sheetName val="변경내역"/>
      <sheetName val="G.R300경비"/>
      <sheetName val="기계경비(시간당)"/>
      <sheetName val="램머"/>
      <sheetName val="공정코드"/>
      <sheetName val="BOJUNGGM"/>
      <sheetName val="청천내"/>
      <sheetName val="데이타"/>
      <sheetName val="배수내역"/>
      <sheetName val="#REF"/>
      <sheetName val="성곽내역서"/>
      <sheetName val="날개벽수량표"/>
      <sheetName val="유림골조"/>
      <sheetName val="내역서(교량)전체"/>
      <sheetName val="안전보건교육"/>
      <sheetName val="계측제어설비"/>
      <sheetName val="지출결의서(ES)"/>
      <sheetName val="b_balju"/>
      <sheetName val="구간산출"/>
      <sheetName val="1공구 건정토건 철콘"/>
      <sheetName val="지성학원"/>
      <sheetName val="ILBAN"/>
      <sheetName val="SG"/>
      <sheetName val="하조서"/>
      <sheetName val="단가"/>
      <sheetName val="공사비"/>
      <sheetName val="인건비 "/>
      <sheetName val="NYS"/>
      <sheetName val="경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준액"/>
      <sheetName val="부대tu"/>
      <sheetName val="내역"/>
      <sheetName val="BEND LOSS"/>
      <sheetName val="연결임시"/>
      <sheetName val="1호인버트수량"/>
      <sheetName val="report"/>
      <sheetName val="정부노임단가"/>
      <sheetName val="내역서 "/>
      <sheetName val="자문요청"/>
      <sheetName val="과천MAIN"/>
      <sheetName val="#REF"/>
      <sheetName val="터파기및재료"/>
      <sheetName val="내역서"/>
      <sheetName val="시설물"/>
      <sheetName val="식재출력용"/>
      <sheetName val="유지관리"/>
      <sheetName val="교각별철근수량집계표"/>
      <sheetName val="암거"/>
      <sheetName val="포장공"/>
      <sheetName val="DATE"/>
      <sheetName val="관호일반"/>
      <sheetName val="골프장예산"/>
      <sheetName val="단가비교표"/>
      <sheetName val="터널조도"/>
      <sheetName val="Graph (LGEN)"/>
      <sheetName val="out_prog"/>
      <sheetName val="선적schedule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양"/>
      <sheetName val="용량"/>
      <sheetName val="TENSION"/>
      <sheetName val="TEN.MAP"/>
      <sheetName val="BEND LOSS"/>
      <sheetName val="Sheet5"/>
      <sheetName val="품셈 "/>
      <sheetName val="PAINT"/>
      <sheetName val="방화도료"/>
      <sheetName val="정산설계"/>
      <sheetName val="배수내역"/>
      <sheetName val="Y-WORK"/>
      <sheetName val="EXITLOOP"/>
      <sheetName val="EXPAN-1"/>
      <sheetName val="Eier"/>
      <sheetName val="WVAL"/>
      <sheetName val="내역서"/>
      <sheetName val="POL6차-PIPING"/>
      <sheetName val="도"/>
      <sheetName val="코드목록"/>
      <sheetName val="M1"/>
      <sheetName val="hvac내역서(제어동)"/>
      <sheetName val="공종단가"/>
      <sheetName val="도급내역"/>
      <sheetName val="공사비_NDE"/>
      <sheetName val="적용"/>
      <sheetName val="현장관리비"/>
      <sheetName val="Sheet1"/>
      <sheetName val="PI"/>
      <sheetName val="연결임시"/>
      <sheetName val="공사_산출"/>
      <sheetName val="가열로SW"/>
      <sheetName val="공사원가계산서"/>
      <sheetName val="도급예산내역서총괄표"/>
      <sheetName val="#REF"/>
      <sheetName val="물량"/>
      <sheetName val="계약ITEM"/>
      <sheetName val="PANEL가격"/>
      <sheetName val="정부노임단가"/>
      <sheetName val="내역서 "/>
      <sheetName val="도면자료제출일정"/>
      <sheetName val="정산서"/>
      <sheetName val="보호"/>
      <sheetName val="APT"/>
      <sheetName val="노임"/>
      <sheetName val="기계경비(시간당)"/>
      <sheetName val="램머"/>
      <sheetName val="노임단가"/>
      <sheetName val="산업"/>
      <sheetName val="자재단가"/>
      <sheetName val="기본단가"/>
      <sheetName val="인건비단가"/>
      <sheetName val="동아합의"/>
      <sheetName val="견적기준"/>
      <sheetName val="HVAC"/>
      <sheetName val="도급"/>
      <sheetName val="건축-물가변동"/>
      <sheetName val="포항보고서"/>
      <sheetName val="일위대가"/>
      <sheetName val="구조물공"/>
      <sheetName val="부대공"/>
      <sheetName val="배수공"/>
      <sheetName val="토공"/>
      <sheetName val="포장공"/>
      <sheetName val="Macro(전선)"/>
      <sheetName val="총괄표"/>
      <sheetName val="신우"/>
      <sheetName val="전체"/>
      <sheetName val="공사명입력"/>
      <sheetName val="근로자자료입력"/>
      <sheetName val="참고자료"/>
      <sheetName val="공사물량총량집계"/>
      <sheetName val="수량산출서"/>
      <sheetName val="견적대비 견적서"/>
      <sheetName val="내역"/>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증감대비 (총괄)"/>
      <sheetName val="증감대비"/>
      <sheetName val="총괄갑지"/>
      <sheetName val="갑지(원가계산)"/>
      <sheetName val="집계표"/>
      <sheetName val="내역서(토목)"/>
      <sheetName val="기준액"/>
      <sheetName val="정부노임단가"/>
      <sheetName val="내역서 "/>
      <sheetName val="부대tu"/>
      <sheetName val="1단계"/>
      <sheetName val="내역"/>
      <sheetName val="연결임시"/>
      <sheetName val="repor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총괄표"/>
      <sheetName val="총괄표 (2)"/>
      <sheetName val="내역서 "/>
      <sheetName val="품셈 "/>
      <sheetName val="산출(PL,TCM)"/>
      <sheetName val="산출(EGL)"/>
      <sheetName val="산출(CUL)"/>
      <sheetName val="산출표(PL,TCM)"/>
      <sheetName val="산출표(EGL)"/>
      <sheetName val="SUPPORT "/>
      <sheetName val="TRAY중량"/>
      <sheetName val="PAINT"/>
      <sheetName val="방화도료"/>
      <sheetName val="방화도료산출근거"/>
      <sheetName val="용역비산출"/>
      <sheetName val="정부노임단가"/>
      <sheetName val="코드표"/>
      <sheetName val="자재코드"/>
      <sheetName val="BEND LOSS"/>
      <sheetName val="부대tu"/>
      <sheetName val="PANEL가격"/>
      <sheetName val="총괄표_(2)"/>
      <sheetName val="내역서_"/>
      <sheetName val="품셈_"/>
      <sheetName val="SUPPORT_"/>
      <sheetName val="가열로SW"/>
      <sheetName val="노임단가"/>
      <sheetName val="노무비"/>
      <sheetName val="증감대비"/>
      <sheetName val="기준액"/>
      <sheetName val="내역서(토목)"/>
      <sheetName val="내역"/>
      <sheetName val="DATE"/>
      <sheetName val="Sheet5"/>
      <sheetName val="3월"/>
      <sheetName val="4월"/>
      <sheetName val="5월"/>
      <sheetName val="현장관리비"/>
      <sheetName val="2냉연총괄"/>
      <sheetName val="배수내역"/>
      <sheetName val="원가"/>
      <sheetName val="전체"/>
      <sheetName val="산#3-1"/>
      <sheetName val="산#3-2"/>
      <sheetName val="#REF"/>
      <sheetName val="산#3-2-2"/>
      <sheetName val="공사비내역서"/>
      <sheetName val="도"/>
      <sheetName val="POL6차-PIPING"/>
      <sheetName val="상호참고자료"/>
      <sheetName val="인건비 "/>
      <sheetName val="소일위대가코드표"/>
      <sheetName val="예산M11A"/>
      <sheetName val="PI"/>
      <sheetName val="코드목록"/>
      <sheetName val="CTEMCOST"/>
      <sheetName val="공종단가"/>
      <sheetName val="설계명세서"/>
      <sheetName val="견적"/>
      <sheetName val="내역서"/>
      <sheetName val="토건"/>
      <sheetName val="공사내역"/>
      <sheetName val="작성방법"/>
      <sheetName val="정부노임"/>
      <sheetName val="품셈표"/>
      <sheetName val="단중표"/>
      <sheetName val="단가집"/>
      <sheetName val="Man Power"/>
      <sheetName val="Man Power &amp; Comp"/>
      <sheetName val="총괄집계 (현대-거평분)"/>
      <sheetName val="공급기지(토목)"/>
      <sheetName val="도면자료제출일정"/>
      <sheetName val="TDI ISBL"/>
      <sheetName val="공정양식"/>
      <sheetName val="MHR-ANLIS"/>
      <sheetName val="MUK-List"/>
      <sheetName val="Sheet1 (2)"/>
      <sheetName val="IT-BAT"/>
      <sheetName val="SENSOR LIST"/>
      <sheetName val="indirect"/>
      <sheetName val="효율&amp;역율"/>
      <sheetName val="환율-LIBOR"/>
      <sheetName val="조도계산서 (도서)"/>
      <sheetName val="General Data"/>
      <sheetName val="WORK"/>
      <sheetName val="Proposal"/>
      <sheetName val="EE-PROP"/>
      <sheetName val="기계경비(시간당)"/>
      <sheetName val="램머"/>
      <sheetName val="산업"/>
      <sheetName val="자재단가"/>
      <sheetName val="기본단가"/>
      <sheetName val="인건비단가"/>
      <sheetName val="동아합의"/>
      <sheetName val="견적기준"/>
      <sheetName val="HVAC"/>
      <sheetName val="도급"/>
      <sheetName val="설비비4"/>
      <sheetName val="설비비2"/>
      <sheetName val="설비비3"/>
      <sheetName val="설비비5"/>
      <sheetName val="설비비6"/>
      <sheetName val="설비비1"/>
      <sheetName val="Eier"/>
      <sheetName val="유첨3.적용기준"/>
      <sheetName val="물량"/>
      <sheetName val="적용"/>
      <sheetName val="Pengalaman Per"/>
      <sheetName val="Y-WORK"/>
      <sheetName val="ITEM"/>
      <sheetName val="PBS"/>
      <sheetName val="품종별-이름"/>
      <sheetName val="2선재"/>
      <sheetName val="BQ"/>
      <sheetName val="ENG-101"/>
      <sheetName val="CB"/>
      <sheetName val="PIPE"/>
      <sheetName val="FLANGE"/>
      <sheetName val="VALVE"/>
      <sheetName val="기계내역서"/>
      <sheetName val="부하(성남)"/>
      <sheetName val="부하계산서"/>
      <sheetName val="8.INTER CONNECTING"/>
      <sheetName val="TOTAL"/>
      <sheetName val="4-3 보온 기본물량집계"/>
      <sheetName val="COVER"/>
      <sheetName val="산#2-1 (2)"/>
      <sheetName val="WEIGHT LIST"/>
      <sheetName val="계약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양"/>
      <sheetName val="용량"/>
      <sheetName val="TENSION"/>
      <sheetName val="TEN.MAP"/>
      <sheetName val="BEND LOSS"/>
      <sheetName val="부대tu"/>
      <sheetName val="POL6차-PIPING"/>
      <sheetName val="도면자료제출일정"/>
      <sheetName val="정부노임단가"/>
      <sheetName val="내역서 "/>
      <sheetName val="단중표"/>
      <sheetName val="Sheet5"/>
      <sheetName val="배수내역"/>
      <sheetName val="Y-WORK"/>
      <sheetName val="도"/>
      <sheetName val="SYS_DB"/>
      <sheetName val="가열로SW"/>
      <sheetName val="코드목록"/>
      <sheetName val="품셈 "/>
      <sheetName val="PAINT"/>
      <sheetName val="방화도료"/>
      <sheetName val="공사명입력"/>
      <sheetName val="참고자료"/>
      <sheetName val="CTEMCOST"/>
      <sheetName val="입찰견적보고서"/>
      <sheetName val="공종단가"/>
      <sheetName val="97연삭-3"/>
      <sheetName val="설계명세서"/>
      <sheetName val="교량하부공"/>
      <sheetName val="CODE"/>
      <sheetName val="EXITLOOP"/>
      <sheetName val="설비비3"/>
      <sheetName val="공사비내역서"/>
      <sheetName val="전체"/>
      <sheetName val="작성방법"/>
      <sheetName val="노임"/>
      <sheetName val="내역서"/>
      <sheetName val="현장관리비"/>
      <sheetName val="코드(2009)"/>
      <sheetName val="정산서"/>
      <sheetName val="보호"/>
      <sheetName val="내역"/>
      <sheetName val="APT"/>
      <sheetName val="도급내역"/>
      <sheetName val="Sheet1"/>
      <sheetName val="견적내역서"/>
      <sheetName val="공사비_NDE"/>
      <sheetName val="MUK-List"/>
      <sheetName val="총괄집계 (현대-거평분)"/>
      <sheetName val="공급기지(토목)"/>
      <sheetName val="토건"/>
      <sheetName val="PANEL가격"/>
      <sheetName val="연결임시"/>
      <sheetName val="평가데이터"/>
      <sheetName val="중강당 내역"/>
      <sheetName val="총괄표"/>
      <sheetName val="청천내"/>
      <sheetName val="데이타"/>
      <sheetName val="전차선로 물량표"/>
      <sheetName val="한강운반비"/>
      <sheetName val="조건"/>
      <sheetName val="자재단가"/>
      <sheetName val="WVAL"/>
      <sheetName val="work"/>
      <sheetName val="단가 (2)"/>
      <sheetName val="경산"/>
      <sheetName val="시행예산"/>
      <sheetName val="3월"/>
      <sheetName val="4월"/>
      <sheetName val="5월"/>
      <sheetName val="투입인력"/>
      <sheetName val="산출"/>
      <sheetName val="품셈표"/>
      <sheetName val="단가집"/>
      <sheetName val="Man Power"/>
      <sheetName val="Man Power &amp; Comp"/>
      <sheetName val="PI"/>
      <sheetName val="TDI ISBL"/>
      <sheetName val="공정양식"/>
      <sheetName val="MHR-ANLIS"/>
      <sheetName val="Sheet1 (2)"/>
      <sheetName val="IT-BAT"/>
      <sheetName val="SENSOR LIST"/>
      <sheetName val="산#3-2-2"/>
      <sheetName val="indirect"/>
      <sheetName val="효율&amp;역율"/>
      <sheetName val="환율-LIBOR"/>
      <sheetName val="조도계산서 (도서)"/>
      <sheetName val="General Data"/>
      <sheetName val="Proposal"/>
      <sheetName val="EE-PROP"/>
      <sheetName val="설비비4"/>
      <sheetName val="설비비2"/>
      <sheetName val="설비비5"/>
      <sheetName val="설비비6"/>
      <sheetName val="설비비1"/>
      <sheetName val="Eier"/>
      <sheetName val="요율산출"/>
      <sheetName val="유첨3.적용기준"/>
      <sheetName val="#REF"/>
      <sheetName val="물량"/>
      <sheetName val="적용"/>
      <sheetName val="Pengalaman Per"/>
      <sheetName val="ITEM"/>
      <sheetName val="PBS"/>
      <sheetName val="품종별-이름"/>
      <sheetName val="표지"/>
      <sheetName val="2선재"/>
      <sheetName val="BQ"/>
      <sheetName val="산#3-1"/>
      <sheetName val="산#3-2"/>
      <sheetName val="ENG-101"/>
      <sheetName val="CB"/>
      <sheetName val="PIPE"/>
      <sheetName val="FLANGE"/>
      <sheetName val="VALVE"/>
      <sheetName val="기계내역서"/>
      <sheetName val="부하(성남)"/>
      <sheetName val="부하계산서"/>
      <sheetName val="8.INTER CONNECTING"/>
      <sheetName val="TOTAL"/>
      <sheetName val="4-3 보온 기본물량집계"/>
      <sheetName val="COVER"/>
      <sheetName val="산#2-1 (2)"/>
      <sheetName val="WEIGHT LIST"/>
      <sheetName val="계약ITEM"/>
      <sheetName val="Sheet2"/>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TITLE"/>
      <sheetName val="목차"/>
      <sheetName val="1."/>
      <sheetName val="1.1"/>
      <sheetName val="B.C"/>
      <sheetName val="2.1"/>
      <sheetName val="자재"/>
      <sheetName val="BC"/>
      <sheetName val="F-323"/>
      <sheetName val="F-421"/>
      <sheetName val="B-304"/>
      <sheetName val="A04"/>
      <sheetName val="A06"/>
      <sheetName val="C312A"/>
      <sheetName val="C312B"/>
      <sheetName val="C412A"/>
      <sheetName val="C412B"/>
      <sheetName val="D1"/>
      <sheetName val="D2"/>
      <sheetName val="ROOF"/>
      <sheetName val="배관집계"/>
      <sheetName val="기본물량"/>
      <sheetName val="4"/>
      <sheetName val="5.1"/>
      <sheetName val="5.2"/>
      <sheetName val="6"/>
      <sheetName val="7"/>
      <sheetName val="8"/>
      <sheetName val="9"/>
      <sheetName val="가설기본"/>
      <sheetName val="할증"/>
      <sheetName val="계산근거"/>
      <sheetName val="정부노임단가"/>
      <sheetName val="내역서 "/>
      <sheetName val="원가"/>
      <sheetName val="PI"/>
      <sheetName val="내역서(토목)"/>
      <sheetName val="기준액"/>
      <sheetName val="부대tu"/>
      <sheetName val="Sheet9"/>
      <sheetName val="산출"/>
      <sheetName val="실행(1)"/>
      <sheetName val="M1"/>
      <sheetName val="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화산출"/>
      <sheetName val="정부노임"/>
      <sheetName val="내역서 (물자+물정) "/>
      <sheetName val="설비비4"/>
      <sheetName val="노임단가"/>
      <sheetName val="설계기준"/>
      <sheetName val="내역1"/>
      <sheetName val="공사비내역서"/>
      <sheetName val="공사내역"/>
      <sheetName val="5.소재"/>
      <sheetName val="내역서 "/>
      <sheetName val="견적율"/>
      <sheetName val="전기내역서(총계)"/>
      <sheetName val="설비"/>
      <sheetName val="증감대비"/>
      <sheetName val="PI"/>
      <sheetName val="내역서"/>
      <sheetName val="노무비"/>
      <sheetName val="기"/>
      <sheetName val="전선(총)"/>
      <sheetName val="1.1적용기준"/>
      <sheetName val="5.공종별예산내역서"/>
      <sheetName val="POL6차-PIPING"/>
      <sheetName val="Sheet5"/>
      <sheetName val="옥외등신설"/>
      <sheetName val="저케CV22신설"/>
      <sheetName val="저케CV38신설"/>
      <sheetName val="저케CV8신설"/>
      <sheetName val="접지3종"/>
      <sheetName val="준공조서"/>
      <sheetName val="공사준공계"/>
      <sheetName val="준공검사보고서"/>
      <sheetName val="설계명세서"/>
      <sheetName val="단가"/>
      <sheetName val="자재단가"/>
      <sheetName val="신고조서"/>
      <sheetName val="상세내역서"/>
      <sheetName val="내역서_"/>
      <sheetName val="5_소재"/>
      <sheetName val="마감집계(창고)"/>
      <sheetName val="도장면적"/>
      <sheetName val="마감산근(창고)"/>
      <sheetName val="인건비"/>
      <sheetName val="단가집"/>
      <sheetName val="인제내역"/>
      <sheetName val="내역서(토목)"/>
      <sheetName val="도급"/>
      <sheetName val="용선 C.L"/>
      <sheetName val="기본"/>
      <sheetName val="노무비단가"/>
      <sheetName val="노임"/>
      <sheetName val="시설물일위"/>
      <sheetName val="철거산출근거"/>
      <sheetName val="포항보고서"/>
      <sheetName val="원가계산서"/>
      <sheetName val="PANEL가격"/>
      <sheetName val="데이타"/>
      <sheetName val="식재인부"/>
      <sheetName val="가열로SW"/>
      <sheetName val="공사비내역서(전기)"/>
      <sheetName val="하수처리장(토목)"/>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실행예산"/>
      <sheetName val="간접공사비 (4)"/>
      <sheetName val="간접.산출근거"/>
      <sheetName val="총괄표"/>
      <sheetName val="발주처요구"/>
      <sheetName val="토목"/>
      <sheetName val="건축공사"/>
      <sheetName val="조경공사"/>
      <sheetName val="기계공사"/>
      <sheetName val="개량공사"/>
      <sheetName val="2. 건축기계설비"/>
      <sheetName val="전기공사비(설비별)"/>
      <sheetName val="계측제어설비"/>
      <sheetName val="공사비 총괄표 (2)"/>
      <sheetName val="간접공사비"/>
      <sheetName val="간접공사비 (2)"/>
      <sheetName val="기계공사집계"/>
      <sheetName val="1.1 배출수처리(기자재) "/>
      <sheetName val="1.2 개량공사(기자재)"/>
      <sheetName val="1.3 유지관리용 공구비"/>
      <sheetName val="1.1 배출수처리(배관) "/>
      <sheetName val="1.2 개량공사(배관) "/>
      <sheetName val="건축공사집계"/>
      <sheetName val="전기집계(설비별)"/>
      <sheetName val="Sheet1"/>
      <sheetName val="견적내역서"/>
      <sheetName val="중기조종사 단위단가"/>
      <sheetName val="원가"/>
      <sheetName val="정부노임단가"/>
      <sheetName val="일위산출"/>
      <sheetName val="POL6차-PIPIN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원가계산"/>
      <sheetName val="접지인공"/>
      <sheetName val="내역서"/>
      <sheetName val="일위선로"/>
      <sheetName val="전기-일위대가(1)"/>
      <sheetName val="일위(전등) (2)"/>
      <sheetName val="운반비"/>
      <sheetName val="작업부산물"/>
      <sheetName val="VXXXXX"/>
      <sheetName val="설계서표지 (2)"/>
      <sheetName val="품신 (2)"/>
      <sheetName val="목차 (2)"/>
      <sheetName val="설계설명 (2)"/>
      <sheetName val="예정공정 (2)"/>
      <sheetName val="예산내역 (2)"/>
      <sheetName val="7.철거발생품조서"/>
      <sheetName val="8.청제공기계기구조서"/>
      <sheetName val="설계서표지"/>
      <sheetName val="표지"/>
      <sheetName val="품신"/>
      <sheetName val="목차"/>
      <sheetName val="1.설계설명서"/>
      <sheetName val="3.예정공정표"/>
      <sheetName val="4.설계예산내역서"/>
      <sheetName val="5.공종별예산조서"/>
      <sheetName val="5.공종별예산조서 (2)"/>
      <sheetName val="6.관급자재조서"/>
      <sheetName val="예정공정표(보고서)"/>
      <sheetName val="#REF"/>
      <sheetName val="1.급전선신설"/>
      <sheetName val="2.급전선조정"/>
      <sheetName val="3.급전선철거"/>
      <sheetName val="4.보호선조정"/>
      <sheetName val="5.섬락보호지선신설"/>
      <sheetName val="6.전차선조정"/>
      <sheetName val="7.조가선조정"/>
      <sheetName val="8.H형강주(9m)신설"/>
      <sheetName val="9.H형강주철거"/>
      <sheetName val="10.철주신설(300x400)"/>
      <sheetName val="11.철주신설(450x450)"/>
      <sheetName val="12.콘크리트주철거(5.5)"/>
      <sheetName val="13.콘크리트주철거(6.5)"/>
      <sheetName val="14.콘크리트주철거(8.5) "/>
      <sheetName val="15.고정비임신설(4각3선용)"/>
      <sheetName val="16.고정비임철거(V형3선용)"/>
      <sheetName val="17.H형강주기초신설(B3)"/>
      <sheetName val="18.철주기초신설"/>
      <sheetName val="19.철주기초신설"/>
      <sheetName val="20.전주대용물신설(2선용)"/>
      <sheetName val="21.전주대용물철거(2선용)"/>
      <sheetName val="22.가동브래키트신설"/>
      <sheetName val="23.가동브래키트철거"/>
      <sheetName val="24.장력조정장치신설"/>
      <sheetName val="25.장력조정장치철거"/>
      <sheetName val="26.지선신설"/>
      <sheetName val="27.지선철거"/>
      <sheetName val="28.균압선신설(C)"/>
      <sheetName val="29.균압선철거(C)"/>
      <sheetName val="30.완철철거(1선용)"/>
      <sheetName val="31.보조조가선신설"/>
      <sheetName val="32.방호관신설"/>
      <sheetName val="33.접지장치신설"/>
      <sheetName val="총괄표"/>
      <sheetName val="집계표"/>
      <sheetName val="sap기성"/>
      <sheetName val="일위대가"/>
      <sheetName val="산출기초"/>
      <sheetName val="자재단가표"/>
      <sheetName val="Sheet3"/>
      <sheetName val="단가산출서표지"/>
      <sheetName val="수량조서원본"/>
      <sheetName val="철거수량"/>
      <sheetName val="Sheet1"/>
      <sheetName val="도급예산내역서표지"/>
      <sheetName val="공정별예산조서"/>
      <sheetName val="공종별예산조서(세부내역)"/>
      <sheetName val="도급예산내역서"/>
      <sheetName val="철거품예정조서"/>
      <sheetName val="공사기간산정"/>
      <sheetName val="총괄"/>
      <sheetName val="전등"/>
      <sheetName val="전열"/>
      <sheetName val="분전반"/>
      <sheetName val="철거"/>
      <sheetName val="3.설계예산내역서(예산서)"/>
      <sheetName val="2.예정공정표"/>
      <sheetName val="전차선로 물량표"/>
      <sheetName val="공사설계서"/>
      <sheetName val="PANEL가격"/>
      <sheetName val="산#3-2"/>
      <sheetName val="산#3-1"/>
      <sheetName val="산#3-2-2"/>
      <sheetName val="시방서 "/>
      <sheetName val="48일위(기존)"/>
      <sheetName val="경비총괄"/>
      <sheetName val="노임"/>
      <sheetName val="BEND LOSS"/>
      <sheetName val="재료비"/>
      <sheetName val="갑지"/>
      <sheetName val="배선DATA"/>
      <sheetName val="노임단가"/>
      <sheetName val="고창터널(고창방향)"/>
      <sheetName val="DATA"/>
      <sheetName val="2.대외공문"/>
      <sheetName val="준검 내역서"/>
      <sheetName val="48일위"/>
      <sheetName val="분전함신설"/>
      <sheetName val="접지1종"/>
      <sheetName val="MATERIAL"/>
      <sheetName val="철거산출근거"/>
      <sheetName val="현장별계약현황('98.10.31)"/>
      <sheetName val="archi(본사)"/>
      <sheetName val="ⴭⴭⴭⴭⴭ"/>
      <sheetName val="하조서"/>
      <sheetName val="역간(덕_동)"/>
      <sheetName val="역간(의-덕)"/>
      <sheetName val="전등,DC등 내역서"/>
      <sheetName val="22단가"/>
      <sheetName val="49단가"/>
      <sheetName val="48단가"/>
      <sheetName val="48산출"/>
      <sheetName val="49산출"/>
      <sheetName val="자재단가"/>
      <sheetName val="48수량"/>
      <sheetName val="22수량"/>
      <sheetName val="49일위"/>
      <sheetName val="22일위"/>
      <sheetName val="49수량"/>
      <sheetName val="내2"/>
      <sheetName val="단가"/>
      <sheetName val="전기공사 산출집계"/>
      <sheetName val="전기공사 산출"/>
      <sheetName val="공종별예산조서"/>
      <sheetName val="1~6"/>
      <sheetName val="8~40"/>
      <sheetName val="29~38"/>
      <sheetName val="39~43"/>
      <sheetName val="44~51"/>
      <sheetName val="52~68"/>
      <sheetName val="강재가공"/>
      <sheetName val="대운반(철재)"/>
      <sheetName val="시중노임(공사)"/>
      <sheetName val="변경품셈총괄"/>
      <sheetName val="정산"/>
      <sheetName val="진주방향"/>
      <sheetName val="마산방향"/>
      <sheetName val="마산방향철근집계"/>
      <sheetName val="인건비"/>
      <sheetName val="22수"/>
      <sheetName val="48단"/>
      <sheetName val="49단"/>
      <sheetName val="22단"/>
      <sheetName val="신설개소별 총집계표(동해-배전)"/>
      <sheetName val="안평역사 총집계"/>
      <sheetName val="일위대가 "/>
      <sheetName val="참조"/>
      <sheetName val="MOTOR"/>
      <sheetName val="기계내역"/>
      <sheetName val="수목표준대가"/>
      <sheetName val="제출내역 (2)"/>
      <sheetName val="6공구(당초)"/>
      <sheetName val="산출내역서집계표"/>
      <sheetName val="49수량(소화물)"/>
      <sheetName val="22수량(소화물)"/>
      <sheetName val=" 내역"/>
      <sheetName val="자료"/>
      <sheetName val="BID"/>
      <sheetName val="5.공종별예산내역서"/>
      <sheetName val="구조물철거타공정이월"/>
      <sheetName val="역공종"/>
      <sheetName val="1.설계조건"/>
      <sheetName val="물가시세"/>
      <sheetName val="증감대비"/>
      <sheetName val="1.취수장"/>
      <sheetName val="데이타"/>
      <sheetName val="기본DATA"/>
      <sheetName val="노무"/>
      <sheetName val="경비총괄내역"/>
      <sheetName val="CAT_5"/>
      <sheetName val="96노임기준"/>
      <sheetName val="Y-WORK"/>
      <sheetName val="1.내역(청.하역장전등)"/>
      <sheetName val="자재단가비교표"/>
      <sheetName val="총괄내역단가"/>
      <sheetName val="7내역"/>
      <sheetName val="GAEYO"/>
      <sheetName val="Sheet5"/>
      <sheetName val="갑지(추정)"/>
      <sheetName val="남대문빌딩"/>
      <sheetName val="내역"/>
      <sheetName val="공정코드"/>
      <sheetName val="DB"/>
      <sheetName val="9GNG운반"/>
      <sheetName val="단가비교표"/>
      <sheetName val="수량산출(AFC)"/>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예산조서"/>
      <sheetName val="부대단위수량"/>
      <sheetName val="기성"/>
      <sheetName val="일위대가표"/>
      <sheetName val="견적 (2)"/>
      <sheetName val="원가"/>
      <sheetName val="인건-측정"/>
      <sheetName val="노무비"/>
      <sheetName val="입찰안"/>
      <sheetName val="토공사"/>
      <sheetName val="수량산출"/>
      <sheetName val="교대"/>
      <sheetName val="TOTAL_BOQ"/>
      <sheetName val="POL6차-PIPING"/>
      <sheetName val="70%"/>
      <sheetName val="중기사용료 "/>
      <sheetName val="인공LIST"/>
      <sheetName val="도로단위당"/>
      <sheetName val="1호인버트수량"/>
      <sheetName val="기계상세"/>
      <sheetName val="Sheet15"/>
      <sheetName val="견적서"/>
      <sheetName val="토목"/>
      <sheetName val="수량산출서 (2)"/>
      <sheetName val="교대시점"/>
      <sheetName val="부표총괄"/>
      <sheetName val="재개발"/>
      <sheetName val="b_balju_cho"/>
      <sheetName val="비탈면보호공수량산출"/>
      <sheetName val="일위대가 집계표"/>
      <sheetName val="PIPE(UG)내역"/>
      <sheetName val="경상직원"/>
      <sheetName val="수량산출(CCTV)"/>
      <sheetName val="설계실행투찰"/>
      <sheetName val="MCC제원"/>
      <sheetName val="투찰추정"/>
      <sheetName val="하수급견적대비"/>
      <sheetName val="점수계산1-2"/>
      <sheetName val="이형관"/>
      <sheetName val="일위대가(계측기설치)"/>
      <sheetName val="금액내역서"/>
      <sheetName val="비교1"/>
      <sheetName val="2공구산출내역"/>
      <sheetName val="공조기"/>
      <sheetName val="공조기휀"/>
      <sheetName val="AHU집계"/>
      <sheetName val="36신설수량"/>
      <sheetName val="도"/>
      <sheetName val="환율"/>
      <sheetName val="음성cable"/>
      <sheetName val="노단"/>
      <sheetName val="36단가"/>
      <sheetName val="36수량"/>
      <sheetName val="견적대비표"/>
      <sheetName val="실행대비"/>
      <sheetName val="DATE"/>
      <sheetName val="수목데이타 "/>
      <sheetName val="01AC"/>
      <sheetName val="SP-B1"/>
      <sheetName val="경비2내역"/>
      <sheetName val="순공사비"/>
      <sheetName val="기별"/>
      <sheetName val="설계명세서"/>
      <sheetName val="을부담운반비"/>
      <sheetName val="48신설단가"/>
      <sheetName val="관급"/>
      <sheetName val="수량집계"/>
      <sheetName val="총괄집계표"/>
      <sheetName val="단가(신김천PP)"/>
      <sheetName val="단가(신설2)"/>
      <sheetName val="단가(신설3)"/>
      <sheetName val="단가(신설4)"/>
      <sheetName val="단가(철거4)"/>
      <sheetName val="터파기및재료"/>
      <sheetName val="단가_x0002__x0000_⼠"/>
      <sheetName val="_x0000__x0000__x0000__x0001__x0000__x0000__x0008_±(_x0000_à¬=Ì)¼¥Õ)_x0000__x0004__x0000__x0000_DATA_x0008__x0000__x0001_°"/>
      <sheetName val="공문"/>
      <sheetName val="대치판정"/>
      <sheetName val="계수시트"/>
      <sheetName val="목록"/>
      <sheetName val="대비"/>
      <sheetName val="VXXXXXXX"/>
      <sheetName val="설계예시"/>
      <sheetName val="A 견적"/>
      <sheetName val="인건비 "/>
      <sheetName val="동원인원"/>
      <sheetName val="1월"/>
      <sheetName val="소요자재"/>
      <sheetName val="설계명세서(종합)"/>
      <sheetName val="노무산출서"/>
      <sheetName val="공사요율"/>
      <sheetName val="원가계산서"/>
      <sheetName val="Macro(차단기)"/>
      <sheetName val="콘_재료분리(1)"/>
      <sheetName val="일위목록"/>
      <sheetName val="실행간접비용"/>
      <sheetName val="기성내역서표지"/>
      <sheetName val="설직재-1"/>
      <sheetName val="개산공사비"/>
      <sheetName val="9509"/>
      <sheetName val="준공조서갑지"/>
      <sheetName val="IMP(MAIN)"/>
      <sheetName val="IMP (REACTOR)"/>
      <sheetName val="환율표"/>
      <sheetName val="상반기손익차2총괄"/>
      <sheetName val="소분류목록"/>
      <sheetName val="¿Á¿Üµî½Å¼³"/>
      <sheetName val="총괄내역서"/>
      <sheetName val="INPUT"/>
      <sheetName val="단가표"/>
      <sheetName val="변압기 및 발전기 용량"/>
      <sheetName val="BR1상행"/>
      <sheetName val="9811"/>
      <sheetName val="용산1(해보)"/>
      <sheetName val="집계"/>
      <sheetName val="공량"/>
      <sheetName val="단가대비"/>
      <sheetName val="터파기"/>
      <sheetName val="공원등기초"/>
      <sheetName val="수량산출서"/>
      <sheetName val="적용단가"/>
      <sheetName val="일위(전등)_(2)"/>
      <sheetName val="설계서표지_(2)"/>
      <sheetName val="품신_(2)"/>
      <sheetName val="목차_(2)"/>
      <sheetName val="설계설명_(2)"/>
      <sheetName val="예정공정_(2)"/>
      <sheetName val="예산내역_(2)"/>
      <sheetName val="7_철거발생품조서"/>
      <sheetName val="8_청제공기계기구조서"/>
      <sheetName val="1_설계설명서"/>
      <sheetName val="3_예정공정표"/>
      <sheetName val="4_설계예산내역서"/>
      <sheetName val="5_공종별예산조서"/>
      <sheetName val="5_공종별예산조서_(2)"/>
      <sheetName val="6_관급자재조서"/>
      <sheetName val="1_급전선신설"/>
      <sheetName val="2_급전선조정"/>
      <sheetName val="3_급전선철거"/>
      <sheetName val="4_보호선조정"/>
      <sheetName val="5_섬락보호지선신설"/>
      <sheetName val="6_전차선조정"/>
      <sheetName val="7_조가선조정"/>
      <sheetName val="8_H형강주(9m)신설"/>
      <sheetName val="9_H형강주철거"/>
      <sheetName val="10_철주신설(300x400)"/>
      <sheetName val="11_철주신설(450x450)"/>
      <sheetName val="12_콘크리트주철거(5_5)"/>
      <sheetName val="13_콘크리트주철거(6_5)"/>
      <sheetName val="14_콘크리트주철거(8_5)_"/>
      <sheetName val="15_고정비임신설(4각3선용)"/>
      <sheetName val="16_고정비임철거(V형3선용)"/>
      <sheetName val="17_H형강주기초신설(B3)"/>
      <sheetName val="18_철주기초신설"/>
      <sheetName val="19_철주기초신설"/>
      <sheetName val="20_전주대용물신설(2선용)"/>
      <sheetName val="21_전주대용물철거(2선용)"/>
      <sheetName val="22_가동브래키트신설"/>
      <sheetName val="23_가동브래키트철거"/>
      <sheetName val="24_장력조정장치신설"/>
      <sheetName val="25_장력조정장치철거"/>
      <sheetName val="26_지선신설"/>
      <sheetName val="27_지선철거"/>
      <sheetName val="28_균압선신설(C)"/>
      <sheetName val="29_균압선철거(C)"/>
      <sheetName val="30_완철철거(1선용)"/>
      <sheetName val="31_보조조가선신설"/>
      <sheetName val="32_방호관신설"/>
      <sheetName val="33_접지장치신설"/>
      <sheetName val="3_설계예산내역서(예산서)"/>
      <sheetName val="2_예정공정표"/>
      <sheetName val="전차선로_물량표"/>
      <sheetName val="시방서_"/>
      <sheetName val="BEND_LOSS"/>
      <sheetName val="2_대외공문"/>
      <sheetName val="준검_내역서"/>
      <sheetName val="현장별계약현황('98_10_31)"/>
      <sheetName val="전등,DC등_내역서"/>
      <sheetName val="전기공사_산출집계"/>
      <sheetName val="전기공사_산출"/>
      <sheetName val="신설개소별_총집계표(동해-배전)"/>
      <sheetName val="안평역사_총집계"/>
      <sheetName val="일위대가_"/>
      <sheetName val="제출내역_(2)"/>
      <sheetName val="_내역"/>
      <sheetName val="5_공종별예산내역서"/>
      <sheetName val="1_설계조건"/>
      <sheetName val="1_취수장"/>
      <sheetName val="1_내역(청_하역장전등)"/>
      <sheetName val="견적_(2)"/>
      <sheetName val="중기사용료_"/>
      <sheetName val="수량산출서_(2)"/>
      <sheetName val="일위대가_집계표"/>
      <sheetName val="수목데이타_"/>
      <sheetName val="단가⼠"/>
      <sheetName val="±(à¬=Ì)¼¥Õ)DATA°"/>
      <sheetName val="A_견적"/>
      <sheetName val="인건비_"/>
      <sheetName val="IMP_(REACTOR)"/>
      <sheetName val="변압기_및_발전기_용량"/>
      <sheetName val="일위(전등)_(2)1"/>
      <sheetName val="설계서표지_(2)1"/>
      <sheetName val="품신_(2)1"/>
      <sheetName val="목차_(2)1"/>
      <sheetName val="설계설명_(2)1"/>
      <sheetName val="예정공정_(2)1"/>
      <sheetName val="예산내역_(2)1"/>
      <sheetName val="7_철거발생품조서1"/>
      <sheetName val="8_청제공기계기구조서1"/>
      <sheetName val="1_설계설명서1"/>
      <sheetName val="3_예정공정표1"/>
      <sheetName val="4_설계예산내역서1"/>
      <sheetName val="5_공종별예산조서1"/>
      <sheetName val="5_공종별예산조서_(2)1"/>
      <sheetName val="6_관급자재조서1"/>
      <sheetName val="1_급전선신설1"/>
      <sheetName val="2_급전선조정1"/>
      <sheetName val="3_급전선철거1"/>
      <sheetName val="4_보호선조정1"/>
      <sheetName val="5_섬락보호지선신설1"/>
      <sheetName val="6_전차선조정1"/>
      <sheetName val="7_조가선조정1"/>
      <sheetName val="8_H형강주(9m)신설1"/>
      <sheetName val="9_H형강주철거1"/>
      <sheetName val="10_철주신설(300x400)1"/>
      <sheetName val="11_철주신설(450x450)1"/>
      <sheetName val="12_콘크리트주철거(5_5)1"/>
      <sheetName val="13_콘크리트주철거(6_5)1"/>
      <sheetName val="14_콘크리트주철거(8_5)_1"/>
      <sheetName val="15_고정비임신설(4각3선용)1"/>
      <sheetName val="16_고정비임철거(V형3선용)1"/>
      <sheetName val="17_H형강주기초신설(B3)1"/>
      <sheetName val="18_철주기초신설1"/>
      <sheetName val="19_철주기초신설1"/>
      <sheetName val="20_전주대용물신설(2선용)1"/>
      <sheetName val="21_전주대용물철거(2선용)1"/>
      <sheetName val="22_가동브래키트신설1"/>
      <sheetName val="23_가동브래키트철거1"/>
      <sheetName val="24_장력조정장치신설1"/>
      <sheetName val="25_장력조정장치철거1"/>
      <sheetName val="26_지선신설1"/>
      <sheetName val="27_지선철거1"/>
      <sheetName val="28_균압선신설(C)1"/>
      <sheetName val="29_균압선철거(C)1"/>
      <sheetName val="30_완철철거(1선용)1"/>
      <sheetName val="31_보조조가선신설1"/>
      <sheetName val="32_방호관신설1"/>
      <sheetName val="33_접지장치신설1"/>
      <sheetName val="3_설계예산내역서(예산서)1"/>
      <sheetName val="2_예정공정표1"/>
      <sheetName val="전차선로_물량표1"/>
      <sheetName val="시방서_1"/>
      <sheetName val="BEND_LOSS1"/>
      <sheetName val="2_대외공문1"/>
      <sheetName val="준검_내역서1"/>
      <sheetName val="현장별계약현황('98_10_31)1"/>
      <sheetName val="전등,DC등_내역서1"/>
      <sheetName val="전기공사_산출집계1"/>
      <sheetName val="전기공사_산출1"/>
      <sheetName val="신설개소별_총집계표(동해-배전)1"/>
      <sheetName val="안평역사_총집계1"/>
      <sheetName val="일위대가_1"/>
      <sheetName val="제출내역_(2)1"/>
      <sheetName val="_내역1"/>
      <sheetName val="5_공종별예산내역서1"/>
      <sheetName val="1_설계조건1"/>
      <sheetName val="1_취수장1"/>
      <sheetName val="1_내역(청_하역장전등)1"/>
      <sheetName val="견적_(2)1"/>
      <sheetName val="중기사용료_1"/>
      <sheetName val="수량산출서_(2)1"/>
      <sheetName val="일위대가_집계표1"/>
      <sheetName val="수목데이타_1"/>
      <sheetName val="A_견적1"/>
      <sheetName val="인건비_1"/>
      <sheetName val="IMP_(REACTOR)1"/>
      <sheetName val="변압기_및_발전기_용량1"/>
      <sheetName val="機器集計表"/>
      <sheetName val="예산결제란"/>
      <sheetName val="03상노임"/>
      <sheetName val="일반부표"/>
      <sheetName val="관계주식"/>
      <sheetName val="경비내역(을)-1"/>
      <sheetName val="마산월령동골조물량변경"/>
      <sheetName val="세부내역"/>
      <sheetName val="건축내역"/>
      <sheetName val="건축원가계산서"/>
      <sheetName val="일위대가표(유단가)"/>
      <sheetName val="조명율표"/>
      <sheetName val="효성CB 1P기초"/>
      <sheetName val="IN"/>
      <sheetName val="연결임시"/>
      <sheetName val="견"/>
      <sheetName val="일위대가목록표"/>
      <sheetName val="제수"/>
      <sheetName val="공기"/>
      <sheetName val="Baby일위대가"/>
      <sheetName val="단가산출"/>
      <sheetName val="공주-교대(A1)"/>
      <sheetName val="노무비단가"/>
      <sheetName val="내역서(토목)"/>
      <sheetName val="2000년1차"/>
      <sheetName val="콘센트신설"/>
      <sheetName val="일위"/>
      <sheetName val="48신설수량"/>
      <sheetName val="자재"/>
      <sheetName val="가격조사"/>
      <sheetName val="일위총괄표"/>
      <sheetName val="기계경비(시간당)"/>
      <sheetName val="램머"/>
      <sheetName val="인부노임"/>
      <sheetName val="SLAB"/>
      <sheetName val="22산출"/>
      <sheetName val="단가책자"/>
      <sheetName val="단1"/>
      <sheetName val="설계예산서"/>
      <sheetName val="예산내역서"/>
      <sheetName val="총계"/>
      <sheetName val="예정공정표"/>
      <sheetName val="한강운반비"/>
      <sheetName val="교각계산"/>
      <sheetName val="동원인원산출"/>
      <sheetName val="원가계산서 "/>
      <sheetName val="수량산출1"/>
      <sheetName val="현장관리비"/>
      <sheetName val="6호기"/>
      <sheetName val="Sheet2"/>
      <sheetName val="비용display"/>
      <sheetName val="1.수인터널"/>
      <sheetName val="당사"/>
      <sheetName val="인원표(설비)"/>
      <sheetName val="대창(장성)"/>
      <sheetName val="7단가"/>
      <sheetName val="c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첨부8.1기본공정"/>
      <sheetName val="첨부8.2종합공정표"/>
      <sheetName val="기계분야"/>
      <sheetName val="배관분야"/>
      <sheetName val="도면자료제출일정"/>
      <sheetName val="월별설계물량계획"/>
      <sheetName val="월별협력작업진도계획"/>
      <sheetName val="설계검토계획서"/>
      <sheetName val="설계검증계획서"/>
      <sheetName val="설계유효성확인계획서"/>
      <sheetName val="설계책임자선정"/>
      <sheetName val="매출 및 기성"/>
      <sheetName val="Sheet1 (2)"/>
      <sheetName val="Sheet5"/>
      <sheetName val="72-피버"/>
      <sheetName val="SENSOR LIST"/>
      <sheetName val="도"/>
      <sheetName val="SHUTDOWN VALVE"/>
      <sheetName val="단위중량표"/>
      <sheetName val="Final(1)summary"/>
      <sheetName val="ORIGN"/>
      <sheetName val="옥외통신"/>
      <sheetName val="1.견적가 총괄표(설비)"/>
      <sheetName val="공량산출서"/>
      <sheetName val="Cover"/>
      <sheetName val="직원신상"/>
      <sheetName val="PI"/>
      <sheetName val="POWER"/>
      <sheetName val="투입인력"/>
      <sheetName val="IT-BAT"/>
      <sheetName val="sheet1"/>
      <sheetName val="실행계획서 기본공정"/>
      <sheetName val="REDUCER"/>
      <sheetName val="WE'T"/>
      <sheetName val="토공사B동추가"/>
      <sheetName val="BEND LOSS"/>
      <sheetName val="CB"/>
      <sheetName val="내역서"/>
      <sheetName val="rate"/>
      <sheetName val="예산서"/>
      <sheetName val="가열로SW"/>
      <sheetName val="안전 라."/>
      <sheetName val="기성고검사보고서"/>
      <sheetName val="검사요청서"/>
      <sheetName val="기성청구집계표"/>
      <sheetName val="기성고내역총괄표"/>
      <sheetName val="기성청구총괄표(5회)"/>
      <sheetName val="공사기성부분내역서(5회)"/>
      <sheetName val="기성청구총괄표(조정)"/>
      <sheetName val="공사기성부분내역서(조정)"/>
      <sheetName val="기성고내역총괄표 (조정)"/>
      <sheetName val="기성청구집계표 (조정)"/>
      <sheetName val="검사요청서 (조정)"/>
      <sheetName val="기성고검사보고서 (조정)"/>
      <sheetName val="적용"/>
      <sheetName val="TOTAL"/>
      <sheetName val="Macro(MCC)"/>
      <sheetName val="PKG# 1138"/>
      <sheetName val="PKG# 1163"/>
      <sheetName val="PKG# 1164"/>
      <sheetName val="PKG# 1165"/>
      <sheetName val="PKG# 1167"/>
      <sheetName val="PKG# 1168"/>
      <sheetName val="PKG# 1169"/>
      <sheetName val="PKG# 1170"/>
      <sheetName val="PKG# 1171"/>
      <sheetName val="PKG# 1172"/>
      <sheetName val="PKG# 1173"/>
      <sheetName val="PKG# 1174"/>
      <sheetName val="PKG# 1175"/>
      <sheetName val="PKG# 1176"/>
      <sheetName val="PKG# 1177"/>
      <sheetName val="PKG# 1178"/>
      <sheetName val="PKG# 1179"/>
      <sheetName val="PKG# 1180"/>
      <sheetName val="PKG# 1182"/>
      <sheetName val="PKG# 1189"/>
      <sheetName val="PKG# 1190"/>
      <sheetName val="PKG# 1191"/>
      <sheetName val="PKG# 1192"/>
      <sheetName val="PKG#1193"/>
      <sheetName val="DATA"/>
      <sheetName val="부표총괄"/>
      <sheetName val="건설산출"/>
      <sheetName val="견적서"/>
      <sheetName val="EXPAN-1"/>
      <sheetName val="산#3-2"/>
      <sheetName val="산#3-1"/>
      <sheetName val="#REF"/>
      <sheetName val="산#3-2-2"/>
      <sheetName val="결과조달"/>
      <sheetName val="85%"/>
      <sheetName val="예가표"/>
      <sheetName val="보조데이터"/>
      <sheetName val="Config"/>
      <sheetName val="판계용접"/>
      <sheetName val="1"/>
      <sheetName val="설비비4"/>
      <sheetName val="계약ITEM"/>
      <sheetName val="copy"/>
      <sheetName val="서식"/>
      <sheetName val="0.설계업체 선정 검토서"/>
      <sheetName val="지출공사비"/>
      <sheetName val="현장급여"/>
      <sheetName val="96간접경비"/>
      <sheetName val="집계표(OPTION)"/>
      <sheetName val="노임9월"/>
      <sheetName val="매크로"/>
      <sheetName val="XXXXXX"/>
      <sheetName val="----"/>
      <sheetName val="착공계"/>
      <sheetName val="시공참여자"/>
      <sheetName val="직원신상카드 (김동수)"/>
      <sheetName val="직원신상카드 (이종부)"/>
      <sheetName val="직원신상카드 (권승희)"/>
      <sheetName val="직원신상카드 (최종남)"/>
      <sheetName val="직원신상카드 (김주홍)"/>
      <sheetName val="직원신상카드 (권석공)"/>
      <sheetName val="현장조직표"/>
      <sheetName val="안전조직표"/>
      <sheetName val="비상연락망"/>
      <sheetName val="공정표"/>
      <sheetName val="현장대리인계"/>
      <sheetName val="기본공정표"/>
      <sheetName val="공정표 (2)"/>
      <sheetName val="공정표 (3)"/>
      <sheetName val="품종별-이름"/>
      <sheetName val="CAT_5"/>
      <sheetName val="BQ(Piping)"/>
      <sheetName val="PipWT"/>
      <sheetName val="POL6차-PIPING"/>
      <sheetName val="INPUT"/>
      <sheetName val="WORK"/>
      <sheetName val="울진견적"/>
      <sheetName val="Y-WORK"/>
      <sheetName val="ITB COST"/>
      <sheetName val="단가"/>
      <sheetName val="단중표"/>
      <sheetName val="POL설치공정"/>
      <sheetName val="BSD (2)"/>
      <sheetName val="2선재"/>
      <sheetName val="환율-LIBOR"/>
      <sheetName val="실행내역서 "/>
      <sheetName val="Sheet9"/>
      <sheetName val="FL'G WT."/>
      <sheetName val="원가계산서"/>
      <sheetName val="내역"/>
      <sheetName val="과천MAIN"/>
      <sheetName val="Man Power"/>
      <sheetName val="작성방법"/>
      <sheetName val="단위수량산출"/>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열로SW"/>
    </sheetNames>
    <sheetDataSet>
      <sheetData sheetId="0">
        <row r="56">
          <cell r="B56" t="str">
            <v>&amp;&amp;&amp; 이기종간통신 &amp;&amp;&amp;</v>
          </cell>
        </row>
        <row r="57">
          <cell r="B57" t="str">
            <v xml:space="preserve"> 1차 보정계수  :</v>
          </cell>
          <cell r="D57">
            <v>2.5499999999999998</v>
          </cell>
          <cell r="E57" t="str">
            <v xml:space="preserve"> 2차 보정계수  : </v>
          </cell>
          <cell r="G57">
            <v>1.3</v>
          </cell>
        </row>
        <row r="58">
          <cell r="B58" t="str">
            <v>기술자등급</v>
          </cell>
          <cell r="D58" t="str">
            <v>기  초  소  요  공  수</v>
          </cell>
          <cell r="H58" t="str">
            <v>실질소요</v>
          </cell>
        </row>
        <row r="59">
          <cell r="C59" t="str">
            <v>요구분석</v>
          </cell>
          <cell r="D59" t="str">
            <v>설  계</v>
          </cell>
          <cell r="E59" t="str">
            <v>PRG작성</v>
          </cell>
          <cell r="F59" t="str">
            <v>시험설치</v>
          </cell>
          <cell r="G59" t="str">
            <v>계</v>
          </cell>
          <cell r="H59" t="str">
            <v>공수(M/M)</v>
          </cell>
        </row>
        <row r="60">
          <cell r="B60" t="str">
            <v>특급기술자</v>
          </cell>
          <cell r="C60">
            <v>0.82874999999999999</v>
          </cell>
          <cell r="D60">
            <v>1.53</v>
          </cell>
          <cell r="E60">
            <v>9.9450000000000007E-3</v>
          </cell>
          <cell r="F60">
            <v>0.19226999999999997</v>
          </cell>
          <cell r="G60">
            <v>2.5609650000000004</v>
          </cell>
          <cell r="H60">
            <v>2.5609650000000004</v>
          </cell>
        </row>
        <row r="61">
          <cell r="B61" t="str">
            <v>고급기술자</v>
          </cell>
          <cell r="C61">
            <v>2.5602</v>
          </cell>
          <cell r="D61">
            <v>1.7747999999999999</v>
          </cell>
          <cell r="E61">
            <v>2.45973</v>
          </cell>
          <cell r="F61">
            <v>2.0718749999999999</v>
          </cell>
          <cell r="G61">
            <v>8.8666049999999998</v>
          </cell>
          <cell r="H61">
            <v>8.8666049999999998</v>
          </cell>
        </row>
        <row r="62">
          <cell r="B62" t="str">
            <v>중급기술자</v>
          </cell>
          <cell r="C62">
            <v>0.71145000000000003</v>
          </cell>
          <cell r="D62">
            <v>2.5295999999999998</v>
          </cell>
          <cell r="E62">
            <v>4.0376699999999994</v>
          </cell>
          <cell r="F62">
            <v>3.3580950000000005</v>
          </cell>
          <cell r="G62">
            <v>10.636815</v>
          </cell>
          <cell r="H62">
            <v>10.636815</v>
          </cell>
        </row>
        <row r="63">
          <cell r="B63" t="str">
            <v>초급기술자</v>
          </cell>
          <cell r="C63">
            <v>0.95624999999999993</v>
          </cell>
          <cell r="D63">
            <v>1.5095999999999998</v>
          </cell>
          <cell r="E63">
            <v>6.1327500000000006</v>
          </cell>
          <cell r="F63">
            <v>4.3923750000000004</v>
          </cell>
          <cell r="G63">
            <v>12.990975000000002</v>
          </cell>
          <cell r="H63">
            <v>12.990975000000002</v>
          </cell>
        </row>
        <row r="64">
          <cell r="B64" t="str">
            <v>고급기능사</v>
          </cell>
          <cell r="C64">
            <v>0.76500000000000001</v>
          </cell>
          <cell r="D64">
            <v>0.38250000000000001</v>
          </cell>
          <cell r="E64">
            <v>1.435395</v>
          </cell>
          <cell r="F64">
            <v>2.8177500000000002</v>
          </cell>
          <cell r="G64">
            <v>5.4006449999999999</v>
          </cell>
          <cell r="H64">
            <v>5.4006449999999999</v>
          </cell>
        </row>
        <row r="65">
          <cell r="B65" t="str">
            <v>중급기능사</v>
          </cell>
          <cell r="C65">
            <v>0.51</v>
          </cell>
          <cell r="D65">
            <v>0.255</v>
          </cell>
          <cell r="E65">
            <v>2.4862500000000001</v>
          </cell>
          <cell r="F65">
            <v>0.55360500000000001</v>
          </cell>
          <cell r="G65">
            <v>3.8048550000000003</v>
          </cell>
          <cell r="H65">
            <v>3.8048550000000003</v>
          </cell>
        </row>
        <row r="66">
          <cell r="B66" t="str">
            <v>초급기능사</v>
          </cell>
          <cell r="C66">
            <v>0.255</v>
          </cell>
          <cell r="D66">
            <v>0</v>
          </cell>
          <cell r="E66">
            <v>1.6575</v>
          </cell>
          <cell r="F66">
            <v>0.33150000000000002</v>
          </cell>
          <cell r="G66">
            <v>2.2440000000000002</v>
          </cell>
          <cell r="H66">
            <v>2.2440000000000002</v>
          </cell>
        </row>
        <row r="67">
          <cell r="B67" t="str">
            <v xml:space="preserve">    계</v>
          </cell>
          <cell r="C67">
            <v>6.5866499999999988</v>
          </cell>
          <cell r="D67">
            <v>7.9815000000000005</v>
          </cell>
          <cell r="E67">
            <v>18.219239999999999</v>
          </cell>
          <cell r="F67">
            <v>13.71747</v>
          </cell>
          <cell r="G67">
            <v>46.504860000000008</v>
          </cell>
          <cell r="H67">
            <v>46.504860000000008</v>
          </cell>
        </row>
        <row r="70">
          <cell r="B70" t="str">
            <v>&amp;&amp;&amp; 공정제어용 &amp;&amp;&amp;</v>
          </cell>
        </row>
        <row r="71">
          <cell r="B71" t="str">
            <v xml:space="preserve"> 1차 보정계수  :</v>
          </cell>
          <cell r="D71">
            <v>3.04</v>
          </cell>
          <cell r="E71" t="str">
            <v xml:space="preserve"> 2차 보정계수  : </v>
          </cell>
          <cell r="G71">
            <v>1.3</v>
          </cell>
        </row>
        <row r="72">
          <cell r="B72" t="str">
            <v>기술자등급</v>
          </cell>
          <cell r="D72" t="str">
            <v>기  초  소  요  공  수</v>
          </cell>
          <cell r="H72" t="str">
            <v>실질소요</v>
          </cell>
        </row>
        <row r="73">
          <cell r="C73" t="str">
            <v>요구분석</v>
          </cell>
          <cell r="D73" t="str">
            <v>설  계</v>
          </cell>
          <cell r="E73" t="str">
            <v>PRG작성</v>
          </cell>
          <cell r="F73" t="str">
            <v>시험설치</v>
          </cell>
          <cell r="G73" t="str">
            <v>계</v>
          </cell>
          <cell r="H73" t="str">
            <v>공수(M/M)</v>
          </cell>
        </row>
        <row r="74">
          <cell r="B74" t="str">
            <v>특급기술자</v>
          </cell>
          <cell r="C74">
            <v>3.5568</v>
          </cell>
          <cell r="D74">
            <v>6.5664000000000007</v>
          </cell>
          <cell r="E74">
            <v>4.26816E-2</v>
          </cell>
          <cell r="F74">
            <v>0.82517759999999996</v>
          </cell>
          <cell r="G74">
            <v>10.9910592</v>
          </cell>
          <cell r="H74">
            <v>10.9910592</v>
          </cell>
        </row>
        <row r="75">
          <cell r="B75" t="str">
            <v>고급기술자</v>
          </cell>
          <cell r="C75">
            <v>10.987775999999998</v>
          </cell>
          <cell r="D75">
            <v>7.6170239999999998</v>
          </cell>
          <cell r="E75">
            <v>10.5565824</v>
          </cell>
          <cell r="F75">
            <v>8.8919999999999995</v>
          </cell>
          <cell r="G75">
            <v>38.053382399999997</v>
          </cell>
          <cell r="H75">
            <v>38.053382399999997</v>
          </cell>
        </row>
        <row r="76">
          <cell r="B76" t="str">
            <v>중급기술자</v>
          </cell>
          <cell r="C76">
            <v>3.0533760000000001</v>
          </cell>
          <cell r="D76">
            <v>10.856447999999999</v>
          </cell>
          <cell r="E76">
            <v>17.328729599999999</v>
          </cell>
          <cell r="F76">
            <v>14.412153600000002</v>
          </cell>
          <cell r="G76">
            <v>45.650707199999999</v>
          </cell>
          <cell r="H76">
            <v>45.650707199999999</v>
          </cell>
        </row>
        <row r="77">
          <cell r="B77" t="str">
            <v>초급기술자</v>
          </cell>
          <cell r="C77">
            <v>4.1039999999999992</v>
          </cell>
          <cell r="D77">
            <v>6.4788479999999993</v>
          </cell>
          <cell r="E77">
            <v>26.320320000000002</v>
          </cell>
          <cell r="F77">
            <v>18.851039999999998</v>
          </cell>
          <cell r="G77">
            <v>55.754207999999998</v>
          </cell>
          <cell r="H77">
            <v>55.754207999999998</v>
          </cell>
        </row>
        <row r="78">
          <cell r="B78" t="str">
            <v>고급기능사</v>
          </cell>
          <cell r="C78">
            <v>3.2832000000000003</v>
          </cell>
          <cell r="D78">
            <v>1.6416000000000002</v>
          </cell>
          <cell r="E78">
            <v>6.1603776000000003</v>
          </cell>
          <cell r="F78">
            <v>12.093120000000001</v>
          </cell>
          <cell r="G78">
            <v>23.178297600000001</v>
          </cell>
          <cell r="H78">
            <v>23.178297600000001</v>
          </cell>
        </row>
        <row r="79">
          <cell r="B79" t="str">
            <v>중급기능사</v>
          </cell>
          <cell r="C79">
            <v>2.1888000000000001</v>
          </cell>
          <cell r="D79">
            <v>1.0944</v>
          </cell>
          <cell r="E79">
            <v>10.670399999999999</v>
          </cell>
          <cell r="F79">
            <v>2.3759424</v>
          </cell>
          <cell r="G79">
            <v>16.329542399999998</v>
          </cell>
          <cell r="H79">
            <v>16.329542399999998</v>
          </cell>
        </row>
        <row r="80">
          <cell r="B80" t="str">
            <v>초급기능사</v>
          </cell>
          <cell r="C80">
            <v>1.0944</v>
          </cell>
          <cell r="D80">
            <v>0</v>
          </cell>
          <cell r="E80">
            <v>7.1135999999999999</v>
          </cell>
          <cell r="F80">
            <v>1.4227200000000002</v>
          </cell>
          <cell r="G80">
            <v>9.6307200000000002</v>
          </cell>
          <cell r="H80">
            <v>9.6307200000000002</v>
          </cell>
        </row>
        <row r="81">
          <cell r="B81" t="str">
            <v xml:space="preserve">    계</v>
          </cell>
          <cell r="C81">
            <v>28.268352</v>
          </cell>
          <cell r="D81">
            <v>34.254719999999999</v>
          </cell>
          <cell r="E81">
            <v>78.192691200000013</v>
          </cell>
          <cell r="F81">
            <v>58.872153599999997</v>
          </cell>
          <cell r="G81">
            <v>199.58791680000002</v>
          </cell>
          <cell r="H81">
            <v>199.58791680000002</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원가계산서"/>
      <sheetName val="2.총괄표"/>
      <sheetName val="철거표지"/>
      <sheetName val="3.단가단출서"/>
      <sheetName val="철거표지 (2)"/>
      <sheetName val="5.공량산출서"/>
      <sheetName val="철거표지 (3)"/>
      <sheetName val="4.수량산출서"/>
      <sheetName val="철거표지 (4)"/>
      <sheetName val="4-1.개소별집계표"/>
      <sheetName val="4-2.개소별명세표"/>
      <sheetName val="1-2.기타경비산출"/>
      <sheetName val="3.단가단출서 (2)"/>
      <sheetName val="2001시중노임"/>
      <sheetName val="자재단가"/>
      <sheetName val="48일위"/>
      <sheetName val="48수량"/>
      <sheetName val="22수량"/>
      <sheetName val="49일위"/>
      <sheetName val="22일위"/>
      <sheetName val="49수량"/>
      <sheetName val="PI"/>
      <sheetName val="BEND LOSS"/>
      <sheetName val="#REF"/>
      <sheetName val="COST"/>
      <sheetName val="수량산출"/>
      <sheetName val="노임"/>
      <sheetName val="1.2.용역비"/>
      <sheetName val="설계산출표지"/>
      <sheetName val="2층LOAD"/>
      <sheetName val="노단"/>
      <sheetName val="36단가"/>
      <sheetName val="36수량"/>
      <sheetName val="단가산출서(철거)-납품후수정됨"/>
      <sheetName val="단중표"/>
      <sheetName val="제4절-1"/>
      <sheetName val="일위대가"/>
      <sheetName val="Sheet5"/>
      <sheetName val="토목"/>
      <sheetName val="SENSOR LIST"/>
      <sheetName val="JUCKEYK"/>
      <sheetName val="시설물일위"/>
      <sheetName val="가설공사"/>
      <sheetName val="단가결정"/>
      <sheetName val="내역아"/>
      <sheetName val="울타리"/>
      <sheetName val="1_원가계산서"/>
      <sheetName val="2_총괄표"/>
      <sheetName val="3_단가단출서"/>
      <sheetName val="철거표지_(2)"/>
      <sheetName val="5_공량산출서"/>
      <sheetName val="철거표지_(3)"/>
      <sheetName val="4_수량산출서"/>
      <sheetName val="철거표지_(4)"/>
      <sheetName val="4-1_개소별집계표"/>
      <sheetName val="4-2_개소별명세표"/>
      <sheetName val="1-2_기타경비산출"/>
      <sheetName val="3_단가단출서_(2)"/>
      <sheetName val="BEND_LOSS"/>
      <sheetName val="1_2_용역비"/>
      <sheetName val="SENSOR_LIST"/>
      <sheetName val="1_원가계산서1"/>
      <sheetName val="2_총괄표1"/>
      <sheetName val="3_단가단출서1"/>
      <sheetName val="철거표지_(2)1"/>
      <sheetName val="5_공량산출서1"/>
      <sheetName val="철거표지_(3)1"/>
      <sheetName val="4_수량산출서1"/>
      <sheetName val="철거표지_(4)1"/>
      <sheetName val="4-1_개소별집계표1"/>
      <sheetName val="4-2_개소별명세표1"/>
      <sheetName val="1-2_기타경비산출1"/>
      <sheetName val="3_단가단출서_(2)1"/>
      <sheetName val="BEND_LOSS1"/>
      <sheetName val="1_2_용역비1"/>
      <sheetName val="SENSOR_LIST1"/>
      <sheetName val="설비비"/>
      <sheetName val="5.소재"/>
      <sheetName val="음성cable"/>
      <sheetName val="노무비"/>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열용량"/>
      <sheetName val="2.S_MAP"/>
      <sheetName val="3.생산능력"/>
      <sheetName val="4.CATENARY"/>
      <sheetName val="5.gd2계산"/>
      <sheetName val="6.MOTOR POWER"/>
      <sheetName val="7.B_R검토"/>
      <sheetName val="일위대가"/>
    </sheetNames>
    <sheetDataSet>
      <sheetData sheetId="0">
        <row r="8">
          <cell r="R8">
            <v>2064000</v>
          </cell>
        </row>
      </sheetData>
      <sheetData sheetId="1" refreshError="1"/>
      <sheetData sheetId="2" refreshError="1"/>
      <sheetData sheetId="3"/>
      <sheetData sheetId="4" refreshError="1"/>
      <sheetData sheetId="5" refreshError="1"/>
      <sheetData sheetId="6"/>
      <sheetData sheetId="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첨부8.1기본공정"/>
      <sheetName val="첨부8.2종합공정표"/>
      <sheetName val="기계분야"/>
      <sheetName val="배관분야"/>
      <sheetName val="토목분야"/>
      <sheetName val="건축분야"/>
      <sheetName val="전기분야"/>
      <sheetName val="계장분야"/>
      <sheetName val="도면자료제출일정"/>
      <sheetName val="표지"/>
      <sheetName val="1.열용량"/>
      <sheetName val="PI"/>
      <sheetName val="수목데이타 "/>
      <sheetName val="BID"/>
      <sheetName val="설비비4"/>
      <sheetName val="BEND LOSS"/>
      <sheetName val="노임단가"/>
      <sheetName val="일위목록"/>
      <sheetName val="요율"/>
      <sheetName val="report"/>
      <sheetName val="노무비"/>
      <sheetName val="도"/>
      <sheetName val="금액결정"/>
      <sheetName val="적용"/>
      <sheetName val="토건"/>
      <sheetName val="일위대가"/>
      <sheetName val="DATA"/>
      <sheetName val="데이타"/>
      <sheetName val="품셈 "/>
      <sheetName val="PAINT"/>
      <sheetName val="방화도료"/>
      <sheetName val="가열로SW"/>
      <sheetName val="공사비(전기)"/>
      <sheetName val="내역"/>
      <sheetName val="POL6차-PIPING"/>
      <sheetName val="PANEL가격"/>
      <sheetName val="노임9월"/>
      <sheetName val="재료비"/>
      <sheetName val="경산"/>
      <sheetName val="견"/>
      <sheetName val="LOOP"/>
      <sheetName val="BM"/>
      <sheetName val="코드목록(시스템담당용)"/>
      <sheetName val="교량하부공"/>
      <sheetName val="구조물공"/>
      <sheetName val="부대공"/>
      <sheetName val="배수공"/>
      <sheetName val="토공"/>
      <sheetName val="포장공"/>
      <sheetName val="R&amp;D"/>
      <sheetName val="수량산출"/>
      <sheetName val="단가조사"/>
      <sheetName val="공사물량총량집계"/>
      <sheetName val="수량산출서"/>
      <sheetName val="원가계산서(남측)"/>
      <sheetName val="JJ_SAN"/>
      <sheetName val="7단가"/>
      <sheetName val="직노"/>
      <sheetName val="경  비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감리비"/>
      <sheetName val="원가계산서"/>
      <sheetName val="총괄표"/>
      <sheetName val="일위대가"/>
      <sheetName val="인공"/>
      <sheetName val="맨홀산출"/>
      <sheetName val="수량산출서"/>
      <sheetName val="총집계표"/>
      <sheetName val="전열총집계"/>
      <sheetName val="전열집계"/>
      <sheetName val="전열"/>
      <sheetName val="단가비교표"/>
      <sheetName val="전등집계"/>
      <sheetName val="전등"/>
      <sheetName val="간선집계"/>
      <sheetName val="전력간선"/>
      <sheetName val="유도등"/>
      <sheetName val="옥외보안등"/>
      <sheetName val="보안등 기초"/>
      <sheetName val="피뢰설비공사"/>
      <sheetName val="동력집계"/>
      <sheetName val="동력"/>
      <sheetName val="전등총집계"/>
      <sheetName val="신설 총 집계"/>
      <sheetName val="관급자재조서"/>
      <sheetName val="공종별예산조서"/>
      <sheetName val="일위대가표"/>
      <sheetName val="대운반(신설-관급)"/>
      <sheetName val="중집(신설-관급)"/>
      <sheetName val="작업부산물"/>
      <sheetName val="원가계산서 표지"/>
      <sheetName val="보고서를 위한(원가계산)"/>
      <sheetName val="보고서를위한(총괄)"/>
      <sheetName val="인공에서교량및관로적용근거(저압line생성전)"/>
      <sheetName val="개소별명세"/>
      <sheetName val="신설공사집계(전기실및접지)"/>
      <sheetName val="신설공사(전기실및 접지)"/>
      <sheetName val="변대기초공사 집계"/>
      <sheetName val="변대기초공사"/>
      <sheetName val="터파기물량산출"/>
      <sheetName val="철거공사 집계표"/>
      <sheetName val="철거공사총집계"/>
      <sheetName val="왕십리,청량리외철거공사"/>
      <sheetName val="청량리외등철거집계"/>
      <sheetName val="왕십리 신설 집계"/>
      <sheetName val="청량리 신설집계"/>
      <sheetName val="왕십리,청량리외신설공사"/>
      <sheetName val="개소별집계"/>
      <sheetName val="터파기"/>
      <sheetName val="수량조서"/>
      <sheetName val="증감대비"/>
      <sheetName val="철거산출근거"/>
      <sheetName val="인건비(VOICE)"/>
      <sheetName val="자재단가"/>
      <sheetName val="5.공종별예산내역서"/>
      <sheetName val="노임단가"/>
      <sheetName val="내역서"/>
      <sheetName val="노무비"/>
      <sheetName val="BEND LOSS"/>
      <sheetName val="48일위"/>
      <sheetName val="48수량"/>
      <sheetName val="22수량"/>
      <sheetName val="49일위"/>
      <sheetName val="22일위"/>
      <sheetName val="임시배전내역"/>
      <sheetName val="49수량"/>
      <sheetName val="단위수량"/>
      <sheetName val="단위량"/>
      <sheetName val="재료집계표2"/>
      <sheetName val="토적집계표"/>
      <sheetName val="공사설계서"/>
      <sheetName val="토건"/>
      <sheetName val="재료비"/>
      <sheetName val="견적내역서"/>
      <sheetName val="단가최종"/>
      <sheetName val="대가목록"/>
      <sheetName val="가열로SW"/>
      <sheetName val="단가표 (2)"/>
      <sheetName val="보안등_기초"/>
      <sheetName val="신설_총_집계"/>
      <sheetName val="원가계산서_표지"/>
      <sheetName val="보고서를_위한(원가계산)"/>
      <sheetName val="신설공사(전기실및_접지)"/>
      <sheetName val="변대기초공사_집계"/>
      <sheetName val="철거공사_집계표"/>
      <sheetName val="왕십리_신설_집계"/>
      <sheetName val="청량리_신설집계"/>
      <sheetName val="5_공종별예산내역서"/>
      <sheetName val="BEND_LOSS"/>
      <sheetName val="단가표_(2)"/>
      <sheetName val="보안등_기초1"/>
      <sheetName val="신설_총_집계1"/>
      <sheetName val="원가계산서_표지1"/>
      <sheetName val="보고서를_위한(원가계산)1"/>
      <sheetName val="신설공사(전기실및_접지)1"/>
      <sheetName val="변대기초공사_집계1"/>
      <sheetName val="철거공사_집계표1"/>
      <sheetName val="왕십리_신설_집계1"/>
      <sheetName val="청량리_신설집계1"/>
      <sheetName val="5_공종별예산내역서1"/>
      <sheetName val="BEND_LOSS1"/>
      <sheetName val="단가표_(2)1"/>
      <sheetName val="노단"/>
      <sheetName val="36단가"/>
      <sheetName val="36수량"/>
      <sheetName val="토목"/>
      <sheetName val="입찰안"/>
      <sheetName val="COST"/>
      <sheetName val="집계표_식재"/>
      <sheetName val="부표"/>
      <sheetName val="장비종합부표"/>
      <sheetName val="공정량산출내역서 "/>
      <sheetName val="단가산출"/>
      <sheetName val="준공조서"/>
      <sheetName val="공사준공계"/>
      <sheetName val="준공검사보고서"/>
      <sheetName val="관급"/>
      <sheetName val="기계일위목록"/>
      <sheetName val="패널"/>
      <sheetName val="Macro"/>
      <sheetName val="이설집계(1공구)"/>
      <sheetName val="노무"/>
      <sheetName val="공종구간"/>
      <sheetName val="가로등내역서"/>
      <sheetName val="대운반(철재)"/>
      <sheetName val="전선 및 전선관"/>
      <sheetName val="공사예산하조서(O.K)"/>
    </sheetNames>
    <definedNames>
      <definedName name="단중입력"/>
      <definedName name="프로그램.메인_메뉴호출"/>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코드"/>
      <sheetName val="품셈코드"/>
      <sheetName val="입력"/>
      <sheetName val="생성된코드"/>
      <sheetName val="Sheet1"/>
      <sheetName val="토건"/>
    </sheetNames>
    <sheetDataSet>
      <sheetData sheetId="0">
        <row r="2">
          <cell r="G2" t="str">
            <v>A</v>
          </cell>
        </row>
        <row r="3">
          <cell r="G3" t="str">
            <v>AGENT</v>
          </cell>
        </row>
        <row r="4">
          <cell r="G4" t="str">
            <v>ANGLE</v>
          </cell>
        </row>
        <row r="5">
          <cell r="G5" t="str">
            <v>ASPHALT</v>
          </cell>
        </row>
        <row r="6">
          <cell r="G6" t="str">
            <v>B</v>
          </cell>
        </row>
        <row r="7">
          <cell r="G7" t="str">
            <v>BAND</v>
          </cell>
        </row>
        <row r="8">
          <cell r="G8" t="str">
            <v>BAR</v>
          </cell>
        </row>
        <row r="9">
          <cell r="G9" t="str">
            <v>BARBED WIRE</v>
          </cell>
        </row>
        <row r="10">
          <cell r="G10" t="str">
            <v>BEAM</v>
          </cell>
        </row>
        <row r="11">
          <cell r="G11" t="str">
            <v>BOLT</v>
          </cell>
        </row>
        <row r="12">
          <cell r="G12" t="str">
            <v>BOLT &amp; NUT</v>
          </cell>
        </row>
        <row r="13">
          <cell r="G13" t="str">
            <v>BOULDER</v>
          </cell>
        </row>
        <row r="14">
          <cell r="G14" t="str">
            <v>C</v>
          </cell>
        </row>
        <row r="15">
          <cell r="G15" t="str">
            <v>CASTINGS</v>
          </cell>
        </row>
        <row r="16">
          <cell r="G16" t="str">
            <v>CEMENT</v>
          </cell>
        </row>
        <row r="17">
          <cell r="G17" t="str">
            <v>CHANNEL</v>
          </cell>
        </row>
        <row r="18">
          <cell r="G18" t="str">
            <v>CLIP</v>
          </cell>
        </row>
        <row r="19">
          <cell r="G19" t="str">
            <v>COVER</v>
          </cell>
        </row>
        <row r="20">
          <cell r="G20" t="str">
            <v>D</v>
          </cell>
        </row>
        <row r="21">
          <cell r="G21" t="str">
            <v>DOG SPIKE</v>
          </cell>
        </row>
        <row r="22">
          <cell r="G22" t="str">
            <v>DRAIN BOARD</v>
          </cell>
        </row>
        <row r="23">
          <cell r="G23" t="str">
            <v>E</v>
          </cell>
        </row>
        <row r="24">
          <cell r="G24" t="str">
            <v>EXP.METAL</v>
          </cell>
        </row>
        <row r="25">
          <cell r="G25" t="str">
            <v>EXPANDED METAL</v>
          </cell>
        </row>
        <row r="26">
          <cell r="G26" t="str">
            <v>F</v>
          </cell>
        </row>
        <row r="27">
          <cell r="G27" t="str">
            <v>FENCE</v>
          </cell>
        </row>
        <row r="28">
          <cell r="G28" t="str">
            <v>FITTING</v>
          </cell>
        </row>
        <row r="29">
          <cell r="G29" t="str">
            <v>FLANGE</v>
          </cell>
        </row>
        <row r="30">
          <cell r="G30" t="str">
            <v>FLUME</v>
          </cell>
        </row>
        <row r="31">
          <cell r="G31" t="str">
            <v>FLUX</v>
          </cell>
        </row>
        <row r="32">
          <cell r="G32" t="str">
            <v>FORM TIE</v>
          </cell>
        </row>
        <row r="33">
          <cell r="G33" t="str">
            <v>G</v>
          </cell>
        </row>
        <row r="34">
          <cell r="G34" t="str">
            <v>GAS</v>
          </cell>
        </row>
        <row r="35">
          <cell r="G35" t="str">
            <v>GAUGE</v>
          </cell>
        </row>
        <row r="36">
          <cell r="G36" t="str">
            <v>H</v>
          </cell>
        </row>
        <row r="37">
          <cell r="G37" t="str">
            <v>HARDENER</v>
          </cell>
        </row>
        <row r="38">
          <cell r="G38" t="str">
            <v>HOSE</v>
          </cell>
        </row>
        <row r="39">
          <cell r="G39" t="str">
            <v>I</v>
          </cell>
        </row>
        <row r="40">
          <cell r="G40" t="str">
            <v>J</v>
          </cell>
        </row>
        <row r="41">
          <cell r="G41" t="str">
            <v>JOINT</v>
          </cell>
        </row>
        <row r="42">
          <cell r="G42" t="str">
            <v>L</v>
          </cell>
        </row>
        <row r="43">
          <cell r="G43" t="str">
            <v>LIMESTONE FILLER</v>
          </cell>
        </row>
        <row r="44">
          <cell r="G44" t="str">
            <v>M</v>
          </cell>
        </row>
        <row r="45">
          <cell r="G45" t="str">
            <v>MORTAR</v>
          </cell>
        </row>
        <row r="46">
          <cell r="G46" t="str">
            <v>N</v>
          </cell>
        </row>
        <row r="47">
          <cell r="G47" t="str">
            <v>NAIL</v>
          </cell>
        </row>
        <row r="48">
          <cell r="G48" t="str">
            <v>NUT</v>
          </cell>
        </row>
        <row r="49">
          <cell r="G49" t="str">
            <v>O</v>
          </cell>
        </row>
        <row r="50">
          <cell r="G50" t="str">
            <v>OIL</v>
          </cell>
        </row>
        <row r="51">
          <cell r="G51" t="str">
            <v>P</v>
          </cell>
        </row>
        <row r="52">
          <cell r="G52" t="str">
            <v>PILE</v>
          </cell>
        </row>
        <row r="53">
          <cell r="G53" t="str">
            <v>PIPE</v>
          </cell>
        </row>
        <row r="54">
          <cell r="G54" t="str">
            <v>PLATE</v>
          </cell>
        </row>
        <row r="55">
          <cell r="G55" t="str">
            <v>POST</v>
          </cell>
        </row>
        <row r="56">
          <cell r="G56" t="str">
            <v>R</v>
          </cell>
        </row>
        <row r="57">
          <cell r="G57" t="str">
            <v>RAIL</v>
          </cell>
        </row>
        <row r="58">
          <cell r="G58" t="str">
            <v>REMICON</v>
          </cell>
        </row>
        <row r="59">
          <cell r="G59" t="str">
            <v>RIVET</v>
          </cell>
        </row>
        <row r="60">
          <cell r="G60" t="str">
            <v>S</v>
          </cell>
        </row>
        <row r="61">
          <cell r="G61" t="str">
            <v>SCREW</v>
          </cell>
        </row>
        <row r="62">
          <cell r="G62" t="str">
            <v>SCREW SPIKE</v>
          </cell>
        </row>
        <row r="63">
          <cell r="G63" t="str">
            <v>SLAG</v>
          </cell>
        </row>
        <row r="64">
          <cell r="G64" t="str">
            <v>SPACER</v>
          </cell>
        </row>
        <row r="65">
          <cell r="G65" t="str">
            <v>T</v>
          </cell>
        </row>
        <row r="66">
          <cell r="G66" t="str">
            <v>TANK</v>
          </cell>
        </row>
        <row r="67">
          <cell r="G67" t="str">
            <v>TAR</v>
          </cell>
        </row>
        <row r="68">
          <cell r="G68" t="str">
            <v>TRAY</v>
          </cell>
        </row>
        <row r="69">
          <cell r="G69" t="str">
            <v>U</v>
          </cell>
        </row>
        <row r="70">
          <cell r="G70" t="str">
            <v>U-SHAPE FRAME</v>
          </cell>
        </row>
        <row r="71">
          <cell r="G71" t="str">
            <v>V</v>
          </cell>
        </row>
        <row r="72">
          <cell r="G72" t="str">
            <v>VALVE</v>
          </cell>
        </row>
        <row r="73">
          <cell r="G73" t="str">
            <v>VERMICULITES</v>
          </cell>
        </row>
        <row r="74">
          <cell r="G74" t="str">
            <v>W</v>
          </cell>
        </row>
        <row r="75">
          <cell r="G75" t="str">
            <v>WASHER</v>
          </cell>
        </row>
        <row r="76">
          <cell r="G76" t="str">
            <v>WATER STOP</v>
          </cell>
        </row>
        <row r="77">
          <cell r="G77" t="str">
            <v>WELDING ROD</v>
          </cell>
        </row>
        <row r="78">
          <cell r="G78" t="str">
            <v>WIRE</v>
          </cell>
        </row>
        <row r="79">
          <cell r="G79" t="str">
            <v>X</v>
          </cell>
        </row>
        <row r="80">
          <cell r="G80">
            <v>3</v>
          </cell>
        </row>
        <row r="81">
          <cell r="G81" t="str">
            <v>ㄱ</v>
          </cell>
        </row>
        <row r="82">
          <cell r="G82" t="str">
            <v>가설</v>
          </cell>
        </row>
        <row r="83">
          <cell r="G83" t="str">
            <v>거푸집</v>
          </cell>
        </row>
        <row r="84">
          <cell r="G84" t="str">
            <v>건설부문 노임</v>
          </cell>
        </row>
        <row r="85">
          <cell r="G85" t="str">
            <v>검사</v>
          </cell>
        </row>
        <row r="86">
          <cell r="G86" t="str">
            <v>검정</v>
          </cell>
        </row>
        <row r="87">
          <cell r="G87" t="str">
            <v>계장배관</v>
          </cell>
        </row>
        <row r="88">
          <cell r="G88" t="str">
            <v>골재</v>
          </cell>
        </row>
        <row r="89">
          <cell r="G89" t="str">
            <v>공조기</v>
          </cell>
        </row>
        <row r="90">
          <cell r="G90" t="str">
            <v>궤도</v>
          </cell>
        </row>
        <row r="91">
          <cell r="G91" t="str">
            <v>금속재</v>
          </cell>
        </row>
        <row r="92">
          <cell r="G92" t="str">
            <v>급탕탱크</v>
          </cell>
        </row>
        <row r="93">
          <cell r="G93" t="str">
            <v>기타</v>
          </cell>
        </row>
        <row r="94">
          <cell r="G94" t="str">
            <v>기타 장비</v>
          </cell>
        </row>
        <row r="95">
          <cell r="G95" t="str">
            <v>기타 토목 분야</v>
          </cell>
        </row>
        <row r="96">
          <cell r="G96" t="str">
            <v>ㄴ</v>
          </cell>
        </row>
        <row r="97">
          <cell r="G97" t="str">
            <v>난방</v>
          </cell>
        </row>
        <row r="98">
          <cell r="G98" t="str">
            <v>냉각탑</v>
          </cell>
        </row>
        <row r="99">
          <cell r="G99" t="str">
            <v>냉동기</v>
          </cell>
        </row>
        <row r="100">
          <cell r="G100" t="str">
            <v>ㄷ</v>
          </cell>
        </row>
        <row r="101">
          <cell r="G101" t="str">
            <v>당사 제정노임</v>
          </cell>
        </row>
        <row r="102">
          <cell r="G102" t="str">
            <v>덕트기구</v>
          </cell>
        </row>
        <row r="103">
          <cell r="G103" t="str">
            <v>도장</v>
          </cell>
        </row>
        <row r="104">
          <cell r="G104" t="str">
            <v>도장재</v>
          </cell>
        </row>
        <row r="105">
          <cell r="G105" t="str">
            <v>드릴앙카</v>
          </cell>
        </row>
        <row r="106">
          <cell r="G106" t="str">
            <v>ㄹ</v>
          </cell>
        </row>
        <row r="107">
          <cell r="G107" t="str">
            <v>ㅁ</v>
          </cell>
        </row>
        <row r="108">
          <cell r="G108" t="str">
            <v>목재</v>
          </cell>
        </row>
        <row r="109">
          <cell r="G109" t="str">
            <v>물탱크</v>
          </cell>
        </row>
        <row r="110">
          <cell r="G110" t="str">
            <v>ㅂ</v>
          </cell>
        </row>
        <row r="111">
          <cell r="G111" t="str">
            <v>발파</v>
          </cell>
        </row>
        <row r="112">
          <cell r="G112" t="str">
            <v>방수재</v>
          </cell>
        </row>
        <row r="113">
          <cell r="G113" t="str">
            <v>방진</v>
          </cell>
        </row>
        <row r="114">
          <cell r="G114" t="str">
            <v>배관서포트</v>
          </cell>
        </row>
        <row r="115">
          <cell r="G115" t="str">
            <v>벽돌</v>
          </cell>
        </row>
        <row r="116">
          <cell r="G116" t="str">
            <v>보온외장재</v>
          </cell>
        </row>
        <row r="117">
          <cell r="G117" t="str">
            <v>보온재</v>
          </cell>
        </row>
        <row r="118">
          <cell r="G118" t="str">
            <v>보일러</v>
          </cell>
        </row>
        <row r="119">
          <cell r="G119" t="str">
            <v>부직포</v>
          </cell>
        </row>
        <row r="120">
          <cell r="G120" t="str">
            <v>블럭</v>
          </cell>
        </row>
        <row r="121">
          <cell r="G121" t="str">
            <v>비계</v>
          </cell>
        </row>
        <row r="122">
          <cell r="G122" t="str">
            <v>ㅅ</v>
          </cell>
        </row>
        <row r="123">
          <cell r="G123" t="str">
            <v>산세약품</v>
          </cell>
        </row>
        <row r="124">
          <cell r="G124" t="str">
            <v>석재</v>
          </cell>
        </row>
        <row r="125">
          <cell r="G125" t="str">
            <v>소방</v>
          </cell>
        </row>
        <row r="126">
          <cell r="G126" t="str">
            <v>소화</v>
          </cell>
        </row>
        <row r="127">
          <cell r="G127" t="str">
            <v>송풍기</v>
          </cell>
        </row>
        <row r="128">
          <cell r="G128" t="str">
            <v>수수료</v>
          </cell>
        </row>
        <row r="129">
          <cell r="G129" t="str">
            <v>수장재</v>
          </cell>
        </row>
        <row r="130">
          <cell r="G130" t="str">
            <v>시험</v>
          </cell>
        </row>
        <row r="131">
          <cell r="G131" t="str">
            <v>ㅇ</v>
          </cell>
        </row>
        <row r="132">
          <cell r="G132" t="str">
            <v>에어컨</v>
          </cell>
        </row>
        <row r="133">
          <cell r="G133" t="str">
            <v>연소방재</v>
          </cell>
        </row>
        <row r="134">
          <cell r="G134" t="str">
            <v>열교환기</v>
          </cell>
        </row>
        <row r="135">
          <cell r="G135" t="str">
            <v>오일탱크</v>
          </cell>
        </row>
        <row r="136">
          <cell r="G136" t="str">
            <v>운반</v>
          </cell>
        </row>
        <row r="137">
          <cell r="G137" t="str">
            <v>위생설비</v>
          </cell>
        </row>
        <row r="138">
          <cell r="G138" t="str">
            <v>육상</v>
          </cell>
        </row>
        <row r="139">
          <cell r="G139" t="str">
            <v>인조목</v>
          </cell>
        </row>
        <row r="140">
          <cell r="G140" t="str">
            <v>ㅈ</v>
          </cell>
        </row>
        <row r="141">
          <cell r="G141" t="str">
            <v>잡품</v>
          </cell>
        </row>
        <row r="142">
          <cell r="G142" t="str">
            <v>전기기기</v>
          </cell>
        </row>
        <row r="143">
          <cell r="G143" t="str">
            <v>전력비</v>
          </cell>
        </row>
        <row r="144">
          <cell r="G144" t="str">
            <v>전선관</v>
          </cell>
        </row>
        <row r="145">
          <cell r="G145" t="str">
            <v>접지</v>
          </cell>
        </row>
        <row r="146">
          <cell r="G146" t="str">
            <v>접착제</v>
          </cell>
        </row>
        <row r="147">
          <cell r="G147" t="str">
            <v>정화조</v>
          </cell>
        </row>
        <row r="148">
          <cell r="G148" t="str">
            <v>제조부문 노임</v>
          </cell>
        </row>
        <row r="149">
          <cell r="G149" t="str">
            <v>조경</v>
          </cell>
        </row>
        <row r="150">
          <cell r="G150" t="str">
            <v>조명</v>
          </cell>
        </row>
        <row r="151">
          <cell r="G151" t="str">
            <v>조적재</v>
          </cell>
        </row>
        <row r="152">
          <cell r="G152" t="str">
            <v>지급임차료</v>
          </cell>
        </row>
        <row r="153">
          <cell r="G153" t="str">
            <v>지붕재</v>
          </cell>
        </row>
        <row r="154">
          <cell r="G154" t="str">
            <v>ㅊ</v>
          </cell>
        </row>
        <row r="155">
          <cell r="G155" t="str">
            <v>창호재</v>
          </cell>
        </row>
        <row r="156">
          <cell r="G156" t="str">
            <v>철 근</v>
          </cell>
        </row>
        <row r="157">
          <cell r="G157" t="str">
            <v>ㅋ</v>
          </cell>
        </row>
        <row r="158">
          <cell r="G158" t="str">
            <v>케이블</v>
          </cell>
        </row>
        <row r="159">
          <cell r="G159" t="str">
            <v>ㅌ</v>
          </cell>
        </row>
        <row r="160">
          <cell r="G160" t="str">
            <v>타일재</v>
          </cell>
        </row>
        <row r="161">
          <cell r="G161" t="str">
            <v>통신</v>
          </cell>
        </row>
        <row r="162">
          <cell r="G162" t="str">
            <v>ㅍ</v>
          </cell>
        </row>
        <row r="163">
          <cell r="G163" t="str">
            <v>펌프</v>
          </cell>
        </row>
        <row r="164">
          <cell r="G164" t="str">
            <v>ㅎ</v>
          </cell>
        </row>
        <row r="165">
          <cell r="G165" t="str">
            <v>해상</v>
          </cell>
        </row>
      </sheetData>
      <sheetData sheetId="1"/>
      <sheetData sheetId="2"/>
      <sheetData sheetId="3"/>
      <sheetData sheetId="4"/>
      <sheetData sheetId="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710 표지"/>
      <sheetName val="710 집계"/>
      <sheetName val="710 간지(POWER) "/>
      <sheetName val="710 산근"/>
      <sheetName val="710 간지(CONTROL)"/>
      <sheetName val="710 산근(TMEIC)"/>
      <sheetName val="710 산근(POSCOE&amp;C)"/>
      <sheetName val="710 산근(POSCO)"/>
      <sheetName val="715 표지 "/>
      <sheetName val="715 집계"/>
      <sheetName val="715 SCRAP"/>
      <sheetName val="715 간지"/>
      <sheetName val="715 산근"/>
      <sheetName val="730 표지"/>
      <sheetName val="730 집계"/>
      <sheetName val="730 간지(신설)"/>
      <sheetName val="730 소집계"/>
      <sheetName val="730 산근(TRAY)"/>
      <sheetName val="730 산근(BRACKET)"/>
      <sheetName val="730 BRACKET 일위대가"/>
      <sheetName val="730 간지(기타)"/>
      <sheetName val="730 산근(기타)"/>
      <sheetName val="작성방법"/>
      <sheetName val="공사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3)"/>
      <sheetName val="목차"/>
      <sheetName val="수량산출서"/>
      <sheetName val="수량산출서 (2)"/>
      <sheetName val="WEIGHT LIST"/>
      <sheetName val="일위대가"/>
      <sheetName val="배관BM(일반)"/>
      <sheetName val="철거산출근거"/>
      <sheetName val="품셈(기초)"/>
      <sheetName val="Sheet5"/>
      <sheetName val="Baby일위대가"/>
      <sheetName val="원가계산서"/>
      <sheetName val="저"/>
      <sheetName val="물량"/>
      <sheetName val="내역"/>
      <sheetName val="Sheet1"/>
      <sheetName val="P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배관BM(일반)"/>
      <sheetName val="WEIGHT LIST"/>
      <sheetName val="#REF"/>
      <sheetName val="POL6차-PIPING"/>
      <sheetName val="물량"/>
      <sheetName val="산#2-1 (2)"/>
      <sheetName val="산#3-1"/>
      <sheetName val="일위대가"/>
      <sheetName val="일위대가(가설)"/>
      <sheetName val="Baby일위대가"/>
      <sheetName val="A LINE"/>
      <sheetName val="일반공사"/>
      <sheetName val="WEIGHT_LIST"/>
      <sheetName val="산#2-1_(2)"/>
      <sheetName val="A_LINE"/>
      <sheetName val="cost"/>
      <sheetName val="직노"/>
      <sheetName val="단가"/>
      <sheetName val="차액보증"/>
      <sheetName val="AKF-2"/>
      <sheetName val="건축공사실행"/>
      <sheetName val="Sheet5"/>
      <sheetName val="BEND LOSS"/>
      <sheetName val="PANEL가격"/>
      <sheetName val="정부노임단가"/>
      <sheetName val="내역서 "/>
      <sheetName val="견적"/>
      <sheetName val="CAT_5"/>
      <sheetName val="cal"/>
      <sheetName val="ASCEandUBC"/>
      <sheetName val="가도공"/>
      <sheetName val="Sheet1"/>
      <sheetName val="Ditch(open)"/>
      <sheetName val="WIND"/>
      <sheetName val="5.소재"/>
      <sheetName val="ORIGN"/>
      <sheetName val="100.01"/>
      <sheetName val="도"/>
      <sheetName val="작성방법"/>
      <sheetName val="OPT"/>
      <sheetName val="SV"/>
      <sheetName val="DATA"/>
      <sheetName val="터널조도"/>
      <sheetName val="노무비"/>
      <sheetName val="내역"/>
      <sheetName val="내역서"/>
      <sheetName val="PSCbeam설계"/>
      <sheetName val="사업부배부A"/>
      <sheetName val="정산서 "/>
      <sheetName val="LOAD"/>
      <sheetName val="수목데이타 "/>
      <sheetName val="전선로도"/>
      <sheetName val="COL"/>
      <sheetName val="철거산출근거"/>
      <sheetName val="금액내역서"/>
      <sheetName val="VXXXXXXXXXXXXXXXXXXXXXXXX"/>
      <sheetName val="4-3 보온 기본물량집계"/>
      <sheetName val="실행예산SHEET도장재검토"/>
      <sheetName val="노임단가"/>
      <sheetName val="견적내역서"/>
      <sheetName val="5.공종별예산내역서"/>
      <sheetName val="전기공사일위대가"/>
      <sheetName val="TOTAL"/>
      <sheetName val="부대공"/>
      <sheetName val="토공"/>
      <sheetName val="포장공"/>
      <sheetName val="기성고"/>
      <sheetName val="산출근거자료"/>
      <sheetName val="CABLE SCH"/>
      <sheetName val="전기"/>
      <sheetName val="도기류"/>
      <sheetName val="현장관리비"/>
      <sheetName val="PILOT품"/>
      <sheetName val="M96현황-동아"/>
      <sheetName val="8.INTER CONNECTING"/>
      <sheetName val="BQMPALOC"/>
      <sheetName val="자바라1"/>
      <sheetName val="공급집계 (현대-우림)"/>
      <sheetName val="Man Power &amp; Comp"/>
      <sheetName val="수량산출서"/>
      <sheetName val="공사물량총량집계"/>
      <sheetName val="단중표"/>
      <sheetName val="개요"/>
      <sheetName val="95신규호표"/>
      <sheetName val="costing_CV"/>
      <sheetName val="PROGRAM_DATA"/>
      <sheetName val="감가상각"/>
      <sheetName val="통장출금액"/>
      <sheetName val="유가증권LS"/>
      <sheetName val="휴일check"/>
      <sheetName val="격외품(2014년)"/>
      <sheetName val="기계설비-내역서"/>
      <sheetName val="일위대가(건축)"/>
      <sheetName val="가열로SW"/>
      <sheetName val="환율-LIBOR"/>
      <sheetName val="SENSOR LIST"/>
      <sheetName val="옥외"/>
      <sheetName val="상각율"/>
      <sheetName val="산근"/>
      <sheetName val="적용"/>
      <sheetName val="A"/>
      <sheetName val="설비비4"/>
      <sheetName val="부표총괄"/>
      <sheetName val="산#3-2-2"/>
      <sheetName val="산#3-2"/>
      <sheetName val="코드목록"/>
      <sheetName val="SUPTMTO"/>
      <sheetName val="s"/>
      <sheetName val="DATE"/>
      <sheetName val="산출"/>
      <sheetName val="A7"/>
      <sheetName val="미계약2"/>
      <sheetName val="방화도료산출근거"/>
      <sheetName val="실행철강하도"/>
      <sheetName val="DATA-UPS"/>
      <sheetName val="노임이"/>
      <sheetName val="마감집계(창고)"/>
      <sheetName val="도장면적"/>
      <sheetName val="마감산근(창고)"/>
      <sheetName val="몰탈콘크리트"/>
      <sheetName val="적용기준"/>
      <sheetName val="영업소실적"/>
      <sheetName val="단가구성 (2)"/>
      <sheetName val="COVER"/>
      <sheetName val="실행내역서 "/>
      <sheetName val="사업관리"/>
      <sheetName val="TIE-IN"/>
      <sheetName val="MOB-MAN1"/>
      <sheetName val="전기실 산출"/>
      <sheetName val="N賃率-職"/>
      <sheetName val="TABLE"/>
      <sheetName val="2선재"/>
      <sheetName val="코드표"/>
      <sheetName val="기계내역서"/>
      <sheetName val="공사비_NDE"/>
      <sheetName val="토목"/>
      <sheetName val="소일위대가코드표"/>
      <sheetName val="대비"/>
      <sheetName val="RENUN"/>
      <sheetName val="2."/>
      <sheetName val="도급"/>
      <sheetName val="CODE"/>
      <sheetName val="유첨3.적용기준"/>
      <sheetName val="금액결정"/>
      <sheetName val="설비비3"/>
      <sheetName val="BEND_LOSS"/>
      <sheetName val="단가구성_(2)"/>
      <sheetName val="음성cable"/>
      <sheetName val="설비비6"/>
      <sheetName val="은행"/>
      <sheetName val="예제"/>
      <sheetName val="SAN"/>
      <sheetName val="공종단가"/>
      <sheetName val="아주기계"/>
      <sheetName val="인천제철"/>
      <sheetName val="6.INTER CONNECTING"/>
      <sheetName val="MUK-List"/>
      <sheetName val="CABLE BULK"/>
      <sheetName val="kich thuoc"/>
      <sheetName val="DTHH"/>
      <sheetName val="R&amp;D"/>
      <sheetName val="단가일람"/>
      <sheetName val="조경일람"/>
      <sheetName val="공내역"/>
      <sheetName val="공사비"/>
      <sheetName val="변압기 및 발전기 용량"/>
      <sheetName val="저"/>
      <sheetName val="WEIGHT_LIST1"/>
      <sheetName val="산#2-1_(2)1"/>
      <sheetName val="A_LINE1"/>
      <sheetName val="내역서_"/>
      <sheetName val="5_소재"/>
      <sheetName val="100_01"/>
      <sheetName val="수목데이타_"/>
      <sheetName val="4-3_보온_기본물량집계"/>
      <sheetName val="정산서_"/>
      <sheetName val="공급집계_(현대-우림)"/>
      <sheetName val="CABLE_SCH"/>
      <sheetName val="8_INTER_CONNECTING"/>
      <sheetName val="Man_Power_&amp;_Comp"/>
      <sheetName val="5_공종별예산내역서"/>
      <sheetName val="C-List"/>
      <sheetName val="기계"/>
      <sheetName val="신규DEP"/>
      <sheetName val="승용"/>
      <sheetName val="inter"/>
      <sheetName val="인벤토리총괄표"/>
      <sheetName val="spinning1"/>
      <sheetName val="재료율"/>
      <sheetName val="DWPM"/>
      <sheetName val="5.세운W-A"/>
      <sheetName val="상선"/>
      <sheetName val="예총"/>
      <sheetName val="공사예산하조서(O.K)"/>
      <sheetName val="T-TABLE"/>
      <sheetName val="과천MAIN"/>
      <sheetName val="LOPCALC"/>
      <sheetName val="도급양식"/>
      <sheetName val="일위대가표(DEEP)"/>
      <sheetName val="2월"/>
      <sheetName val="갑지(추정)"/>
      <sheetName val="노무비단가"/>
      <sheetName val="부하(성남)"/>
      <sheetName val="내역서 (물자+물정) "/>
      <sheetName val="예산"/>
      <sheetName val="단가조사"/>
      <sheetName val="XREF"/>
      <sheetName val="산출-설비"/>
      <sheetName val="단가산출"/>
      <sheetName val="공량산출서"/>
      <sheetName val="인건-측정"/>
      <sheetName val="토건"/>
      <sheetName val="1.열용량"/>
      <sheetName val="report"/>
      <sheetName val="DRUM"/>
      <sheetName val="DESIGN CRETERIA"/>
      <sheetName val="기초자료"/>
      <sheetName val="표지"/>
      <sheetName val="견적집계표"/>
      <sheetName val="기계경비"/>
      <sheetName val="산수배수"/>
      <sheetName val="1차 내역서"/>
      <sheetName val="2공구산출내역"/>
      <sheetName val="기초자료입력"/>
      <sheetName val="POL설치공정"/>
      <sheetName val="tggwan(mac)"/>
      <sheetName val="손익차9월2"/>
      <sheetName val="연도별cash"/>
      <sheetName val="공조기"/>
      <sheetName val="WEIGHT_LIST2"/>
      <sheetName val="산#2-1_(2)2"/>
      <sheetName val="A_LINE2"/>
      <sheetName val="BEND_LOSS1"/>
      <sheetName val="수목데이타_1"/>
      <sheetName val="내역서_1"/>
      <sheetName val="5_소재1"/>
      <sheetName val="100_011"/>
      <sheetName val="CABLE_SCH1"/>
      <sheetName val="정산서_1"/>
      <sheetName val="4-3_보온_기본물량집계1"/>
      <sheetName val="공급집계_(현대-우림)1"/>
      <sheetName val="8_INTER_CONNECTING1"/>
      <sheetName val="5_공종별예산내역서1"/>
      <sheetName val="Man_Power_&amp;_Comp1"/>
      <sheetName val="SENSOR_LIST"/>
      <sheetName val="단가구성_(2)1"/>
      <sheetName val="실행내역서_"/>
      <sheetName val="전기실_산출"/>
      <sheetName val="2_"/>
      <sheetName val="유첨3_적용기준"/>
      <sheetName val="6_INTER_CONNECTING"/>
      <sheetName val="CABLE_BULK"/>
      <sheetName val="kich_thuoc"/>
      <sheetName val="5_세운W-A"/>
      <sheetName val="변압기_및_발전기_용량"/>
      <sheetName val="공사예산하조서(O_K)"/>
      <sheetName val="내역서_(물자+물정)_"/>
      <sheetName val="1_열용량"/>
      <sheetName val="DESIGN_CRETERIA"/>
      <sheetName val="1차_내역서"/>
      <sheetName val="BID"/>
      <sheetName val="Estimate"/>
      <sheetName val="일위대가내역"/>
      <sheetName val="설계명세서"/>
      <sheetName val="품셈표"/>
      <sheetName val="일위대가_가설_"/>
      <sheetName val="1.2.용역비"/>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PAINT"/>
      <sheetName val="방화도료"/>
      <sheetName val="품셈 "/>
      <sheetName val="내역서(교량)전체"/>
      <sheetName val="CVT산정"/>
      <sheetName val="CEQ_Master"/>
      <sheetName val="Man_Master"/>
      <sheetName val="카렌스센터계량기설치공사"/>
      <sheetName val="캔개발배경"/>
      <sheetName val="BM"/>
      <sheetName val="리비아전체장비200306"/>
      <sheetName val="정산ISSUE(T)"/>
      <sheetName val="조명시설"/>
      <sheetName val="작업지시서-1호"/>
      <sheetName val="2.대외공문"/>
      <sheetName val="콘크리트타설집계표"/>
      <sheetName val="기초데이타"/>
      <sheetName val="단가산출서"/>
      <sheetName val="HP1AMLIST"/>
      <sheetName val="IT-BAT"/>
      <sheetName val="1-6(반품내역)"/>
      <sheetName val="건축원가"/>
      <sheetName val="부재리스트"/>
      <sheetName val="설계명세"/>
      <sheetName val="원가 (2)"/>
      <sheetName val="입찰안"/>
      <sheetName val="설계서을"/>
      <sheetName val="Sheet3"/>
      <sheetName val="메서,변+증"/>
      <sheetName val="수량산출"/>
      <sheetName val="화재 탐지 설비"/>
      <sheetName val="Man Power"/>
      <sheetName val="아파트건축"/>
      <sheetName val="PC_inform"/>
      <sheetName val="Sheet4"/>
      <sheetName val="LCDQ별"/>
      <sheetName val="FAB별"/>
      <sheetName val="돈암사업"/>
      <sheetName val="총괄"/>
      <sheetName val="유림골조"/>
      <sheetName val="프로젝트"/>
      <sheetName val="5사남"/>
      <sheetName val="중동공구"/>
      <sheetName val="CTEMCOST"/>
      <sheetName val="손익계산서"/>
      <sheetName val="내역서적용수량"/>
      <sheetName val="용량계산"/>
      <sheetName val="설계내역서"/>
      <sheetName val="신안남용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mid"/>
      <sheetName val="Sheet5"/>
      <sheetName val="인사자료총집계"/>
      <sheetName val="일반공사"/>
      <sheetName val="단가조사"/>
      <sheetName val="#REF"/>
      <sheetName val="97 사업추정(WEKI)"/>
      <sheetName val="손익차9월2"/>
      <sheetName val="수입"/>
      <sheetName val="상행-교대(A1)"/>
      <sheetName val="5.공종별예산내역서"/>
      <sheetName val="노무비단가"/>
      <sheetName val="단위수량"/>
      <sheetName val="Baby일위대가"/>
      <sheetName val="PI"/>
      <sheetName val="일위대가"/>
      <sheetName val="BEND LOSS"/>
      <sheetName val="Sheet4"/>
      <sheetName val="내역"/>
      <sheetName val="교대(A1-A2)"/>
      <sheetName val="공사물량총량집계"/>
      <sheetName val="수량산출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노무비단가"/>
      <sheetName val="PI"/>
      <sheetName val="단중표"/>
      <sheetName val="표지"/>
      <sheetName val="BEND LOSS"/>
      <sheetName val="건축공사실행"/>
      <sheetName val="도"/>
      <sheetName val="공사물량총량집계"/>
      <sheetName val="수량산출서"/>
      <sheetName val="WEIGHT LIST"/>
      <sheetName val="TIE-IN"/>
      <sheetName val="배관BM(일반)"/>
      <sheetName val="#REF"/>
      <sheetName val="물량"/>
      <sheetName val="공사명입력"/>
      <sheetName val="POL6차-PIPING"/>
      <sheetName val="산#3-1"/>
      <sheetName val="산#2-1 (2)"/>
      <sheetName val="단가"/>
      <sheetName val="을지"/>
      <sheetName val="일반공사"/>
      <sheetName val="직노"/>
      <sheetName val="5.공종별예산내역서"/>
      <sheetName val="2선재"/>
      <sheetName val="일위대가"/>
      <sheetName val="환산"/>
      <sheetName val="토건"/>
      <sheetName val="코드목록(시스템담당용)"/>
      <sheetName val="Baby일위대가"/>
      <sheetName val="내역"/>
      <sheetName val="저"/>
      <sheetName val="T-TABLE"/>
      <sheetName val="가로등내역서"/>
      <sheetName val="★도급내역"/>
      <sheetName val="노임단가"/>
      <sheetName val="5.세운W-A"/>
      <sheetName val="98지급계획"/>
      <sheetName val="정화조동내역"/>
      <sheetName val="단가 "/>
      <sheetName val="노임"/>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산출근거"/>
      <sheetName val="노임"/>
      <sheetName val="조정0101"/>
      <sheetName val="Sheet4"/>
      <sheetName val="기준액"/>
      <sheetName val="5.공종별예산내역서"/>
      <sheetName val="노무비단가"/>
      <sheetName val="견적"/>
      <sheetName val="일반공사"/>
      <sheetName val="PI"/>
      <sheetName val="내역서 "/>
    </sheetNames>
    <sheetDataSet>
      <sheetData sheetId="0"/>
      <sheetData sheetId="1"/>
      <sheetData sheetId="2">
        <row r="7">
          <cell r="E7">
            <v>93000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견적접수"/>
      <sheetName val="NEGO"/>
      <sheetName val="재료비내역상세"/>
      <sheetName val="견적내역서"/>
      <sheetName val="견적공문"/>
      <sheetName val="손익_Q5"/>
      <sheetName val="금액분석_Q5"/>
      <sheetName val="VALVE_1"/>
      <sheetName val="ANALYZER_1"/>
      <sheetName val="PI_CONV_1"/>
      <sheetName val="IP_CONV_1"/>
      <sheetName val="VI_CONV_1"/>
      <sheetName val="POSITION_1"/>
      <sheetName val="RTD_1"/>
      <sheetName val="TRANS_1"/>
      <sheetName val="A_TD_1"/>
      <sheetName val="DCS전력"/>
      <sheetName val="DCS_Q_F"/>
      <sheetName val="재료_통보"/>
      <sheetName val="재료_총괄"/>
      <sheetName val="발주구분"/>
      <sheetName val="삼우_FINAL"/>
      <sheetName val="Sheet1"/>
      <sheetName val="박영경_DCS"/>
      <sheetName val="1.설계설명서"/>
      <sheetName val="정부노임단가"/>
      <sheetName val="단가"/>
      <sheetName val="1_설계설명서"/>
      <sheetName val="내역서_(물자+물정)_"/>
      <sheetName val="내역서 (물자+물정) "/>
      <sheetName val="노무비"/>
      <sheetName val="철거산출근거"/>
      <sheetName val="cable산출"/>
      <sheetName val="POL6차-PIPING"/>
      <sheetName val="#REF"/>
      <sheetName val="정부노임"/>
      <sheetName val="방화산출"/>
      <sheetName val="노임단가"/>
      <sheetName val="bid"/>
      <sheetName val="중기조종사 단위단가"/>
      <sheetName val="내역서"/>
      <sheetName val="일위대가"/>
      <sheetName val="단가조사서"/>
      <sheetName val="설계명세서"/>
      <sheetName val="설계서(을)"/>
      <sheetName val="일위대가목차"/>
      <sheetName val="공사비내역서"/>
      <sheetName val="1선재AI"/>
      <sheetName val="표지"/>
      <sheetName val="포항보고서"/>
      <sheetName val="설계서표지"/>
      <sheetName val="노임"/>
      <sheetName val="실행대비"/>
      <sheetName val="공사내역"/>
      <sheetName val="자재단가"/>
      <sheetName val="단가표"/>
      <sheetName val="도"/>
      <sheetName val="경비공통"/>
      <sheetName val="Sheet2"/>
      <sheetName val="실행"/>
      <sheetName val="도장면적"/>
      <sheetName val="프랜트면허"/>
      <sheetName val="설계명세서-2"/>
    </sheetNames>
    <definedNames>
      <definedName name="메인_메뉴호출"/>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강편(3선재-4TON)"/>
      <sheetName val="적용기준(3선재-4TON)"/>
      <sheetName val="강편(3선재-6TON)"/>
      <sheetName val="강편(3선재-6TON) (REV1)"/>
      <sheetName val="적용기준(3선재-6TON)"/>
      <sheetName val="강편(3후판-4TON)"/>
      <sheetName val="적용기준(3후판-4TON)"/>
      <sheetName val="강편(3후판-6TON)"/>
      <sheetName val="적용기준(3후판-6TON)"/>
      <sheetName val="강편(3후판-6TON)(REV1)"/>
      <sheetName val="가열로 총괄표(1)"/>
      <sheetName val="가열로 총괄표(2)"/>
      <sheetName val="강편(장입설비)"/>
      <sheetName val="2선재"/>
      <sheetName val="3선재"/>
      <sheetName val="투자내용검토(공통사항)"/>
      <sheetName val="투자내용검토(강편)"/>
      <sheetName val="투자내용검토(2선재)"/>
      <sheetName val="투자내용검토(3선재)"/>
      <sheetName val="Sheet7"/>
      <sheetName val="Sheet8"/>
      <sheetName val="Sheet9"/>
      <sheetName val="Sheet10"/>
      <sheetName val="노임"/>
      <sheetName val="SENSOR LIST"/>
      <sheetName val="DATA01"/>
      <sheetName val="Sheet5"/>
      <sheetName val="표지"/>
      <sheetName val="Macro3"/>
      <sheetName val="코드목록"/>
      <sheetName val="효율&amp;역율"/>
      <sheetName val="Sheet2"/>
      <sheetName val="BEND LOSS"/>
      <sheetName val="단중표"/>
      <sheetName val="투자계획실 양식(가열로)"/>
      <sheetName val="8.INTER CONNECTING"/>
      <sheetName val=" 견적서"/>
      <sheetName val="적용"/>
      <sheetName val="4-3 보온 기본물량집계"/>
      <sheetName val="WEIGHT LIST"/>
      <sheetName val="설비비4"/>
      <sheetName val="원가계산서"/>
      <sheetName val="TIE-IN"/>
      <sheetName val="견적"/>
      <sheetName val="자재단가"/>
      <sheetName val="공사물량총량집계"/>
      <sheetName val="수량산출서"/>
      <sheetName val="PI"/>
      <sheetName val="직노"/>
      <sheetName val="총괄갑 "/>
      <sheetName val="토목수량(공정)"/>
      <sheetName val="을지"/>
      <sheetName val="WORK"/>
      <sheetName val="토건"/>
      <sheetName val="도"/>
      <sheetName val="일위대가"/>
      <sheetName val="Testing"/>
      <sheetName val="도급양식"/>
      <sheetName val="공사비 내역 (가)"/>
      <sheetName val="물량"/>
      <sheetName val="등변ㄱ 형강"/>
      <sheetName val="PUMP"/>
      <sheetName val="Summary Sheets"/>
      <sheetName val="98지급계획"/>
      <sheetName val="내역서"/>
      <sheetName val="총괄집계표"/>
      <sheetName val="교대(A1)"/>
      <sheetName val="단위수량"/>
      <sheetName val="5.공종별예산내역서"/>
      <sheetName val="PROGRAM_DATA"/>
      <sheetName val="설계변경 (2)"/>
    </sheetNames>
    <sheetDataSet>
      <sheetData sheetId="0">
        <row r="6">
          <cell r="B6">
            <v>877.1</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row r="7">
          <cell r="AL7">
            <v>0.05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청-오산 집계"/>
      <sheetName val="수청-오산"/>
      <sheetName val="수청-오산 (2)"/>
      <sheetName val="수청-오산 (3)"/>
      <sheetName val="수청-오산 (4)"/>
      <sheetName val="수청-오산 (5)"/>
      <sheetName val="오산-하북 집계 "/>
      <sheetName val="오산-하북"/>
      <sheetName val="오산-하북 (2)"/>
      <sheetName val="오산-하북 (3)"/>
      <sheetName val="오산-하북 (4)"/>
      <sheetName val="오산-하북 (5)"/>
      <sheetName val="오산-하북 (6)"/>
      <sheetName val="오산-하북 (7)"/>
      <sheetName val="하북-송탄 집계 "/>
      <sheetName val="하북-송탄"/>
      <sheetName val="하북-송탄 (2)"/>
      <sheetName val="하북-송탄 (3)"/>
      <sheetName val="하북-송탄 (4)"/>
      <sheetName val="하북-송탄 (5)"/>
      <sheetName val="하북-송탄 (6)"/>
      <sheetName val="하북-송탄 (7)"/>
      <sheetName val="하북-송탄 (8)"/>
      <sheetName val="하북-송탄 (9)"/>
      <sheetName val="송탄-서정리 집계"/>
      <sheetName val="송탄-서정리"/>
      <sheetName val="송탄-서정리 (2)"/>
      <sheetName val="송탄-서정리 (3)"/>
      <sheetName val="송탄-서정리 (4)"/>
      <sheetName val="서정리-평택"/>
      <sheetName val="서정리-평택 (2)"/>
      <sheetName val="Sheet2"/>
      <sheetName val="Sheet3"/>
      <sheetName val="가공 수청-오산"/>
      <sheetName val="수량집계"/>
      <sheetName val="총괄집계표"/>
      <sheetName val="수량산출1"/>
      <sheetName val="자재단가표"/>
      <sheetName val="일위대가"/>
      <sheetName val="수량산출서"/>
      <sheetName val="예산조서"/>
      <sheetName val="노임"/>
      <sheetName val="내역서 (물정) (2)"/>
      <sheetName val="자재단가"/>
      <sheetName val="5.공종별예산내역서"/>
      <sheetName val="내역서 (물자+물정) "/>
      <sheetName val="원가계산서"/>
      <sheetName val="참고"/>
      <sheetName val="Sheet5"/>
      <sheetName val="Baby일위대가"/>
      <sheetName val="투찰가"/>
      <sheetName val="5.소재"/>
      <sheetName val="시설물일위"/>
      <sheetName val="노임단가"/>
      <sheetName val="2선재"/>
      <sheetName val="내역"/>
      <sheetName val="고합"/>
      <sheetName val="수청-오산_집계"/>
      <sheetName val="수청-오산_(2)"/>
      <sheetName val="수청-오산_(3)"/>
      <sheetName val="수청-오산_(4)"/>
      <sheetName val="수청-오산_(5)"/>
      <sheetName val="오산-하북_집계_"/>
      <sheetName val="오산-하북_(2)"/>
      <sheetName val="오산-하북_(3)"/>
      <sheetName val="오산-하북_(4)"/>
      <sheetName val="오산-하북_(5)"/>
      <sheetName val="오산-하북_(6)"/>
      <sheetName val="오산-하북_(7)"/>
      <sheetName val="하북-송탄_집계_"/>
      <sheetName val="하북-송탄_(2)"/>
      <sheetName val="하북-송탄_(3)"/>
      <sheetName val="하북-송탄_(4)"/>
      <sheetName val="하북-송탄_(5)"/>
      <sheetName val="하북-송탄_(6)"/>
      <sheetName val="하북-송탄_(7)"/>
      <sheetName val="하북-송탄_(8)"/>
      <sheetName val="하북-송탄_(9)"/>
      <sheetName val="송탄-서정리_집계"/>
      <sheetName val="송탄-서정리_(2)"/>
      <sheetName val="송탄-서정리_(3)"/>
      <sheetName val="송탄-서정리_(4)"/>
      <sheetName val="서정리-평택_(2)"/>
      <sheetName val="가공_수청-오산"/>
      <sheetName val="내역서_(물정)_(2)"/>
      <sheetName val="5_공종별예산내역서"/>
      <sheetName val="내역서_(물자+물정)_"/>
      <sheetName val="5_소재"/>
      <sheetName val="수청-오산_집계1"/>
      <sheetName val="수청-오산_(2)1"/>
      <sheetName val="수청-오산_(3)1"/>
      <sheetName val="수청-오산_(4)1"/>
      <sheetName val="수청-오산_(5)1"/>
      <sheetName val="오산-하북_집계_1"/>
      <sheetName val="오산-하북_(2)1"/>
      <sheetName val="오산-하북_(3)1"/>
      <sheetName val="오산-하북_(4)1"/>
      <sheetName val="오산-하북_(5)1"/>
      <sheetName val="오산-하북_(6)1"/>
      <sheetName val="오산-하북_(7)1"/>
      <sheetName val="하북-송탄_집계_1"/>
      <sheetName val="하북-송탄_(2)1"/>
      <sheetName val="하북-송탄_(3)1"/>
      <sheetName val="하북-송탄_(4)1"/>
      <sheetName val="하북-송탄_(5)1"/>
      <sheetName val="하북-송탄_(6)1"/>
      <sheetName val="하북-송탄_(7)1"/>
      <sheetName val="하북-송탄_(8)1"/>
      <sheetName val="하북-송탄_(9)1"/>
      <sheetName val="송탄-서정리_집계1"/>
      <sheetName val="송탄-서정리_(2)1"/>
      <sheetName val="송탄-서정리_(3)1"/>
      <sheetName val="송탄-서정리_(4)1"/>
      <sheetName val="서정리-평택_(2)1"/>
      <sheetName val="가공_수청-오산1"/>
      <sheetName val="내역서_(물정)_(2)1"/>
      <sheetName val="5_공종별예산내역서1"/>
      <sheetName val="내역서_(물자+물정)_1"/>
      <sheetName val="5_소재1"/>
      <sheetName val="1,2공구원가계산서"/>
      <sheetName val="2공구산출내역"/>
      <sheetName val="1공구산출내역서"/>
      <sheetName val="노무비"/>
      <sheetName val="Sheet4"/>
      <sheetName val="O＆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식재인부"/>
      <sheetName val="노무비단가"/>
      <sheetName val="증감대비"/>
      <sheetName val="시설물일위"/>
      <sheetName val="노임"/>
      <sheetName val="Sheet6"/>
      <sheetName val="96노임기준"/>
      <sheetName val="참고"/>
      <sheetName val="투찰가"/>
      <sheetName val="단가"/>
      <sheetName val="5.소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노무비단가"/>
      <sheetName val="노임"/>
      <sheetName val="시설물일위"/>
      <sheetName val="내역서(토목)"/>
      <sheetName val="POL6차-PIPIN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17"/>
      <sheetName val="Sheet3"/>
      <sheetName val="Sheet4"/>
      <sheetName val="Sheet5"/>
      <sheetName val="유첨3.적용기준"/>
      <sheetName val="5.소재"/>
      <sheetName val="공비대비"/>
      <sheetName val="유첨3_적용기준"/>
      <sheetName val="5_소재"/>
      <sheetName val="LOOP"/>
      <sheetName val="노임단가"/>
      <sheetName val="단중표"/>
      <sheetName val="분전함신설"/>
      <sheetName val="접지1종"/>
      <sheetName val="음성cable"/>
      <sheetName val="품셈 "/>
      <sheetName val="내역서 (물정) (2)"/>
      <sheetName val="마산월령동골조물량변경"/>
      <sheetName val="노임"/>
      <sheetName val="PI"/>
      <sheetName val="BEND LOSS"/>
      <sheetName val="갈현동"/>
      <sheetName val="증감대비"/>
      <sheetName val="갑지(추정)"/>
      <sheetName val="단가"/>
      <sheetName val="설비비3"/>
      <sheetName val="Brake"/>
      <sheetName val="노무비단가"/>
      <sheetName val="테이블"/>
      <sheetName val="방식총괄"/>
      <sheetName val="TOTAL1"/>
      <sheetName val="식재인부"/>
      <sheetName val="공내역"/>
      <sheetName val="기계공사"/>
      <sheetName val="직노"/>
      <sheetName val="Macro1"/>
      <sheetName val="Macro3"/>
      <sheetName val="Macro2"/>
      <sheetName val="배관BM(일반)"/>
      <sheetName val="콘_재료분리(1)"/>
      <sheetName val="96노임기준"/>
      <sheetName val="내역서"/>
      <sheetName val="설계"/>
      <sheetName val="본서하반기"/>
      <sheetName val="하반기(지구대)"/>
      <sheetName val="이사분기"/>
      <sheetName val="사사분기"/>
      <sheetName val="삼사분기"/>
      <sheetName val="일사분기"/>
      <sheetName val="재료비"/>
      <sheetName val="노무비"/>
      <sheetName val="내역(중앙)"/>
      <sheetName val="내역(창신)"/>
      <sheetName val="보온두께"/>
      <sheetName val="Schedule&quot;Thick"/>
      <sheetName val="DATA테이블1 (2)"/>
      <sheetName val="2선재"/>
      <sheetName val="적용기준"/>
      <sheetName val="형틀공사"/>
      <sheetName val="DATABASE"/>
      <sheetName val="자재단가"/>
      <sheetName val="Main"/>
      <sheetName val="Data"/>
      <sheetName val="6호기"/>
      <sheetName val="공사물량총량집계"/>
      <sheetName val="수량산출서"/>
      <sheetName val="도"/>
      <sheetName val="일위대가"/>
      <sheetName val="Baby일위대가"/>
      <sheetName val="내역"/>
      <sheetName val="저"/>
      <sheetName val="T-TABLE"/>
      <sheetName val="기초"/>
      <sheetName val="코드목록(시스템담당용)"/>
      <sheetName val="DATA01"/>
      <sheetName val="내역서 "/>
      <sheetName val="200"/>
      <sheetName val="철거산출근거"/>
      <sheetName val="95신규호표"/>
      <sheetName val="용선 C.L"/>
      <sheetName val="토공"/>
      <sheetName val="물량내역서"/>
      <sheetName val="상반기손익차2총괄"/>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계산"/>
      <sheetName val="자주사용"/>
      <sheetName val="DATA테이블"/>
      <sheetName val="DATA테이블1 (2)"/>
      <sheetName val="중량계산"/>
    </sheetNames>
    <sheetDataSet>
      <sheetData sheetId="0" refreshError="1"/>
      <sheetData sheetId="1" refreshError="1"/>
      <sheetData sheetId="2" refreshError="1"/>
      <sheetData sheetId="3"/>
      <sheetData sheetId="4">
        <row r="2">
          <cell r="B2">
            <v>0</v>
          </cell>
          <cell r="C2">
            <v>6</v>
          </cell>
          <cell r="D2">
            <v>8</v>
          </cell>
          <cell r="E2">
            <v>10</v>
          </cell>
          <cell r="F2">
            <v>12</v>
          </cell>
          <cell r="G2">
            <v>14</v>
          </cell>
          <cell r="H2">
            <v>16</v>
          </cell>
          <cell r="I2">
            <v>18</v>
          </cell>
          <cell r="J2">
            <v>20</v>
          </cell>
          <cell r="K2">
            <v>22</v>
          </cell>
          <cell r="L2">
            <v>24</v>
          </cell>
          <cell r="M2">
            <v>27</v>
          </cell>
          <cell r="N2">
            <v>30</v>
          </cell>
          <cell r="O2">
            <v>33</v>
          </cell>
          <cell r="P2">
            <v>36</v>
          </cell>
          <cell r="Q2">
            <v>39</v>
          </cell>
          <cell r="R2">
            <v>42</v>
          </cell>
          <cell r="S2">
            <v>45</v>
          </cell>
          <cell r="T2">
            <v>48</v>
          </cell>
          <cell r="U2">
            <v>52</v>
          </cell>
          <cell r="V2">
            <v>56</v>
          </cell>
          <cell r="W2">
            <v>60</v>
          </cell>
          <cell r="X2">
            <v>64</v>
          </cell>
          <cell r="Y2">
            <v>68</v>
          </cell>
          <cell r="Z2">
            <v>72</v>
          </cell>
          <cell r="AA2">
            <v>76</v>
          </cell>
          <cell r="AB2">
            <v>80</v>
          </cell>
        </row>
        <row r="3">
          <cell r="B3">
            <v>0</v>
          </cell>
          <cell r="C3">
            <v>0</v>
          </cell>
          <cell r="D3">
            <v>0</v>
          </cell>
          <cell r="E3">
            <v>1E-3</v>
          </cell>
          <cell r="F3">
            <v>1E-3</v>
          </cell>
          <cell r="G3">
            <v>1E-3</v>
          </cell>
          <cell r="H3">
            <v>2E-3</v>
          </cell>
          <cell r="I3">
            <v>2E-3</v>
          </cell>
          <cell r="J3">
            <v>2E-3</v>
          </cell>
          <cell r="K3">
            <v>3.0000000000000001E-3</v>
          </cell>
          <cell r="L3">
            <v>4.0000000000000001E-3</v>
          </cell>
          <cell r="M3">
            <v>4.0000000000000001E-3</v>
          </cell>
          <cell r="N3">
            <v>6.0000000000000001E-3</v>
          </cell>
          <cell r="O3">
            <v>7.0000000000000001E-3</v>
          </cell>
          <cell r="P3">
            <v>8.0000000000000002E-3</v>
          </cell>
          <cell r="Q3">
            <v>8.9999999999999993E-3</v>
          </cell>
          <cell r="R3">
            <v>1.0999999999999999E-2</v>
          </cell>
          <cell r="S3">
            <v>1.2E-2</v>
          </cell>
          <cell r="T3">
            <v>1.4E-2</v>
          </cell>
          <cell r="U3">
            <v>1.7000000000000001E-2</v>
          </cell>
          <cell r="V3">
            <v>1.9E-2</v>
          </cell>
          <cell r="W3">
            <v>2.1999999999999999E-2</v>
          </cell>
          <cell r="X3">
            <v>2.5000000000000001E-2</v>
          </cell>
          <cell r="Y3">
            <v>2.8000000000000001E-2</v>
          </cell>
          <cell r="Z3">
            <v>3.2000000000000001E-2</v>
          </cell>
          <cell r="AA3">
            <v>3.5999999999999997E-2</v>
          </cell>
          <cell r="AB3">
            <v>3.9E-2</v>
          </cell>
        </row>
        <row r="4">
          <cell r="B4">
            <v>0</v>
          </cell>
          <cell r="C4">
            <v>3.0000000000000001E-3</v>
          </cell>
          <cell r="D4">
            <v>5.0000000000000001E-3</v>
          </cell>
          <cell r="E4">
            <v>1.2E-2</v>
          </cell>
          <cell r="F4">
            <v>1.7000000000000001E-2</v>
          </cell>
          <cell r="G4">
            <v>2.5000000000000001E-2</v>
          </cell>
          <cell r="H4">
            <v>3.4000000000000002E-2</v>
          </cell>
          <cell r="I4">
            <v>0.05</v>
          </cell>
          <cell r="J4">
            <v>6.5000000000000002E-2</v>
          </cell>
          <cell r="K4">
            <v>7.9000000000000001E-2</v>
          </cell>
          <cell r="L4">
            <v>0.11</v>
          </cell>
          <cell r="M4">
            <v>0.16600000000000001</v>
          </cell>
          <cell r="N4">
            <v>0.23200000000000001</v>
          </cell>
          <cell r="O4">
            <v>0.29099999999999998</v>
          </cell>
          <cell r="P4">
            <v>0.39700000000000002</v>
          </cell>
          <cell r="Q4">
            <v>0.50600000000000001</v>
          </cell>
          <cell r="R4">
            <v>0.65800000000000003</v>
          </cell>
          <cell r="S4">
            <v>0.80600000000000005</v>
          </cell>
          <cell r="T4">
            <v>0.98399999999999999</v>
          </cell>
          <cell r="U4">
            <v>1.212</v>
          </cell>
          <cell r="V4">
            <v>1.548</v>
          </cell>
          <cell r="W4">
            <v>1.7010000000000001</v>
          </cell>
          <cell r="X4">
            <v>1.994</v>
          </cell>
          <cell r="Y4">
            <v>2.278</v>
          </cell>
          <cell r="Z4">
            <v>2.6890000000000001</v>
          </cell>
          <cell r="AA4">
            <v>3.0630000000000002</v>
          </cell>
          <cell r="AB4">
            <v>3.47</v>
          </cell>
        </row>
        <row r="5">
          <cell r="B5">
            <v>0</v>
          </cell>
          <cell r="C5">
            <v>3.0000000000000001E-3</v>
          </cell>
          <cell r="D5">
            <v>5.0000000000000001E-3</v>
          </cell>
          <cell r="E5">
            <v>1.2E-2</v>
          </cell>
          <cell r="F5">
            <v>1.7000000000000001E-2</v>
          </cell>
          <cell r="G5">
            <v>2.5000000000000001E-2</v>
          </cell>
          <cell r="H5">
            <v>3.4000000000000002E-2</v>
          </cell>
          <cell r="I5">
            <v>0.05</v>
          </cell>
          <cell r="J5">
            <v>6.5000000000000002E-2</v>
          </cell>
          <cell r="K5">
            <v>7.9000000000000001E-2</v>
          </cell>
          <cell r="L5">
            <v>0.11</v>
          </cell>
          <cell r="M5">
            <v>0.16400000000000001</v>
          </cell>
          <cell r="N5">
            <v>0.22900000000000001</v>
          </cell>
          <cell r="O5">
            <v>0.28599999999999998</v>
          </cell>
          <cell r="P5">
            <v>0.39200000000000002</v>
          </cell>
          <cell r="Q5">
            <v>0.498</v>
          </cell>
          <cell r="R5">
            <v>0.64900000000000002</v>
          </cell>
          <cell r="S5">
            <v>0.79700000000000004</v>
          </cell>
          <cell r="T5">
            <v>0.97299999999999998</v>
          </cell>
          <cell r="U5">
            <v>1.1990000000000001</v>
          </cell>
          <cell r="V5">
            <v>1.5349999999999999</v>
          </cell>
          <cell r="W5">
            <v>1.6870000000000001</v>
          </cell>
          <cell r="X5">
            <v>1.9790000000000001</v>
          </cell>
          <cell r="Y5">
            <v>2.2599999999999998</v>
          </cell>
          <cell r="Z5">
            <v>2.67</v>
          </cell>
          <cell r="AA5">
            <v>3.0419999999999998</v>
          </cell>
          <cell r="AB5">
            <v>3.4470000000000001</v>
          </cell>
        </row>
        <row r="6">
          <cell r="B6">
            <v>0</v>
          </cell>
          <cell r="C6">
            <v>2E-3</v>
          </cell>
          <cell r="D6">
            <v>4.0000000000000001E-3</v>
          </cell>
          <cell r="E6">
            <v>8.9999999999999993E-3</v>
          </cell>
          <cell r="F6">
            <v>1.2E-2</v>
          </cell>
          <cell r="G6">
            <v>1.7999999999999999E-2</v>
          </cell>
          <cell r="H6">
            <v>2.5999999999999999E-2</v>
          </cell>
          <cell r="I6">
            <v>3.5999999999999997E-2</v>
          </cell>
          <cell r="J6">
            <v>4.8000000000000001E-2</v>
          </cell>
          <cell r="K6">
            <v>5.7000000000000002E-2</v>
          </cell>
          <cell r="L6">
            <v>8.1000000000000003E-2</v>
          </cell>
          <cell r="M6">
            <v>0.121</v>
          </cell>
          <cell r="N6">
            <v>0.17799999999999999</v>
          </cell>
          <cell r="O6">
            <v>0.24099999999999999</v>
          </cell>
          <cell r="P6">
            <v>0.28699999999999998</v>
          </cell>
          <cell r="Q6">
            <v>0.375</v>
          </cell>
          <cell r="R6">
            <v>0.48299999999999998</v>
          </cell>
          <cell r="S6">
            <v>0.60499999999999998</v>
          </cell>
          <cell r="T6">
            <v>0.751</v>
          </cell>
          <cell r="U6">
            <v>0.89500000000000002</v>
          </cell>
          <cell r="V6">
            <v>1.0940000000000001</v>
          </cell>
          <cell r="W6">
            <v>1.276</v>
          </cell>
          <cell r="X6">
            <v>1.486</v>
          </cell>
          <cell r="Y6">
            <v>1.6879999999999999</v>
          </cell>
          <cell r="Z6">
            <v>1.9470000000000001</v>
          </cell>
          <cell r="AA6">
            <v>2.31</v>
          </cell>
          <cell r="AB6">
            <v>2.6019999999999999</v>
          </cell>
        </row>
        <row r="7">
          <cell r="B7">
            <v>0</v>
          </cell>
          <cell r="C7">
            <v>2E-3</v>
          </cell>
          <cell r="D7">
            <v>5.0000000000000001E-3</v>
          </cell>
          <cell r="E7">
            <v>1.2E-2</v>
          </cell>
          <cell r="F7">
            <v>1.7000000000000001E-2</v>
          </cell>
          <cell r="G7">
            <v>2.5000000000000001E-2</v>
          </cell>
          <cell r="H7">
            <v>3.3000000000000002E-2</v>
          </cell>
          <cell r="I7">
            <v>4.9000000000000002E-2</v>
          </cell>
          <cell r="J7">
            <v>6.4000000000000001E-2</v>
          </cell>
          <cell r="K7">
            <v>7.9000000000000001E-2</v>
          </cell>
          <cell r="L7">
            <v>0.11</v>
          </cell>
        </row>
        <row r="8">
          <cell r="B8">
            <v>0</v>
          </cell>
          <cell r="C8">
            <v>1E-3</v>
          </cell>
          <cell r="D8">
            <v>2E-3</v>
          </cell>
          <cell r="E8">
            <v>4.0000000000000001E-3</v>
          </cell>
          <cell r="F8">
            <v>5.0000000000000001E-3</v>
          </cell>
          <cell r="G8">
            <v>0.01</v>
          </cell>
          <cell r="H8">
            <v>1.0999999999999999E-2</v>
          </cell>
          <cell r="I8">
            <v>1.4999999999999999E-2</v>
          </cell>
          <cell r="J8">
            <v>1.7000000000000001E-2</v>
          </cell>
          <cell r="K8">
            <v>1.9E-2</v>
          </cell>
          <cell r="L8">
            <v>3.5000000000000003E-2</v>
          </cell>
          <cell r="M8">
            <v>4.3999999999999997E-2</v>
          </cell>
          <cell r="N8">
            <v>5.8000000000000003E-2</v>
          </cell>
          <cell r="O8">
            <v>8.5000000000000006E-2</v>
          </cell>
          <cell r="P8">
            <v>0.104</v>
          </cell>
          <cell r="Q8">
            <v>0.126</v>
          </cell>
          <cell r="R8">
            <v>0.17499999999999999</v>
          </cell>
          <cell r="S8">
            <v>0.21199999999999999</v>
          </cell>
          <cell r="T8">
            <v>0.28399999999999997</v>
          </cell>
          <cell r="U8">
            <v>0.31900000000000001</v>
          </cell>
          <cell r="V8">
            <v>0.39800000000000002</v>
          </cell>
          <cell r="W8">
            <v>0.42899999999999999</v>
          </cell>
          <cell r="X8">
            <v>0.46200000000000002</v>
          </cell>
          <cell r="Y8">
            <v>0.55000000000000004</v>
          </cell>
          <cell r="Z8">
            <v>0.58799999999999997</v>
          </cell>
          <cell r="AA8">
            <v>0.70899999999999996</v>
          </cell>
          <cell r="AB8">
            <v>0.90200000000000002</v>
          </cell>
        </row>
      </sheetData>
      <sheetData sheetId="5"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수시트"/>
      <sheetName val="산출내역서"/>
      <sheetName val="음성cable"/>
      <sheetName val="Sheet5"/>
      <sheetName val="단가"/>
      <sheetName val="분전함신설"/>
      <sheetName val="접지1종"/>
      <sheetName val="공비대비"/>
      <sheetName val="내역(중앙)"/>
      <sheetName val="내역(창신)"/>
      <sheetName val="자재단가"/>
      <sheetName val="콘_재료분리(1)"/>
      <sheetName val="식재인부"/>
      <sheetName val="날개수량1.5"/>
      <sheetName val="일반부표"/>
      <sheetName val="설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
      <sheetName val="자재단가"/>
      <sheetName val="48수량"/>
      <sheetName val="48인공"/>
      <sheetName val="48일위"/>
      <sheetName val="총괄"/>
      <sheetName val="원가계산"/>
      <sheetName val="일위대가"/>
      <sheetName val="Sheet5"/>
      <sheetName val="분전함신설"/>
      <sheetName val="접지1종"/>
      <sheetName val="음성cable"/>
      <sheetName val="증감대비"/>
      <sheetName val="4차원가계산서"/>
      <sheetName val="산출내역서"/>
      <sheetName val="공비대비"/>
      <sheetName val="예산"/>
      <sheetName val="견적"/>
      <sheetName val="내역(중앙)"/>
      <sheetName val="내역(창신)"/>
      <sheetName val="단중표"/>
    </sheetNames>
    <sheetDataSet>
      <sheetData sheetId="0"/>
      <sheetData sheetId="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BEND LOSS"/>
      <sheetName val="도"/>
      <sheetName val="Sheet5"/>
      <sheetName val="5.소재"/>
      <sheetName val="4차원가계산서"/>
      <sheetName val="단중표"/>
      <sheetName val="POL설치공정"/>
      <sheetName val="POL6차-PIPING"/>
      <sheetName val="견적"/>
      <sheetName val="품셈 "/>
      <sheetName val="배관자재"/>
      <sheetName val="2선재"/>
      <sheetName val="Proposal"/>
      <sheetName val="유첨3.적용기준"/>
      <sheetName val="PI"/>
      <sheetName val="Discount Group"/>
      <sheetName val="3후판"/>
      <sheetName val="표지"/>
      <sheetName val=" 견적서"/>
      <sheetName val="품종별-이름"/>
      <sheetName val="산출내역서"/>
      <sheetName val="DATA테이블1 (2)"/>
      <sheetName val="노임단가"/>
      <sheetName val="자재단가"/>
      <sheetName val="분전함신설"/>
      <sheetName val="접지1종"/>
      <sheetName val="공사비 내역 (가)"/>
      <sheetName val="작성방법"/>
      <sheetName val="MUK-List"/>
      <sheetName val="Sheet1"/>
      <sheetName val="Sheet1 (2)"/>
      <sheetName val="REDUCER"/>
      <sheetName val="단가표"/>
      <sheetName val="물량 집계"/>
      <sheetName val="옥외미만"/>
      <sheetName val="옥내이상"/>
      <sheetName val="옥내미만"/>
      <sheetName val="매설"/>
      <sheetName val="Eier"/>
      <sheetName val="Man Power"/>
      <sheetName val="SENSOR LIST"/>
      <sheetName val="CAT_5"/>
      <sheetName val="물량"/>
      <sheetName val="ORIGN"/>
      <sheetName val="산출내역서집계표"/>
      <sheetName val="공통비"/>
      <sheetName val="fitting"/>
      <sheetName val="Man Power &amp; Comp"/>
      <sheetName val="산#2-1 (2)"/>
      <sheetName val="WEIGHT LIST"/>
      <sheetName val="중장비"/>
      <sheetName val="공사비내역서"/>
      <sheetName val="Eng Sche"/>
      <sheetName val="차액보증"/>
      <sheetName val="Legend"/>
      <sheetName val="Fluids"/>
      <sheetName val="Insulations"/>
      <sheetName val="Item Master"/>
      <sheetName val="Pipes"/>
      <sheetName val="일위산출"/>
      <sheetName val="TOTAL"/>
      <sheetName val="설계서"/>
      <sheetName val="설비비2"/>
      <sheetName val="설비비3"/>
      <sheetName val="설비비4"/>
      <sheetName val="설비비5"/>
      <sheetName val="설비비6"/>
      <sheetName val="설비비1"/>
      <sheetName val="내역서"/>
      <sheetName val="증감대비"/>
      <sheetName val="경비사용내역"/>
      <sheetName val="JIG"/>
      <sheetName val="교대(A1)"/>
      <sheetName val="ring wall thickn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장면적"/>
      <sheetName val="XXXXXX"/>
      <sheetName val="집계표(3)"/>
      <sheetName val="토목집계표"/>
      <sheetName val="도장집계"/>
      <sheetName val="단중표"/>
      <sheetName val="설계서"/>
      <sheetName val="표준사방서"/>
      <sheetName val="TITLE"/>
      <sheetName val="목차표지"/>
      <sheetName val="표지LIST"/>
      <sheetName val="장비시간산출"/>
      <sheetName val="36신설수량"/>
      <sheetName val="BEND LOSS"/>
      <sheetName val="48일위"/>
      <sheetName val="POL6차-PIPING"/>
    </sheetNames>
    <sheetDataSet>
      <sheetData sheetId="0">
        <row r="4">
          <cell r="I4" t="str">
            <v xml:space="preserve">    길이,면적</v>
          </cell>
          <cell r="K4" t="str">
            <v>계수</v>
          </cell>
          <cell r="L4" t="str">
            <v>바탕처리</v>
          </cell>
          <cell r="M4" t="str">
            <v>방청1회</v>
          </cell>
          <cell r="N4" t="str">
            <v>오일2회</v>
          </cell>
          <cell r="P4" t="str">
            <v>에폭시</v>
          </cell>
          <cell r="Q4" t="str">
            <v>비고</v>
          </cell>
        </row>
        <row r="5">
          <cell r="I5" t="str">
            <v>실량</v>
          </cell>
          <cell r="J5" t="str">
            <v>할증량</v>
          </cell>
          <cell r="N5" t="str">
            <v>붓칠</v>
          </cell>
          <cell r="O5" t="str">
            <v>뿜칠</v>
          </cell>
        </row>
        <row r="6">
          <cell r="J6">
            <v>0</v>
          </cell>
          <cell r="K6">
            <v>0</v>
          </cell>
          <cell r="L6">
            <v>0</v>
          </cell>
          <cell r="M6">
            <v>0</v>
          </cell>
          <cell r="N6">
            <v>0</v>
          </cell>
          <cell r="O6">
            <v>0</v>
          </cell>
        </row>
        <row r="7">
          <cell r="I7">
            <v>10</v>
          </cell>
          <cell r="J7">
            <v>10.35</v>
          </cell>
          <cell r="K7">
            <v>1.4</v>
          </cell>
          <cell r="L7">
            <v>14.49</v>
          </cell>
          <cell r="M7">
            <v>14.49</v>
          </cell>
          <cell r="N7">
            <v>14</v>
          </cell>
          <cell r="O7" t="b">
            <v>0</v>
          </cell>
        </row>
        <row r="8">
          <cell r="I8">
            <v>5</v>
          </cell>
          <cell r="J8">
            <v>5.18</v>
          </cell>
          <cell r="K8">
            <v>1</v>
          </cell>
          <cell r="L8">
            <v>5.18</v>
          </cell>
          <cell r="M8">
            <v>5.18</v>
          </cell>
          <cell r="N8">
            <v>5</v>
          </cell>
          <cell r="O8" t="b">
            <v>0</v>
          </cell>
        </row>
        <row r="9">
          <cell r="I9">
            <v>36.15</v>
          </cell>
          <cell r="J9">
            <v>37.419999999999995</v>
          </cell>
          <cell r="K9">
            <v>1</v>
          </cell>
          <cell r="L9">
            <v>37.42</v>
          </cell>
          <cell r="M9">
            <v>37.42</v>
          </cell>
          <cell r="N9">
            <v>36.15</v>
          </cell>
          <cell r="O9" t="b">
            <v>0</v>
          </cell>
        </row>
        <row r="10">
          <cell r="I10">
            <v>5</v>
          </cell>
          <cell r="J10">
            <v>5.18</v>
          </cell>
          <cell r="K10">
            <v>0.6</v>
          </cell>
          <cell r="L10">
            <v>3.11</v>
          </cell>
          <cell r="M10">
            <v>3.11</v>
          </cell>
          <cell r="N10">
            <v>3</v>
          </cell>
          <cell r="O10" t="b">
            <v>0</v>
          </cell>
        </row>
        <row r="11">
          <cell r="J11">
            <v>0</v>
          </cell>
          <cell r="K11">
            <v>0</v>
          </cell>
          <cell r="L11">
            <v>0</v>
          </cell>
          <cell r="M11">
            <v>0</v>
          </cell>
          <cell r="N11">
            <v>0</v>
          </cell>
          <cell r="O11">
            <v>0</v>
          </cell>
        </row>
        <row r="12">
          <cell r="I12">
            <v>33.200000000000003</v>
          </cell>
          <cell r="J12">
            <v>34.369999999999997</v>
          </cell>
          <cell r="K12">
            <v>0.72</v>
          </cell>
          <cell r="L12">
            <v>24.75</v>
          </cell>
          <cell r="M12">
            <v>24.75</v>
          </cell>
          <cell r="N12">
            <v>23.91</v>
          </cell>
          <cell r="O12" t="b">
            <v>0</v>
          </cell>
        </row>
        <row r="13">
          <cell r="I13">
            <v>10</v>
          </cell>
          <cell r="J13">
            <v>10.35</v>
          </cell>
          <cell r="K13">
            <v>0.51</v>
          </cell>
          <cell r="L13">
            <v>5.2799999999999994</v>
          </cell>
          <cell r="M13">
            <v>5.2799999999999994</v>
          </cell>
          <cell r="N13">
            <v>5.0999999999999996</v>
          </cell>
          <cell r="O13" t="b">
            <v>0</v>
          </cell>
        </row>
        <row r="14">
          <cell r="J14">
            <v>0</v>
          </cell>
          <cell r="K14">
            <v>0</v>
          </cell>
          <cell r="L14">
            <v>0</v>
          </cell>
          <cell r="M14">
            <v>0</v>
          </cell>
          <cell r="N14">
            <v>0</v>
          </cell>
          <cell r="O14">
            <v>0</v>
          </cell>
        </row>
        <row r="15">
          <cell r="I15">
            <v>25</v>
          </cell>
          <cell r="J15">
            <v>25.630000000000003</v>
          </cell>
          <cell r="K15">
            <v>0.3</v>
          </cell>
          <cell r="L15">
            <v>7.6899999999999995</v>
          </cell>
          <cell r="M15">
            <v>7.6899999999999995</v>
          </cell>
          <cell r="N15">
            <v>7.5</v>
          </cell>
          <cell r="O15" t="b">
            <v>0</v>
          </cell>
        </row>
        <row r="16">
          <cell r="I16">
            <v>52.75</v>
          </cell>
          <cell r="J16">
            <v>54.07</v>
          </cell>
          <cell r="K16">
            <v>0.2</v>
          </cell>
          <cell r="L16">
            <v>10.82</v>
          </cell>
          <cell r="M16">
            <v>10.82</v>
          </cell>
          <cell r="N16">
            <v>10.55</v>
          </cell>
          <cell r="O16" t="b">
            <v>0</v>
          </cell>
        </row>
        <row r="17">
          <cell r="I17">
            <v>0</v>
          </cell>
          <cell r="J17">
            <v>0</v>
          </cell>
          <cell r="K17">
            <v>0</v>
          </cell>
          <cell r="L17">
            <v>0</v>
          </cell>
          <cell r="M17">
            <v>0</v>
          </cell>
          <cell r="N17">
            <v>0</v>
          </cell>
          <cell r="O17">
            <v>0</v>
          </cell>
        </row>
        <row r="18">
          <cell r="I18">
            <v>0.09</v>
          </cell>
          <cell r="J18">
            <v>9.9999999999999992E-2</v>
          </cell>
          <cell r="K18">
            <v>2</v>
          </cell>
          <cell r="L18">
            <v>0.2</v>
          </cell>
          <cell r="M18">
            <v>0.2</v>
          </cell>
          <cell r="N18">
            <v>0.18</v>
          </cell>
        </row>
        <row r="19">
          <cell r="I19">
            <v>0.49</v>
          </cell>
          <cell r="J19">
            <v>0.52</v>
          </cell>
          <cell r="K19">
            <v>2</v>
          </cell>
          <cell r="L19">
            <v>1.04</v>
          </cell>
          <cell r="M19">
            <v>1.04</v>
          </cell>
          <cell r="N19">
            <v>0.98</v>
          </cell>
        </row>
        <row r="20">
          <cell r="I20">
            <v>0.31</v>
          </cell>
          <cell r="J20">
            <v>0.33</v>
          </cell>
          <cell r="K20">
            <v>2</v>
          </cell>
          <cell r="L20">
            <v>0.66</v>
          </cell>
          <cell r="M20">
            <v>0.66</v>
          </cell>
          <cell r="N20">
            <v>0.62</v>
          </cell>
        </row>
        <row r="21">
          <cell r="I21">
            <v>5.7099999999999991</v>
          </cell>
          <cell r="J21">
            <v>6</v>
          </cell>
          <cell r="K21">
            <v>2</v>
          </cell>
          <cell r="L21">
            <v>12</v>
          </cell>
          <cell r="M21">
            <v>12</v>
          </cell>
          <cell r="N21">
            <v>11.419999999999998</v>
          </cell>
        </row>
        <row r="22">
          <cell r="I22">
            <v>24.429999999999996</v>
          </cell>
          <cell r="J22">
            <v>25.66</v>
          </cell>
          <cell r="K22">
            <v>2</v>
          </cell>
          <cell r="L22">
            <v>51.32</v>
          </cell>
          <cell r="M22">
            <v>51.32</v>
          </cell>
          <cell r="N22">
            <v>48.859999999999992</v>
          </cell>
        </row>
        <row r="23">
          <cell r="I23">
            <v>0</v>
          </cell>
          <cell r="J23">
            <v>0</v>
          </cell>
          <cell r="K23">
            <v>0</v>
          </cell>
          <cell r="L23">
            <v>0</v>
          </cell>
          <cell r="M23">
            <v>0</v>
          </cell>
          <cell r="N23">
            <v>0</v>
          </cell>
          <cell r="O23">
            <v>0</v>
          </cell>
        </row>
        <row r="24">
          <cell r="I24">
            <v>8.1</v>
          </cell>
          <cell r="J24">
            <v>8.31</v>
          </cell>
          <cell r="K24">
            <v>2</v>
          </cell>
          <cell r="L24">
            <v>16.62</v>
          </cell>
          <cell r="M24">
            <v>16.62</v>
          </cell>
          <cell r="N24">
            <v>16.2</v>
          </cell>
          <cell r="O24" t="b">
            <v>0</v>
          </cell>
        </row>
        <row r="25">
          <cell r="I25">
            <v>0</v>
          </cell>
          <cell r="J25">
            <v>0</v>
          </cell>
          <cell r="K25">
            <v>0</v>
          </cell>
          <cell r="L25">
            <v>0</v>
          </cell>
          <cell r="M25">
            <v>0</v>
          </cell>
          <cell r="N25">
            <v>0</v>
          </cell>
          <cell r="O25">
            <v>0</v>
          </cell>
        </row>
        <row r="26">
          <cell r="I26">
            <v>40.6</v>
          </cell>
          <cell r="J26">
            <v>41.62</v>
          </cell>
          <cell r="K26">
            <v>0.13414600630828416</v>
          </cell>
          <cell r="L26">
            <v>5.83</v>
          </cell>
          <cell r="M26">
            <v>5.83</v>
          </cell>
          <cell r="N26">
            <v>5.6899999999999995</v>
          </cell>
          <cell r="O26" t="b">
            <v>0</v>
          </cell>
        </row>
        <row r="27">
          <cell r="I27">
            <v>31.6</v>
          </cell>
          <cell r="J27">
            <v>32.39</v>
          </cell>
          <cell r="K27">
            <v>5.9690260418206069E-2</v>
          </cell>
          <cell r="L27">
            <v>1.95</v>
          </cell>
          <cell r="M27">
            <v>1.95</v>
          </cell>
          <cell r="N27">
            <v>1.9</v>
          </cell>
          <cell r="O27" t="b">
            <v>0</v>
          </cell>
        </row>
        <row r="28">
          <cell r="I28">
            <v>32.299999999999997</v>
          </cell>
          <cell r="J28">
            <v>33.11</v>
          </cell>
          <cell r="K28">
            <v>5.0265482457436693E-2</v>
          </cell>
          <cell r="L28">
            <v>1.99</v>
          </cell>
          <cell r="M28">
            <v>1.99</v>
          </cell>
          <cell r="N28">
            <v>1.94</v>
          </cell>
          <cell r="O28" t="b">
            <v>0</v>
          </cell>
        </row>
        <row r="29">
          <cell r="J29">
            <v>0</v>
          </cell>
          <cell r="K29">
            <v>0</v>
          </cell>
          <cell r="L29">
            <v>0</v>
          </cell>
          <cell r="M29">
            <v>0</v>
          </cell>
          <cell r="N29">
            <v>0</v>
          </cell>
          <cell r="O29">
            <v>0</v>
          </cell>
        </row>
        <row r="30">
          <cell r="I30">
            <v>11.2</v>
          </cell>
          <cell r="J30">
            <v>11.48</v>
          </cell>
          <cell r="K30">
            <v>0.1</v>
          </cell>
          <cell r="L30">
            <v>1.1499999999999999</v>
          </cell>
          <cell r="M30">
            <v>1.1499999999999999</v>
          </cell>
          <cell r="N30">
            <v>1.1200000000000001</v>
          </cell>
          <cell r="O30" t="b">
            <v>0</v>
          </cell>
        </row>
        <row r="31">
          <cell r="I31">
            <v>2.6</v>
          </cell>
          <cell r="J31">
            <v>2.67</v>
          </cell>
          <cell r="K31">
            <v>0.18</v>
          </cell>
          <cell r="L31">
            <v>0.49</v>
          </cell>
          <cell r="M31">
            <v>0.49</v>
          </cell>
          <cell r="N31">
            <v>0.47000000000000003</v>
          </cell>
          <cell r="O31" t="b">
            <v>0</v>
          </cell>
        </row>
        <row r="33">
          <cell r="I33">
            <v>10.6</v>
          </cell>
          <cell r="J33">
            <v>10.98</v>
          </cell>
          <cell r="K33">
            <v>0.51899110637303369</v>
          </cell>
          <cell r="L33">
            <v>5.71</v>
          </cell>
          <cell r="M33">
            <v>5.71</v>
          </cell>
          <cell r="N33">
            <v>5.52</v>
          </cell>
          <cell r="O33" t="b">
            <v>0</v>
          </cell>
        </row>
        <row r="34">
          <cell r="J34">
            <v>0</v>
          </cell>
          <cell r="K34">
            <v>0</v>
          </cell>
          <cell r="L34">
            <v>0</v>
          </cell>
          <cell r="M34">
            <v>0</v>
          </cell>
          <cell r="N34">
            <v>0</v>
          </cell>
          <cell r="O34">
            <v>0</v>
          </cell>
        </row>
        <row r="35">
          <cell r="J35">
            <v>0</v>
          </cell>
          <cell r="K35" t="str">
            <v>계</v>
          </cell>
          <cell r="L35">
            <v>207.70000000000005</v>
          </cell>
          <cell r="M35">
            <v>207.70000000000005</v>
          </cell>
          <cell r="N35">
            <v>200.11</v>
          </cell>
          <cell r="O35">
            <v>0</v>
          </cell>
        </row>
        <row r="36">
          <cell r="J36">
            <v>0</v>
          </cell>
          <cell r="K36">
            <v>0</v>
          </cell>
          <cell r="L36">
            <v>0</v>
          </cell>
          <cell r="M36">
            <v>0</v>
          </cell>
          <cell r="N36">
            <v>0</v>
          </cell>
          <cell r="O36">
            <v>0</v>
          </cell>
        </row>
        <row r="37">
          <cell r="J37">
            <v>0</v>
          </cell>
          <cell r="K37">
            <v>0</v>
          </cell>
          <cell r="L37">
            <v>0</v>
          </cell>
          <cell r="M37">
            <v>0</v>
          </cell>
          <cell r="N37">
            <v>0</v>
          </cell>
          <cell r="O37">
            <v>0</v>
          </cell>
        </row>
        <row r="38">
          <cell r="J38">
            <v>0</v>
          </cell>
          <cell r="K38">
            <v>0</v>
          </cell>
          <cell r="L38">
            <v>0</v>
          </cell>
          <cell r="M38">
            <v>0</v>
          </cell>
          <cell r="N38">
            <v>0</v>
          </cell>
          <cell r="O38">
            <v>0</v>
          </cell>
        </row>
        <row r="39">
          <cell r="J39">
            <v>0</v>
          </cell>
          <cell r="K39">
            <v>0</v>
          </cell>
          <cell r="L39">
            <v>0</v>
          </cell>
          <cell r="M39">
            <v>0</v>
          </cell>
          <cell r="N39">
            <v>0</v>
          </cell>
          <cell r="O39">
            <v>0</v>
          </cell>
        </row>
        <row r="40">
          <cell r="J40">
            <v>0</v>
          </cell>
          <cell r="K40">
            <v>0</v>
          </cell>
          <cell r="L40">
            <v>0</v>
          </cell>
          <cell r="M40">
            <v>0</v>
          </cell>
          <cell r="N40">
            <v>0</v>
          </cell>
          <cell r="O40">
            <v>0</v>
          </cell>
        </row>
        <row r="41">
          <cell r="J41">
            <v>0</v>
          </cell>
          <cell r="K41">
            <v>0</v>
          </cell>
          <cell r="L41">
            <v>0</v>
          </cell>
          <cell r="M41">
            <v>0</v>
          </cell>
          <cell r="N41">
            <v>0</v>
          </cell>
          <cell r="O41">
            <v>0</v>
          </cell>
        </row>
        <row r="42">
          <cell r="J42">
            <v>0</v>
          </cell>
          <cell r="K42">
            <v>0</v>
          </cell>
          <cell r="L42">
            <v>0</v>
          </cell>
          <cell r="M42">
            <v>0</v>
          </cell>
          <cell r="N42">
            <v>0</v>
          </cell>
          <cell r="O42">
            <v>0</v>
          </cell>
        </row>
        <row r="43">
          <cell r="J43">
            <v>0</v>
          </cell>
          <cell r="K43">
            <v>0</v>
          </cell>
          <cell r="L43">
            <v>0</v>
          </cell>
          <cell r="M43">
            <v>0</v>
          </cell>
          <cell r="N43">
            <v>0</v>
          </cell>
          <cell r="O43">
            <v>0</v>
          </cell>
        </row>
        <row r="44">
          <cell r="J44">
            <v>0</v>
          </cell>
          <cell r="K44">
            <v>0</v>
          </cell>
          <cell r="L44">
            <v>0</v>
          </cell>
          <cell r="M44">
            <v>0</v>
          </cell>
          <cell r="N44">
            <v>0</v>
          </cell>
          <cell r="O44">
            <v>0</v>
          </cell>
        </row>
        <row r="45">
          <cell r="J45">
            <v>0</v>
          </cell>
          <cell r="K45">
            <v>0</v>
          </cell>
          <cell r="L45">
            <v>0</v>
          </cell>
          <cell r="M45">
            <v>0</v>
          </cell>
          <cell r="N45">
            <v>0</v>
          </cell>
          <cell r="O45">
            <v>0</v>
          </cell>
        </row>
        <row r="46">
          <cell r="J46">
            <v>0</v>
          </cell>
          <cell r="K46">
            <v>0</v>
          </cell>
          <cell r="L46">
            <v>0</v>
          </cell>
          <cell r="M46">
            <v>0</v>
          </cell>
          <cell r="N46">
            <v>0</v>
          </cell>
          <cell r="O46">
            <v>0</v>
          </cell>
        </row>
        <row r="47">
          <cell r="J47">
            <v>0</v>
          </cell>
          <cell r="K47">
            <v>0</v>
          </cell>
          <cell r="L47">
            <v>0</v>
          </cell>
          <cell r="M47">
            <v>0</v>
          </cell>
          <cell r="N47">
            <v>0</v>
          </cell>
          <cell r="O47">
            <v>0</v>
          </cell>
        </row>
        <row r="48">
          <cell r="J48">
            <v>0</v>
          </cell>
          <cell r="K48">
            <v>0</v>
          </cell>
          <cell r="L48">
            <v>0</v>
          </cell>
          <cell r="M48">
            <v>0</v>
          </cell>
          <cell r="N48">
            <v>0</v>
          </cell>
          <cell r="O48">
            <v>0</v>
          </cell>
        </row>
        <row r="49">
          <cell r="J49">
            <v>0</v>
          </cell>
          <cell r="K49">
            <v>0</v>
          </cell>
          <cell r="L49">
            <v>0</v>
          </cell>
          <cell r="M49">
            <v>0</v>
          </cell>
          <cell r="N49">
            <v>0</v>
          </cell>
          <cell r="O49">
            <v>0</v>
          </cell>
        </row>
        <row r="50">
          <cell r="J50">
            <v>0</v>
          </cell>
          <cell r="K50">
            <v>0</v>
          </cell>
          <cell r="L50">
            <v>0</v>
          </cell>
          <cell r="M50">
            <v>0</v>
          </cell>
          <cell r="N50">
            <v>0</v>
          </cell>
          <cell r="O50">
            <v>0</v>
          </cell>
        </row>
        <row r="51">
          <cell r="J51">
            <v>0</v>
          </cell>
          <cell r="K51">
            <v>0</v>
          </cell>
          <cell r="L51">
            <v>0</v>
          </cell>
          <cell r="M51">
            <v>0</v>
          </cell>
          <cell r="N51">
            <v>0</v>
          </cell>
          <cell r="O51">
            <v>0</v>
          </cell>
        </row>
        <row r="52">
          <cell r="J52">
            <v>0</v>
          </cell>
          <cell r="K52">
            <v>0</v>
          </cell>
          <cell r="L52">
            <v>0</v>
          </cell>
          <cell r="M52">
            <v>0</v>
          </cell>
          <cell r="N52">
            <v>0</v>
          </cell>
          <cell r="O52">
            <v>0</v>
          </cell>
        </row>
        <row r="53">
          <cell r="J53">
            <v>0</v>
          </cell>
          <cell r="K53">
            <v>0</v>
          </cell>
          <cell r="L53">
            <v>0</v>
          </cell>
          <cell r="M53">
            <v>0</v>
          </cell>
          <cell r="N53">
            <v>0</v>
          </cell>
          <cell r="O53">
            <v>0</v>
          </cell>
        </row>
        <row r="54">
          <cell r="J54">
            <v>0</v>
          </cell>
          <cell r="K54">
            <v>0</v>
          </cell>
          <cell r="L54">
            <v>0</v>
          </cell>
          <cell r="M54">
            <v>0</v>
          </cell>
          <cell r="N54">
            <v>0</v>
          </cell>
          <cell r="O54">
            <v>0</v>
          </cell>
        </row>
        <row r="55">
          <cell r="J55">
            <v>0</v>
          </cell>
          <cell r="K55">
            <v>0</v>
          </cell>
          <cell r="L55">
            <v>0</v>
          </cell>
          <cell r="M55">
            <v>0</v>
          </cell>
          <cell r="N55">
            <v>0</v>
          </cell>
          <cell r="O55">
            <v>0</v>
          </cell>
        </row>
        <row r="56">
          <cell r="J56">
            <v>0</v>
          </cell>
          <cell r="K56">
            <v>0</v>
          </cell>
          <cell r="L56">
            <v>0</v>
          </cell>
          <cell r="M56">
            <v>0</v>
          </cell>
          <cell r="N56">
            <v>0</v>
          </cell>
          <cell r="O56">
            <v>0</v>
          </cell>
        </row>
        <row r="57">
          <cell r="J57">
            <v>0</v>
          </cell>
          <cell r="K57">
            <v>0</v>
          </cell>
          <cell r="L57">
            <v>0</v>
          </cell>
          <cell r="M57">
            <v>0</v>
          </cell>
          <cell r="N57">
            <v>0</v>
          </cell>
          <cell r="O57">
            <v>0</v>
          </cell>
        </row>
        <row r="58">
          <cell r="J58">
            <v>0</v>
          </cell>
          <cell r="K58">
            <v>0</v>
          </cell>
          <cell r="L58">
            <v>0</v>
          </cell>
          <cell r="M58">
            <v>0</v>
          </cell>
          <cell r="N58">
            <v>0</v>
          </cell>
          <cell r="O58">
            <v>0</v>
          </cell>
        </row>
        <row r="59">
          <cell r="J59">
            <v>0</v>
          </cell>
          <cell r="K59">
            <v>0</v>
          </cell>
          <cell r="L59">
            <v>0</v>
          </cell>
          <cell r="M59">
            <v>0</v>
          </cell>
          <cell r="N59">
            <v>0</v>
          </cell>
          <cell r="O59">
            <v>0</v>
          </cell>
        </row>
        <row r="60">
          <cell r="J60">
            <v>0</v>
          </cell>
          <cell r="K60">
            <v>0</v>
          </cell>
          <cell r="L60">
            <v>0</v>
          </cell>
          <cell r="M60">
            <v>0</v>
          </cell>
          <cell r="N60">
            <v>0</v>
          </cell>
          <cell r="O60">
            <v>0</v>
          </cell>
        </row>
        <row r="61">
          <cell r="J61">
            <v>0</v>
          </cell>
          <cell r="K61">
            <v>0</v>
          </cell>
          <cell r="L61">
            <v>0</v>
          </cell>
          <cell r="M61">
            <v>0</v>
          </cell>
          <cell r="N61">
            <v>0</v>
          </cell>
          <cell r="O61">
            <v>0</v>
          </cell>
        </row>
        <row r="63">
          <cell r="K63" t="str">
            <v xml:space="preserve"> </v>
          </cell>
        </row>
      </sheetData>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주비"/>
      <sheetName val="산출기준"/>
      <sheetName val="4000"/>
      <sheetName val="설비비4"/>
      <sheetName val="Sheet3"/>
      <sheetName val="6000 (기본안)"/>
      <sheetName val="6000 (용량증대)"/>
      <sheetName val="6000 (2차개수)"/>
      <sheetName val="6000 (ALTERNATIVE)"/>
      <sheetName val="PCI (기본안)"/>
      <sheetName val="PCI (용량증대)"/>
      <sheetName val="PCI (투자분리)"/>
      <sheetName val="설비비2"/>
      <sheetName val="설비비3"/>
      <sheetName val="설비비5"/>
      <sheetName val="설비비6"/>
      <sheetName val="설비비1"/>
      <sheetName val="BEND LOSS"/>
      <sheetName val="설비비TRT"/>
      <sheetName val="6000_(기본안)"/>
      <sheetName val="6000_(용량증대)"/>
      <sheetName val="6000_(2차개수)"/>
      <sheetName val="6000_(ALTERNATIVE)"/>
      <sheetName val="PCI_(기본안)"/>
      <sheetName val="PCI_(용량증대)"/>
      <sheetName val="PCI_(투자분리)"/>
      <sheetName val="토건"/>
      <sheetName val="공사내역"/>
      <sheetName val="POL6차-PIPING"/>
      <sheetName val="설계수량"/>
      <sheetName val="36신설수량"/>
      <sheetName val="자재단가"/>
      <sheetName val="설비비산출"/>
      <sheetName val="도"/>
      <sheetName val="POL설치공정"/>
      <sheetName val="산2-2-1.EQUIP기본"/>
      <sheetName val="48일위"/>
      <sheetName val="Sheet5"/>
      <sheetName val="노무비"/>
      <sheetName val="산출내역서집계표"/>
      <sheetName val="어룡"/>
      <sheetName val="견적"/>
      <sheetName val="도장면적"/>
      <sheetName val="HVAC집계"/>
    </sheetNames>
    <sheetDataSet>
      <sheetData sheetId="0">
        <row r="226">
          <cell r="M226">
            <v>211.27600000000001</v>
          </cell>
        </row>
      </sheetData>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
      <sheetName val="자재단가"/>
      <sheetName val="48신설수량"/>
      <sheetName val="48선로인공"/>
      <sheetName val="48신설단가"/>
      <sheetName val="총괄표"/>
      <sheetName val="원가계산"/>
      <sheetName val="원가산출근거"/>
      <sheetName val="원가계산서"/>
      <sheetName val="5M외등기초"/>
      <sheetName val="산출기초"/>
      <sheetName val="분전함신설"/>
      <sheetName val="접지1종"/>
      <sheetName val="증감대비"/>
      <sheetName val="Sheet5"/>
      <sheetName val="PI"/>
      <sheetName val="노임"/>
      <sheetName val="5.소재"/>
      <sheetName val="PANEL가격"/>
      <sheetName val="공비대비"/>
      <sheetName val="내역(중앙)"/>
      <sheetName val="내역(창신)"/>
      <sheetName val="유첨3.적용기준"/>
      <sheetName val="음성cable"/>
      <sheetName val="산출내역서"/>
      <sheetName val="내역서"/>
      <sheetName val="설계"/>
      <sheetName val="5_소재"/>
      <sheetName val="유첨3_적용기준"/>
      <sheetName val="5_소재1"/>
      <sheetName val="유첨3_적용기준1"/>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갑지"/>
      <sheetName val="Sheet1"/>
      <sheetName val="원가서"/>
      <sheetName val="일위대가(1)"/>
      <sheetName val="도"/>
      <sheetName val="LG-WW01"/>
      <sheetName val="일위대가"/>
      <sheetName val="P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용선 C.L"/>
      <sheetName val="기본"/>
      <sheetName val="도장면적"/>
      <sheetName val="가열로SW"/>
      <sheetName val="적용"/>
      <sheetName val="도"/>
      <sheetName val="PI"/>
      <sheetName val="#REF"/>
      <sheetName val="산#3-2-2"/>
      <sheetName val="요약"/>
      <sheetName val="일위대가"/>
      <sheetName val="COVER"/>
      <sheetName val="작성방법"/>
      <sheetName val="1단계"/>
      <sheetName val="개요"/>
      <sheetName val="단중표"/>
      <sheetName val="Sheet5"/>
      <sheetName val="BEND LOSS"/>
      <sheetName val="2선재"/>
      <sheetName val="용선예비검사신청서"/>
      <sheetName val="신천3호용수로"/>
      <sheetName val="산#3-1"/>
      <sheetName val="시화점실행"/>
      <sheetName val="내역서"/>
      <sheetName val="Sheet4"/>
      <sheetName val="00상노임"/>
      <sheetName val="원가서"/>
      <sheetName val="일위대가(1)"/>
      <sheetName val="TABLE"/>
      <sheetName val="근로자자료입력"/>
      <sheetName val="참고자료"/>
      <sheetName val="설비비4"/>
      <sheetName val="85%"/>
      <sheetName val="경비공통"/>
      <sheetName val="Sheet1"/>
      <sheetName val="기초"/>
      <sheetName val="자재단가"/>
      <sheetName val="손익차9월2"/>
      <sheetName val="CB"/>
      <sheetName val="DT"/>
      <sheetName val="HT"/>
      <sheetName val="설비비3"/>
      <sheetName val="Man Power"/>
      <sheetName val="코드목록"/>
      <sheetName val="설비비2"/>
      <sheetName val="설비비5"/>
      <sheetName val="설비비6"/>
      <sheetName val="설비비1"/>
      <sheetName val="PIPE"/>
      <sheetName val="FLANGE"/>
      <sheetName val="VALVE"/>
      <sheetName val="산출내역서집계표"/>
      <sheetName val=" 갑지"/>
      <sheetName val="총괄표(설치)"/>
      <sheetName val="표지"/>
      <sheetName val="기계내역"/>
      <sheetName val="간접"/>
      <sheetName val="인건-측정"/>
      <sheetName val="품셈TABLE"/>
      <sheetName val="도면자료제출일정"/>
      <sheetName val="추가예산"/>
      <sheetName val="터파기및재료"/>
      <sheetName val="여과지동"/>
      <sheetName val="기초자료"/>
      <sheetName val="날개벽수량표"/>
      <sheetName val="3후판"/>
      <sheetName val="5.소재"/>
      <sheetName val="실행철강하도"/>
      <sheetName val="실행내역서 "/>
      <sheetName val="단가산출"/>
      <sheetName val="45,46"/>
      <sheetName val="POL6차-PIPING"/>
      <sheetName val="유첨3.적용기준"/>
      <sheetName val="노무비"/>
      <sheetName val="6호기"/>
      <sheetName val="주소록"/>
      <sheetName val="cable산출"/>
      <sheetName val="코드모음"/>
      <sheetName val="bid"/>
      <sheetName val="옥외등신설"/>
      <sheetName val="저케CV22신설"/>
      <sheetName val="저케CV38신설"/>
      <sheetName val="저케CV8신설"/>
      <sheetName val="접지3종"/>
    </sheetNames>
    <sheetDataSet>
      <sheetData sheetId="0" refreshError="1">
        <row r="3">
          <cell r="B3" t="str">
            <v>부재번호</v>
          </cell>
          <cell r="C3" t="str">
            <v>ITEM</v>
          </cell>
          <cell r="E3" t="str">
            <v xml:space="preserve"> </v>
          </cell>
          <cell r="G3" t="str">
            <v xml:space="preserve">            규                   격</v>
          </cell>
          <cell r="N3" t="str">
            <v>수량</v>
          </cell>
          <cell r="O3" t="str">
            <v>중량</v>
          </cell>
          <cell r="P3" t="str">
            <v>개당중량</v>
          </cell>
        </row>
        <row r="4">
          <cell r="B4" t="str">
            <v xml:space="preserve"> </v>
          </cell>
          <cell r="C4" t="str">
            <v xml:space="preserve"> </v>
          </cell>
          <cell r="D4" t="str">
            <v xml:space="preserve"> </v>
          </cell>
          <cell r="N4" t="str">
            <v>(EA)</v>
          </cell>
          <cell r="O4" t="str">
            <v>(KG)</v>
          </cell>
          <cell r="P4" t="str">
            <v>(KG)</v>
          </cell>
        </row>
        <row r="5">
          <cell r="B5" t="str">
            <v>1HG14A</v>
          </cell>
          <cell r="C5" t="str">
            <v>HANGER</v>
          </cell>
          <cell r="D5" t="str">
            <v>L</v>
          </cell>
          <cell r="E5">
            <v>75</v>
          </cell>
          <cell r="F5" t="str">
            <v>×</v>
          </cell>
          <cell r="G5">
            <v>75</v>
          </cell>
          <cell r="H5" t="str">
            <v>×</v>
          </cell>
          <cell r="I5">
            <v>6</v>
          </cell>
          <cell r="J5" t="str">
            <v>×</v>
          </cell>
          <cell r="L5" t="str">
            <v>×</v>
          </cell>
          <cell r="M5">
            <v>1148</v>
          </cell>
          <cell r="N5">
            <v>2</v>
          </cell>
          <cell r="O5">
            <v>165</v>
          </cell>
          <cell r="P5">
            <v>82.5</v>
          </cell>
        </row>
        <row r="6">
          <cell r="B6" t="str">
            <v>1BR14B</v>
          </cell>
          <cell r="C6" t="str">
            <v>BRACE</v>
          </cell>
          <cell r="D6" t="str">
            <v>L</v>
          </cell>
          <cell r="E6">
            <v>75</v>
          </cell>
          <cell r="F6" t="str">
            <v>×</v>
          </cell>
          <cell r="G6">
            <v>75</v>
          </cell>
          <cell r="H6" t="str">
            <v>×</v>
          </cell>
          <cell r="I6">
            <v>6</v>
          </cell>
          <cell r="J6" t="str">
            <v>×</v>
          </cell>
          <cell r="L6" t="str">
            <v>×</v>
          </cell>
          <cell r="M6">
            <v>1512</v>
          </cell>
          <cell r="N6">
            <v>2</v>
          </cell>
          <cell r="O6">
            <v>50</v>
          </cell>
          <cell r="P6">
            <v>25</v>
          </cell>
        </row>
        <row r="7">
          <cell r="B7" t="str">
            <v>1BR14C</v>
          </cell>
          <cell r="C7" t="str">
            <v>BRACE</v>
          </cell>
          <cell r="D7" t="str">
            <v>L</v>
          </cell>
          <cell r="E7">
            <v>75</v>
          </cell>
          <cell r="F7" t="str">
            <v>×</v>
          </cell>
          <cell r="G7">
            <v>75</v>
          </cell>
          <cell r="H7" t="str">
            <v>×</v>
          </cell>
          <cell r="I7">
            <v>6</v>
          </cell>
          <cell r="J7" t="str">
            <v>×</v>
          </cell>
          <cell r="L7" t="str">
            <v>×</v>
          </cell>
          <cell r="M7">
            <v>1789</v>
          </cell>
          <cell r="N7">
            <v>2</v>
          </cell>
          <cell r="O7">
            <v>68</v>
          </cell>
          <cell r="P7">
            <v>34</v>
          </cell>
        </row>
        <row r="8">
          <cell r="B8" t="str">
            <v>1BR14D</v>
          </cell>
          <cell r="C8" t="str">
            <v>BRACE</v>
          </cell>
          <cell r="D8" t="str">
            <v>L</v>
          </cell>
          <cell r="E8">
            <v>75</v>
          </cell>
          <cell r="F8" t="str">
            <v>×</v>
          </cell>
          <cell r="G8">
            <v>75</v>
          </cell>
          <cell r="H8" t="str">
            <v>×</v>
          </cell>
          <cell r="I8">
            <v>6</v>
          </cell>
          <cell r="J8" t="str">
            <v>×</v>
          </cell>
          <cell r="L8" t="str">
            <v>×</v>
          </cell>
          <cell r="M8">
            <v>1285</v>
          </cell>
          <cell r="N8">
            <v>2</v>
          </cell>
          <cell r="O8">
            <v>51</v>
          </cell>
          <cell r="P8">
            <v>25.5</v>
          </cell>
        </row>
        <row r="9">
          <cell r="B9" t="str">
            <v>1HG15A</v>
          </cell>
          <cell r="C9" t="str">
            <v>HANGER</v>
          </cell>
          <cell r="D9" t="str">
            <v>L</v>
          </cell>
          <cell r="E9">
            <v>75</v>
          </cell>
          <cell r="F9" t="str">
            <v>×</v>
          </cell>
          <cell r="G9">
            <v>75</v>
          </cell>
          <cell r="H9" t="str">
            <v>×</v>
          </cell>
          <cell r="I9">
            <v>6</v>
          </cell>
          <cell r="J9" t="str">
            <v>×</v>
          </cell>
          <cell r="L9" t="str">
            <v>×</v>
          </cell>
          <cell r="M9">
            <v>1148</v>
          </cell>
          <cell r="N9">
            <v>1</v>
          </cell>
          <cell r="O9">
            <v>70</v>
          </cell>
          <cell r="P9">
            <v>70</v>
          </cell>
        </row>
        <row r="10">
          <cell r="B10" t="str">
            <v>1ST16A</v>
          </cell>
          <cell r="C10" t="str">
            <v>STAIR</v>
          </cell>
          <cell r="D10" t="str">
            <v>ㄷ</v>
          </cell>
          <cell r="E10">
            <v>200</v>
          </cell>
          <cell r="F10" t="str">
            <v>×</v>
          </cell>
          <cell r="G10">
            <v>80</v>
          </cell>
          <cell r="H10" t="str">
            <v>×</v>
          </cell>
          <cell r="I10">
            <v>7.5</v>
          </cell>
          <cell r="J10" t="str">
            <v>×</v>
          </cell>
          <cell r="K10">
            <v>11</v>
          </cell>
          <cell r="L10" t="str">
            <v>×</v>
          </cell>
          <cell r="M10">
            <v>4729</v>
          </cell>
          <cell r="N10">
            <v>1</v>
          </cell>
          <cell r="O10">
            <v>669</v>
          </cell>
          <cell r="P10">
            <v>669</v>
          </cell>
        </row>
        <row r="11">
          <cell r="B11" t="str">
            <v>1ST17A</v>
          </cell>
          <cell r="C11" t="str">
            <v>STAIR</v>
          </cell>
          <cell r="D11" t="str">
            <v>ㄷ</v>
          </cell>
          <cell r="E11">
            <v>200</v>
          </cell>
          <cell r="F11" t="str">
            <v>×</v>
          </cell>
          <cell r="G11">
            <v>80</v>
          </cell>
          <cell r="H11" t="str">
            <v>×</v>
          </cell>
          <cell r="I11">
            <v>7.5</v>
          </cell>
          <cell r="J11" t="str">
            <v>×</v>
          </cell>
          <cell r="K11">
            <v>11</v>
          </cell>
          <cell r="L11" t="str">
            <v>×</v>
          </cell>
          <cell r="M11">
            <v>3234</v>
          </cell>
          <cell r="N11">
            <v>2</v>
          </cell>
          <cell r="O11">
            <v>186</v>
          </cell>
          <cell r="P11">
            <v>93</v>
          </cell>
        </row>
        <row r="12">
          <cell r="B12" t="str">
            <v>5C01A</v>
          </cell>
          <cell r="C12" t="str">
            <v>COLUMN</v>
          </cell>
          <cell r="D12" t="str">
            <v>H</v>
          </cell>
          <cell r="E12">
            <v>150</v>
          </cell>
          <cell r="F12" t="str">
            <v>×</v>
          </cell>
          <cell r="G12">
            <v>150</v>
          </cell>
          <cell r="H12" t="str">
            <v>×</v>
          </cell>
          <cell r="I12">
            <v>7</v>
          </cell>
          <cell r="J12" t="str">
            <v>×</v>
          </cell>
          <cell r="K12">
            <v>10</v>
          </cell>
          <cell r="L12" t="str">
            <v>×</v>
          </cell>
          <cell r="M12">
            <v>3478</v>
          </cell>
          <cell r="N12">
            <v>4</v>
          </cell>
          <cell r="O12">
            <v>643</v>
          </cell>
          <cell r="P12">
            <v>160.75</v>
          </cell>
        </row>
        <row r="13">
          <cell r="B13" t="str">
            <v>5G02A</v>
          </cell>
          <cell r="C13" t="str">
            <v>GIRDER</v>
          </cell>
          <cell r="D13" t="str">
            <v>H</v>
          </cell>
          <cell r="E13">
            <v>194</v>
          </cell>
          <cell r="F13" t="str">
            <v>×</v>
          </cell>
          <cell r="G13">
            <v>150</v>
          </cell>
          <cell r="H13" t="str">
            <v>×</v>
          </cell>
          <cell r="I13">
            <v>6</v>
          </cell>
          <cell r="J13" t="str">
            <v>×</v>
          </cell>
          <cell r="K13">
            <v>9</v>
          </cell>
          <cell r="L13" t="str">
            <v>×</v>
          </cell>
          <cell r="M13">
            <v>2001</v>
          </cell>
          <cell r="N13">
            <v>2</v>
          </cell>
          <cell r="O13">
            <v>321</v>
          </cell>
          <cell r="P13">
            <v>160.5</v>
          </cell>
        </row>
        <row r="14">
          <cell r="B14" t="str">
            <v>5G02B</v>
          </cell>
          <cell r="C14" t="str">
            <v>GIRDER</v>
          </cell>
          <cell r="D14" t="str">
            <v>H</v>
          </cell>
          <cell r="E14">
            <v>194</v>
          </cell>
          <cell r="F14" t="str">
            <v>×</v>
          </cell>
          <cell r="G14">
            <v>150</v>
          </cell>
          <cell r="H14" t="str">
            <v>×</v>
          </cell>
          <cell r="I14">
            <v>6</v>
          </cell>
          <cell r="J14" t="str">
            <v>×</v>
          </cell>
          <cell r="K14">
            <v>9</v>
          </cell>
          <cell r="L14" t="str">
            <v>×</v>
          </cell>
          <cell r="M14">
            <v>5790</v>
          </cell>
          <cell r="N14">
            <v>2</v>
          </cell>
          <cell r="O14">
            <v>411</v>
          </cell>
          <cell r="P14">
            <v>205.5</v>
          </cell>
        </row>
        <row r="15">
          <cell r="B15" t="str">
            <v>5B03A</v>
          </cell>
          <cell r="C15" t="str">
            <v>BEAM</v>
          </cell>
          <cell r="D15" t="str">
            <v>H</v>
          </cell>
          <cell r="E15">
            <v>194</v>
          </cell>
          <cell r="F15" t="str">
            <v>×</v>
          </cell>
          <cell r="G15">
            <v>150</v>
          </cell>
          <cell r="H15" t="str">
            <v>×</v>
          </cell>
          <cell r="I15">
            <v>6</v>
          </cell>
          <cell r="J15" t="str">
            <v>×</v>
          </cell>
          <cell r="K15">
            <v>9</v>
          </cell>
          <cell r="L15" t="str">
            <v>×</v>
          </cell>
          <cell r="M15">
            <v>6780</v>
          </cell>
          <cell r="N15">
            <v>1</v>
          </cell>
          <cell r="O15">
            <v>224</v>
          </cell>
          <cell r="P15">
            <v>224</v>
          </cell>
        </row>
        <row r="16">
          <cell r="B16" t="str">
            <v>5B03B</v>
          </cell>
          <cell r="C16" t="str">
            <v>BEAM</v>
          </cell>
          <cell r="D16" t="str">
            <v>ㄷ</v>
          </cell>
          <cell r="E16">
            <v>150</v>
          </cell>
          <cell r="F16" t="str">
            <v>×</v>
          </cell>
          <cell r="G16">
            <v>75</v>
          </cell>
          <cell r="H16" t="str">
            <v>×</v>
          </cell>
          <cell r="I16">
            <v>6.5</v>
          </cell>
          <cell r="J16" t="str">
            <v>×</v>
          </cell>
          <cell r="K16">
            <v>10</v>
          </cell>
          <cell r="L16" t="str">
            <v>×</v>
          </cell>
          <cell r="M16">
            <v>2593</v>
          </cell>
          <cell r="N16">
            <v>2</v>
          </cell>
          <cell r="O16">
            <v>105</v>
          </cell>
          <cell r="P16">
            <v>52.5</v>
          </cell>
        </row>
        <row r="17">
          <cell r="B17" t="str">
            <v>5RB03C</v>
          </cell>
          <cell r="C17" t="str">
            <v>BRACE</v>
          </cell>
          <cell r="D17" t="str">
            <v>L</v>
          </cell>
          <cell r="E17">
            <v>75</v>
          </cell>
          <cell r="F17" t="str">
            <v>×</v>
          </cell>
          <cell r="G17">
            <v>75</v>
          </cell>
          <cell r="H17" t="str">
            <v>×</v>
          </cell>
          <cell r="I17">
            <v>6</v>
          </cell>
          <cell r="J17" t="str">
            <v>×</v>
          </cell>
          <cell r="K17" t="str">
            <v xml:space="preserve"> </v>
          </cell>
          <cell r="L17" t="str">
            <v>×</v>
          </cell>
          <cell r="M17">
            <v>4068</v>
          </cell>
          <cell r="N17">
            <v>4</v>
          </cell>
          <cell r="O17">
            <v>111</v>
          </cell>
          <cell r="P17">
            <v>27.75</v>
          </cell>
        </row>
        <row r="18">
          <cell r="B18" t="str">
            <v>7C01A</v>
          </cell>
          <cell r="C18" t="str">
            <v>COLUMN</v>
          </cell>
          <cell r="D18" t="str">
            <v>PIPE</v>
          </cell>
          <cell r="F18" t="str">
            <v>×</v>
          </cell>
          <cell r="G18">
            <v>508</v>
          </cell>
          <cell r="H18" t="str">
            <v>×</v>
          </cell>
          <cell r="I18">
            <v>15</v>
          </cell>
          <cell r="J18" t="str">
            <v>×</v>
          </cell>
          <cell r="K18">
            <v>1</v>
          </cell>
          <cell r="L18" t="str">
            <v>×</v>
          </cell>
          <cell r="M18">
            <v>8065</v>
          </cell>
          <cell r="N18">
            <v>1</v>
          </cell>
          <cell r="O18">
            <v>2553</v>
          </cell>
          <cell r="P18">
            <v>2553</v>
          </cell>
        </row>
        <row r="19">
          <cell r="B19" t="str">
            <v>7C01B</v>
          </cell>
          <cell r="C19" t="str">
            <v>COLUMN</v>
          </cell>
          <cell r="D19" t="str">
            <v>PIPE</v>
          </cell>
          <cell r="F19" t="str">
            <v>×</v>
          </cell>
          <cell r="G19">
            <v>508</v>
          </cell>
          <cell r="H19" t="str">
            <v>×</v>
          </cell>
          <cell r="I19">
            <v>15</v>
          </cell>
          <cell r="J19" t="str">
            <v>×</v>
          </cell>
          <cell r="K19">
            <v>1</v>
          </cell>
          <cell r="L19" t="str">
            <v>×</v>
          </cell>
          <cell r="M19">
            <v>8065</v>
          </cell>
          <cell r="N19">
            <v>1</v>
          </cell>
          <cell r="O19">
            <v>2747</v>
          </cell>
          <cell r="P19">
            <v>2747</v>
          </cell>
        </row>
        <row r="20">
          <cell r="B20" t="str">
            <v>7C01AA</v>
          </cell>
          <cell r="C20" t="str">
            <v>COLUMN</v>
          </cell>
          <cell r="D20" t="str">
            <v>PIPE</v>
          </cell>
          <cell r="F20" t="str">
            <v>×</v>
          </cell>
          <cell r="G20">
            <v>508</v>
          </cell>
          <cell r="H20" t="str">
            <v>×</v>
          </cell>
          <cell r="I20">
            <v>15</v>
          </cell>
          <cell r="J20" t="str">
            <v>×</v>
          </cell>
          <cell r="K20">
            <v>1</v>
          </cell>
          <cell r="L20" t="str">
            <v>×</v>
          </cell>
          <cell r="M20">
            <v>8065</v>
          </cell>
          <cell r="N20">
            <v>1</v>
          </cell>
          <cell r="O20">
            <v>2572</v>
          </cell>
          <cell r="P20">
            <v>2572</v>
          </cell>
        </row>
        <row r="21">
          <cell r="B21" t="str">
            <v>7C01AB</v>
          </cell>
          <cell r="C21" t="str">
            <v>COLUMN</v>
          </cell>
          <cell r="D21" t="str">
            <v>PIPE</v>
          </cell>
          <cell r="F21" t="str">
            <v>×</v>
          </cell>
          <cell r="G21">
            <v>508</v>
          </cell>
          <cell r="H21" t="str">
            <v>×</v>
          </cell>
          <cell r="I21">
            <v>15</v>
          </cell>
          <cell r="J21" t="str">
            <v>×</v>
          </cell>
          <cell r="K21">
            <v>1</v>
          </cell>
          <cell r="L21" t="str">
            <v>×</v>
          </cell>
          <cell r="M21">
            <v>8065</v>
          </cell>
          <cell r="N21">
            <v>1</v>
          </cell>
          <cell r="O21">
            <v>1880</v>
          </cell>
          <cell r="P21">
            <v>1880</v>
          </cell>
        </row>
        <row r="22">
          <cell r="B22" t="str">
            <v>7C02A</v>
          </cell>
          <cell r="C22" t="str">
            <v>COLUMN</v>
          </cell>
          <cell r="D22" t="str">
            <v>PIPE</v>
          </cell>
          <cell r="F22" t="str">
            <v>×</v>
          </cell>
          <cell r="G22">
            <v>508</v>
          </cell>
          <cell r="H22" t="str">
            <v>×</v>
          </cell>
          <cell r="I22">
            <v>15</v>
          </cell>
          <cell r="J22" t="str">
            <v>×</v>
          </cell>
          <cell r="K22">
            <v>1</v>
          </cell>
          <cell r="L22" t="str">
            <v>×</v>
          </cell>
          <cell r="M22">
            <v>8065</v>
          </cell>
          <cell r="N22">
            <v>2</v>
          </cell>
          <cell r="O22">
            <v>4799</v>
          </cell>
          <cell r="P22">
            <v>2399.5</v>
          </cell>
        </row>
        <row r="23">
          <cell r="B23" t="str">
            <v>7C02B</v>
          </cell>
          <cell r="C23" t="str">
            <v>COLUMN</v>
          </cell>
          <cell r="D23" t="str">
            <v>PIPE</v>
          </cell>
          <cell r="F23" t="str">
            <v>×</v>
          </cell>
          <cell r="G23">
            <v>508</v>
          </cell>
          <cell r="H23" t="str">
            <v>×</v>
          </cell>
          <cell r="I23">
            <v>15</v>
          </cell>
          <cell r="J23" t="str">
            <v>×</v>
          </cell>
          <cell r="K23">
            <v>1</v>
          </cell>
          <cell r="L23" t="str">
            <v>×</v>
          </cell>
          <cell r="M23">
            <v>8065</v>
          </cell>
          <cell r="N23">
            <v>2</v>
          </cell>
          <cell r="O23">
            <v>4996</v>
          </cell>
          <cell r="P23">
            <v>2498</v>
          </cell>
        </row>
        <row r="24">
          <cell r="B24" t="str">
            <v>7C03A</v>
          </cell>
          <cell r="C24" t="str">
            <v>COLUMN</v>
          </cell>
          <cell r="D24" t="str">
            <v>PIPE</v>
          </cell>
          <cell r="F24" t="str">
            <v>×</v>
          </cell>
          <cell r="G24">
            <v>508</v>
          </cell>
          <cell r="H24" t="str">
            <v>×</v>
          </cell>
          <cell r="I24">
            <v>15</v>
          </cell>
          <cell r="J24" t="str">
            <v>×</v>
          </cell>
          <cell r="K24">
            <v>1</v>
          </cell>
          <cell r="L24" t="str">
            <v>×</v>
          </cell>
          <cell r="M24">
            <v>8065</v>
          </cell>
          <cell r="N24">
            <v>1</v>
          </cell>
          <cell r="O24">
            <v>2077</v>
          </cell>
          <cell r="P24">
            <v>2077</v>
          </cell>
        </row>
        <row r="25">
          <cell r="B25" t="str">
            <v>7C03B</v>
          </cell>
          <cell r="C25" t="str">
            <v>COLUMN</v>
          </cell>
          <cell r="D25" t="str">
            <v>PIPE</v>
          </cell>
          <cell r="F25" t="str">
            <v>×</v>
          </cell>
          <cell r="G25">
            <v>508</v>
          </cell>
          <cell r="H25" t="str">
            <v>×</v>
          </cell>
          <cell r="I25">
            <v>15</v>
          </cell>
          <cell r="J25" t="str">
            <v>×</v>
          </cell>
          <cell r="K25">
            <v>1</v>
          </cell>
          <cell r="L25" t="str">
            <v>×</v>
          </cell>
          <cell r="M25">
            <v>8065</v>
          </cell>
          <cell r="N25">
            <v>1</v>
          </cell>
          <cell r="O25">
            <v>2766</v>
          </cell>
          <cell r="P25">
            <v>2766</v>
          </cell>
        </row>
        <row r="26">
          <cell r="B26" t="str">
            <v>7C04A</v>
          </cell>
          <cell r="C26" t="str">
            <v>COLUMN</v>
          </cell>
          <cell r="D26" t="str">
            <v>PIPE</v>
          </cell>
          <cell r="F26" t="str">
            <v>×</v>
          </cell>
          <cell r="G26">
            <v>508</v>
          </cell>
          <cell r="H26" t="str">
            <v>×</v>
          </cell>
          <cell r="I26">
            <v>15</v>
          </cell>
          <cell r="J26" t="str">
            <v>×</v>
          </cell>
          <cell r="K26">
            <v>1</v>
          </cell>
          <cell r="L26" t="str">
            <v>×</v>
          </cell>
          <cell r="M26">
            <v>8065</v>
          </cell>
          <cell r="N26">
            <v>1</v>
          </cell>
          <cell r="O26">
            <v>2335</v>
          </cell>
          <cell r="P26">
            <v>2335</v>
          </cell>
        </row>
        <row r="27">
          <cell r="B27" t="str">
            <v>7C04B</v>
          </cell>
          <cell r="C27" t="str">
            <v>COLUMN</v>
          </cell>
          <cell r="D27" t="str">
            <v>PIPE</v>
          </cell>
          <cell r="F27" t="str">
            <v>×</v>
          </cell>
          <cell r="G27">
            <v>508</v>
          </cell>
          <cell r="H27" t="str">
            <v>×</v>
          </cell>
          <cell r="I27">
            <v>15</v>
          </cell>
          <cell r="J27" t="str">
            <v>×</v>
          </cell>
          <cell r="K27">
            <v>1</v>
          </cell>
          <cell r="L27" t="str">
            <v>×</v>
          </cell>
          <cell r="M27">
            <v>8065</v>
          </cell>
          <cell r="N27">
            <v>1</v>
          </cell>
          <cell r="O27">
            <v>2498</v>
          </cell>
          <cell r="P27">
            <v>2498</v>
          </cell>
        </row>
        <row r="28">
          <cell r="B28" t="str">
            <v>7C05A</v>
          </cell>
          <cell r="C28" t="str">
            <v>COLUMN</v>
          </cell>
          <cell r="D28" t="str">
            <v>PIPE</v>
          </cell>
          <cell r="F28" t="str">
            <v>×</v>
          </cell>
          <cell r="G28">
            <v>508</v>
          </cell>
          <cell r="H28" t="str">
            <v>×</v>
          </cell>
          <cell r="I28">
            <v>15</v>
          </cell>
          <cell r="J28" t="str">
            <v>×</v>
          </cell>
          <cell r="K28">
            <v>1</v>
          </cell>
          <cell r="L28" t="str">
            <v>×</v>
          </cell>
          <cell r="M28">
            <v>8065</v>
          </cell>
          <cell r="N28">
            <v>1</v>
          </cell>
          <cell r="O28">
            <v>1971</v>
          </cell>
          <cell r="P28">
            <v>1971</v>
          </cell>
        </row>
        <row r="29">
          <cell r="B29" t="str">
            <v>7C05B</v>
          </cell>
          <cell r="C29" t="str">
            <v>COLUMN</v>
          </cell>
          <cell r="D29" t="str">
            <v>PIPE</v>
          </cell>
          <cell r="F29" t="str">
            <v>×</v>
          </cell>
          <cell r="G29">
            <v>508</v>
          </cell>
          <cell r="H29" t="str">
            <v>×</v>
          </cell>
          <cell r="I29">
            <v>15</v>
          </cell>
          <cell r="J29" t="str">
            <v>×</v>
          </cell>
          <cell r="K29">
            <v>1</v>
          </cell>
          <cell r="L29" t="str">
            <v>×</v>
          </cell>
          <cell r="M29">
            <v>8065</v>
          </cell>
          <cell r="N29">
            <v>1</v>
          </cell>
          <cell r="O29">
            <v>1955</v>
          </cell>
          <cell r="P29">
            <v>1955</v>
          </cell>
        </row>
        <row r="30">
          <cell r="B30" t="str">
            <v>7C06A</v>
          </cell>
          <cell r="C30" t="str">
            <v>COLUMN</v>
          </cell>
          <cell r="D30" t="str">
            <v>PIPE</v>
          </cell>
          <cell r="F30" t="str">
            <v>×</v>
          </cell>
          <cell r="G30">
            <v>508</v>
          </cell>
          <cell r="H30" t="str">
            <v>×</v>
          </cell>
          <cell r="I30">
            <v>15</v>
          </cell>
          <cell r="J30" t="str">
            <v>×</v>
          </cell>
          <cell r="K30">
            <v>1</v>
          </cell>
          <cell r="L30" t="str">
            <v>×</v>
          </cell>
          <cell r="M30">
            <v>8065</v>
          </cell>
          <cell r="N30">
            <v>1</v>
          </cell>
          <cell r="O30">
            <v>2125</v>
          </cell>
          <cell r="P30">
            <v>2125</v>
          </cell>
        </row>
        <row r="31">
          <cell r="B31" t="str">
            <v>7C06B</v>
          </cell>
          <cell r="C31" t="str">
            <v>COLUMN</v>
          </cell>
          <cell r="D31" t="str">
            <v>PIPE</v>
          </cell>
          <cell r="F31" t="str">
            <v>×</v>
          </cell>
          <cell r="G31">
            <v>508</v>
          </cell>
          <cell r="H31" t="str">
            <v>×</v>
          </cell>
          <cell r="I31">
            <v>15</v>
          </cell>
          <cell r="J31" t="str">
            <v>×</v>
          </cell>
          <cell r="K31">
            <v>1</v>
          </cell>
          <cell r="L31" t="str">
            <v>×</v>
          </cell>
          <cell r="M31">
            <v>8065</v>
          </cell>
          <cell r="N31">
            <v>1</v>
          </cell>
          <cell r="O31">
            <v>2163</v>
          </cell>
          <cell r="P31">
            <v>2163</v>
          </cell>
        </row>
        <row r="32">
          <cell r="B32" t="str">
            <v>7G07A</v>
          </cell>
          <cell r="C32" t="str">
            <v>GIRDER</v>
          </cell>
          <cell r="D32" t="str">
            <v>WH</v>
          </cell>
          <cell r="E32">
            <v>750</v>
          </cell>
          <cell r="F32" t="str">
            <v>×</v>
          </cell>
          <cell r="G32">
            <v>400</v>
          </cell>
          <cell r="H32" t="str">
            <v>×</v>
          </cell>
          <cell r="I32">
            <v>15</v>
          </cell>
          <cell r="J32" t="str">
            <v>×</v>
          </cell>
          <cell r="K32" t="str">
            <v xml:space="preserve"> </v>
          </cell>
          <cell r="L32" t="str">
            <v>×</v>
          </cell>
          <cell r="M32">
            <v>5840</v>
          </cell>
          <cell r="N32">
            <v>2</v>
          </cell>
          <cell r="O32">
            <v>6910</v>
          </cell>
          <cell r="P32">
            <v>3455</v>
          </cell>
        </row>
        <row r="33">
          <cell r="B33" t="str">
            <v>7G08A</v>
          </cell>
          <cell r="C33" t="str">
            <v>GIRDER</v>
          </cell>
          <cell r="D33" t="str">
            <v>H</v>
          </cell>
          <cell r="E33">
            <v>700</v>
          </cell>
          <cell r="F33" t="str">
            <v>×</v>
          </cell>
          <cell r="G33">
            <v>300</v>
          </cell>
          <cell r="H33" t="str">
            <v>×</v>
          </cell>
          <cell r="I33">
            <v>13</v>
          </cell>
          <cell r="J33" t="str">
            <v>×</v>
          </cell>
          <cell r="K33" t="str">
            <v xml:space="preserve"> </v>
          </cell>
          <cell r="L33" t="str">
            <v>×</v>
          </cell>
          <cell r="M33">
            <v>2540</v>
          </cell>
          <cell r="N33">
            <v>2</v>
          </cell>
          <cell r="O33">
            <v>2999</v>
          </cell>
          <cell r="P33">
            <v>1499.5</v>
          </cell>
        </row>
        <row r="34">
          <cell r="B34" t="str">
            <v>7G09A</v>
          </cell>
          <cell r="C34" t="str">
            <v>GIRDER</v>
          </cell>
          <cell r="D34" t="str">
            <v>WH</v>
          </cell>
          <cell r="E34">
            <v>750</v>
          </cell>
          <cell r="F34" t="str">
            <v>×</v>
          </cell>
          <cell r="G34">
            <v>400</v>
          </cell>
          <cell r="H34" t="str">
            <v>×</v>
          </cell>
          <cell r="I34">
            <v>15</v>
          </cell>
          <cell r="J34" t="str">
            <v>×</v>
          </cell>
          <cell r="K34">
            <v>25</v>
          </cell>
          <cell r="L34" t="str">
            <v>×</v>
          </cell>
          <cell r="M34">
            <v>5840</v>
          </cell>
          <cell r="N34">
            <v>2</v>
          </cell>
          <cell r="O34">
            <v>4734</v>
          </cell>
          <cell r="P34">
            <v>2367</v>
          </cell>
        </row>
        <row r="35">
          <cell r="B35" t="str">
            <v>7G09B</v>
          </cell>
          <cell r="C35" t="str">
            <v>GIRDER</v>
          </cell>
          <cell r="D35" t="str">
            <v>WH</v>
          </cell>
          <cell r="E35">
            <v>750</v>
          </cell>
          <cell r="F35" t="str">
            <v>×</v>
          </cell>
          <cell r="G35">
            <v>400</v>
          </cell>
          <cell r="H35" t="str">
            <v>×</v>
          </cell>
          <cell r="I35">
            <v>15</v>
          </cell>
          <cell r="J35" t="str">
            <v>×</v>
          </cell>
          <cell r="K35">
            <v>25</v>
          </cell>
          <cell r="L35" t="str">
            <v>×</v>
          </cell>
          <cell r="M35">
            <v>2540</v>
          </cell>
          <cell r="N35">
            <v>1</v>
          </cell>
          <cell r="O35">
            <v>1401</v>
          </cell>
          <cell r="P35">
            <v>1401</v>
          </cell>
        </row>
        <row r="36">
          <cell r="B36" t="str">
            <v>7G09C</v>
          </cell>
          <cell r="C36" t="str">
            <v>GIRDER</v>
          </cell>
          <cell r="D36" t="str">
            <v>WH</v>
          </cell>
          <cell r="E36">
            <v>750</v>
          </cell>
          <cell r="F36" t="str">
            <v>×</v>
          </cell>
          <cell r="G36">
            <v>400</v>
          </cell>
          <cell r="H36" t="str">
            <v>×</v>
          </cell>
          <cell r="I36">
            <v>15</v>
          </cell>
          <cell r="J36" t="str">
            <v>×</v>
          </cell>
          <cell r="K36">
            <v>25</v>
          </cell>
          <cell r="L36" t="str">
            <v>×</v>
          </cell>
          <cell r="M36">
            <v>2540</v>
          </cell>
          <cell r="N36">
            <v>1</v>
          </cell>
          <cell r="O36">
            <v>1194</v>
          </cell>
          <cell r="P36">
            <v>1194</v>
          </cell>
        </row>
        <row r="37">
          <cell r="B37" t="str">
            <v>7G10A</v>
          </cell>
          <cell r="C37" t="str">
            <v>GIRDER</v>
          </cell>
          <cell r="D37" t="str">
            <v>H</v>
          </cell>
          <cell r="E37">
            <v>700</v>
          </cell>
          <cell r="F37" t="str">
            <v>×</v>
          </cell>
          <cell r="G37">
            <v>300</v>
          </cell>
          <cell r="H37" t="str">
            <v>×</v>
          </cell>
          <cell r="I37">
            <v>13</v>
          </cell>
          <cell r="J37" t="str">
            <v>×</v>
          </cell>
          <cell r="K37">
            <v>24</v>
          </cell>
          <cell r="L37" t="str">
            <v>×</v>
          </cell>
          <cell r="M37">
            <v>1890</v>
          </cell>
          <cell r="N37">
            <v>1</v>
          </cell>
          <cell r="O37">
            <v>794</v>
          </cell>
          <cell r="P37">
            <v>794</v>
          </cell>
        </row>
        <row r="38">
          <cell r="B38" t="str">
            <v>7G10B</v>
          </cell>
          <cell r="C38" t="str">
            <v>GIRDER</v>
          </cell>
          <cell r="D38" t="str">
            <v>H</v>
          </cell>
          <cell r="E38">
            <v>700</v>
          </cell>
          <cell r="F38" t="str">
            <v>×</v>
          </cell>
          <cell r="G38">
            <v>300</v>
          </cell>
          <cell r="H38" t="str">
            <v>×</v>
          </cell>
          <cell r="I38">
            <v>13</v>
          </cell>
          <cell r="J38" t="str">
            <v>×</v>
          </cell>
          <cell r="K38">
            <v>24</v>
          </cell>
          <cell r="L38" t="str">
            <v>×</v>
          </cell>
          <cell r="M38">
            <v>1890</v>
          </cell>
          <cell r="N38">
            <v>1</v>
          </cell>
          <cell r="O38">
            <v>782</v>
          </cell>
          <cell r="P38">
            <v>782</v>
          </cell>
        </row>
        <row r="39">
          <cell r="B39" t="str">
            <v>7G10C</v>
          </cell>
          <cell r="C39" t="str">
            <v>GIRDER</v>
          </cell>
          <cell r="D39" t="str">
            <v>H</v>
          </cell>
          <cell r="E39">
            <v>588</v>
          </cell>
          <cell r="F39" t="str">
            <v>×</v>
          </cell>
          <cell r="G39">
            <v>300</v>
          </cell>
          <cell r="H39" t="str">
            <v>×</v>
          </cell>
          <cell r="I39">
            <v>12</v>
          </cell>
          <cell r="J39" t="str">
            <v>×</v>
          </cell>
          <cell r="K39">
            <v>20</v>
          </cell>
          <cell r="L39" t="str">
            <v>×</v>
          </cell>
          <cell r="M39">
            <v>4993</v>
          </cell>
          <cell r="N39">
            <v>1</v>
          </cell>
          <cell r="O39">
            <v>792</v>
          </cell>
          <cell r="P39">
            <v>792</v>
          </cell>
        </row>
        <row r="40">
          <cell r="B40" t="str">
            <v>7B10D</v>
          </cell>
          <cell r="C40" t="str">
            <v>BEAM</v>
          </cell>
          <cell r="D40" t="str">
            <v>H</v>
          </cell>
          <cell r="E40">
            <v>588</v>
          </cell>
          <cell r="F40" t="str">
            <v>×</v>
          </cell>
          <cell r="G40">
            <v>300</v>
          </cell>
          <cell r="H40" t="str">
            <v>×</v>
          </cell>
          <cell r="I40">
            <v>12</v>
          </cell>
          <cell r="J40" t="str">
            <v>×</v>
          </cell>
          <cell r="K40">
            <v>20</v>
          </cell>
          <cell r="L40" t="str">
            <v>×</v>
          </cell>
          <cell r="M40">
            <v>6940</v>
          </cell>
          <cell r="N40">
            <v>1</v>
          </cell>
          <cell r="O40">
            <v>1165</v>
          </cell>
          <cell r="P40">
            <v>1165</v>
          </cell>
        </row>
        <row r="41">
          <cell r="B41" t="str">
            <v>7B11A</v>
          </cell>
          <cell r="C41" t="str">
            <v>BEAM</v>
          </cell>
          <cell r="D41" t="str">
            <v>H</v>
          </cell>
          <cell r="E41">
            <v>488</v>
          </cell>
          <cell r="F41" t="str">
            <v>×</v>
          </cell>
          <cell r="G41">
            <v>300</v>
          </cell>
          <cell r="H41" t="str">
            <v>×</v>
          </cell>
          <cell r="I41">
            <v>11</v>
          </cell>
          <cell r="J41" t="str">
            <v>×</v>
          </cell>
          <cell r="K41">
            <v>18</v>
          </cell>
          <cell r="L41" t="str">
            <v>×</v>
          </cell>
          <cell r="M41">
            <v>6940</v>
          </cell>
          <cell r="N41">
            <v>2</v>
          </cell>
          <cell r="O41">
            <v>1859</v>
          </cell>
          <cell r="P41">
            <v>929.5</v>
          </cell>
        </row>
        <row r="42">
          <cell r="B42" t="str">
            <v>7B11B</v>
          </cell>
          <cell r="C42" t="str">
            <v>BEAM</v>
          </cell>
          <cell r="D42" t="str">
            <v>H</v>
          </cell>
          <cell r="E42">
            <v>488</v>
          </cell>
          <cell r="F42" t="str">
            <v>×</v>
          </cell>
          <cell r="G42">
            <v>300</v>
          </cell>
          <cell r="H42" t="str">
            <v>×</v>
          </cell>
          <cell r="I42">
            <v>11</v>
          </cell>
          <cell r="J42" t="str">
            <v>×</v>
          </cell>
          <cell r="K42">
            <v>18</v>
          </cell>
          <cell r="L42" t="str">
            <v>×</v>
          </cell>
          <cell r="M42">
            <v>4252</v>
          </cell>
          <cell r="N42">
            <v>1</v>
          </cell>
          <cell r="O42">
            <v>614</v>
          </cell>
          <cell r="P42">
            <v>614</v>
          </cell>
        </row>
        <row r="43">
          <cell r="B43" t="str">
            <v>7B11C</v>
          </cell>
          <cell r="C43" t="str">
            <v>BEAM</v>
          </cell>
          <cell r="D43" t="str">
            <v>H</v>
          </cell>
          <cell r="E43">
            <v>488</v>
          </cell>
          <cell r="F43" t="str">
            <v>×</v>
          </cell>
          <cell r="G43">
            <v>300</v>
          </cell>
          <cell r="H43" t="str">
            <v>×</v>
          </cell>
          <cell r="I43">
            <v>11</v>
          </cell>
          <cell r="J43" t="str">
            <v>×</v>
          </cell>
          <cell r="K43">
            <v>18</v>
          </cell>
          <cell r="L43" t="str">
            <v>×</v>
          </cell>
          <cell r="M43">
            <v>2440</v>
          </cell>
          <cell r="N43">
            <v>1</v>
          </cell>
          <cell r="O43">
            <v>329</v>
          </cell>
          <cell r="P43">
            <v>329</v>
          </cell>
        </row>
        <row r="44">
          <cell r="B44" t="str">
            <v>7B11D</v>
          </cell>
          <cell r="C44" t="str">
            <v>BEAM</v>
          </cell>
          <cell r="D44" t="str">
            <v>H</v>
          </cell>
          <cell r="E44">
            <v>488</v>
          </cell>
          <cell r="F44" t="str">
            <v>×</v>
          </cell>
          <cell r="G44">
            <v>300</v>
          </cell>
          <cell r="H44" t="str">
            <v>×</v>
          </cell>
          <cell r="I44">
            <v>11</v>
          </cell>
          <cell r="J44" t="str">
            <v>×</v>
          </cell>
          <cell r="K44">
            <v>18</v>
          </cell>
          <cell r="L44" t="str">
            <v>×</v>
          </cell>
          <cell r="M44">
            <v>2140</v>
          </cell>
          <cell r="N44">
            <v>2</v>
          </cell>
          <cell r="O44">
            <v>581</v>
          </cell>
          <cell r="P44">
            <v>290.5</v>
          </cell>
        </row>
        <row r="45">
          <cell r="B45" t="str">
            <v>7B11E</v>
          </cell>
          <cell r="C45" t="str">
            <v>BEAM</v>
          </cell>
          <cell r="D45" t="str">
            <v>H</v>
          </cell>
          <cell r="E45">
            <v>488</v>
          </cell>
          <cell r="F45" t="str">
            <v>×</v>
          </cell>
          <cell r="G45">
            <v>300</v>
          </cell>
          <cell r="H45" t="str">
            <v>×</v>
          </cell>
          <cell r="I45">
            <v>11</v>
          </cell>
          <cell r="J45" t="str">
            <v>×</v>
          </cell>
          <cell r="K45">
            <v>18</v>
          </cell>
          <cell r="L45" t="str">
            <v>×</v>
          </cell>
          <cell r="M45">
            <v>2090</v>
          </cell>
          <cell r="N45">
            <v>4</v>
          </cell>
          <cell r="O45">
            <v>1137</v>
          </cell>
          <cell r="P45">
            <v>284.25</v>
          </cell>
        </row>
        <row r="46">
          <cell r="B46" t="str">
            <v>7B11F</v>
          </cell>
          <cell r="C46" t="str">
            <v>BEAM</v>
          </cell>
          <cell r="D46" t="str">
            <v>H</v>
          </cell>
          <cell r="E46">
            <v>488</v>
          </cell>
          <cell r="F46" t="str">
            <v>×</v>
          </cell>
          <cell r="G46">
            <v>300</v>
          </cell>
          <cell r="H46" t="str">
            <v>×</v>
          </cell>
          <cell r="I46">
            <v>11</v>
          </cell>
          <cell r="J46" t="str">
            <v>×</v>
          </cell>
          <cell r="K46">
            <v>18</v>
          </cell>
          <cell r="L46" t="str">
            <v>×</v>
          </cell>
          <cell r="M46">
            <v>840</v>
          </cell>
          <cell r="N46">
            <v>2</v>
          </cell>
          <cell r="O46">
            <v>249</v>
          </cell>
          <cell r="P46">
            <v>124.5</v>
          </cell>
        </row>
        <row r="47">
          <cell r="B47" t="str">
            <v>7B11G</v>
          </cell>
          <cell r="C47" t="str">
            <v>BEAM</v>
          </cell>
          <cell r="D47" t="str">
            <v>H</v>
          </cell>
          <cell r="E47">
            <v>488</v>
          </cell>
          <cell r="F47" t="str">
            <v>×</v>
          </cell>
          <cell r="G47">
            <v>300</v>
          </cell>
          <cell r="H47" t="str">
            <v>×</v>
          </cell>
          <cell r="I47">
            <v>11</v>
          </cell>
          <cell r="J47" t="str">
            <v>×</v>
          </cell>
          <cell r="K47">
            <v>18</v>
          </cell>
          <cell r="L47" t="str">
            <v>×</v>
          </cell>
          <cell r="M47">
            <v>990</v>
          </cell>
          <cell r="N47">
            <v>2</v>
          </cell>
          <cell r="O47">
            <v>287</v>
          </cell>
          <cell r="P47">
            <v>143.5</v>
          </cell>
        </row>
        <row r="48">
          <cell r="B48" t="str">
            <v>7B12A</v>
          </cell>
          <cell r="C48" t="str">
            <v>BEAM</v>
          </cell>
          <cell r="D48" t="str">
            <v>H</v>
          </cell>
          <cell r="E48">
            <v>488</v>
          </cell>
          <cell r="F48" t="str">
            <v>×</v>
          </cell>
          <cell r="G48">
            <v>300</v>
          </cell>
          <cell r="H48" t="str">
            <v>×</v>
          </cell>
          <cell r="I48">
            <v>11</v>
          </cell>
          <cell r="J48" t="str">
            <v>×</v>
          </cell>
          <cell r="K48">
            <v>18</v>
          </cell>
          <cell r="L48" t="str">
            <v>×</v>
          </cell>
          <cell r="M48">
            <v>2987</v>
          </cell>
          <cell r="N48">
            <v>2</v>
          </cell>
          <cell r="O48">
            <v>932</v>
          </cell>
          <cell r="P48">
            <v>466</v>
          </cell>
        </row>
        <row r="49">
          <cell r="B49" t="str">
            <v>7B12B</v>
          </cell>
          <cell r="C49" t="str">
            <v>BEAM</v>
          </cell>
          <cell r="D49" t="str">
            <v>H</v>
          </cell>
          <cell r="E49">
            <v>400</v>
          </cell>
          <cell r="F49" t="str">
            <v>×</v>
          </cell>
          <cell r="G49">
            <v>200</v>
          </cell>
          <cell r="H49" t="str">
            <v>×</v>
          </cell>
          <cell r="I49">
            <v>8</v>
          </cell>
          <cell r="J49" t="str">
            <v>×</v>
          </cell>
          <cell r="K49">
            <v>13</v>
          </cell>
          <cell r="L49" t="str">
            <v>×</v>
          </cell>
          <cell r="M49">
            <v>1958</v>
          </cell>
          <cell r="N49">
            <v>1</v>
          </cell>
          <cell r="O49">
            <v>143</v>
          </cell>
          <cell r="P49">
            <v>143</v>
          </cell>
        </row>
        <row r="50">
          <cell r="B50" t="str">
            <v>7B12C</v>
          </cell>
          <cell r="C50" t="str">
            <v>BEAM</v>
          </cell>
          <cell r="D50" t="str">
            <v>WH</v>
          </cell>
          <cell r="E50">
            <v>250</v>
          </cell>
          <cell r="F50" t="str">
            <v>×</v>
          </cell>
          <cell r="G50">
            <v>300</v>
          </cell>
          <cell r="H50" t="str">
            <v>×</v>
          </cell>
          <cell r="I50">
            <v>25</v>
          </cell>
          <cell r="J50" t="str">
            <v>×</v>
          </cell>
          <cell r="K50">
            <v>35</v>
          </cell>
          <cell r="L50" t="str">
            <v>×</v>
          </cell>
          <cell r="M50">
            <v>7194</v>
          </cell>
          <cell r="N50">
            <v>1</v>
          </cell>
          <cell r="O50">
            <v>1561</v>
          </cell>
          <cell r="P50">
            <v>1561</v>
          </cell>
        </row>
        <row r="51">
          <cell r="B51" t="str">
            <v>7B12D</v>
          </cell>
          <cell r="C51" t="str">
            <v>BEAM</v>
          </cell>
          <cell r="D51" t="str">
            <v>WH</v>
          </cell>
          <cell r="E51">
            <v>250</v>
          </cell>
          <cell r="F51" t="str">
            <v>×</v>
          </cell>
          <cell r="G51">
            <v>300</v>
          </cell>
          <cell r="H51" t="str">
            <v>×</v>
          </cell>
          <cell r="I51">
            <v>25</v>
          </cell>
          <cell r="J51" t="str">
            <v>×</v>
          </cell>
          <cell r="K51">
            <v>35</v>
          </cell>
          <cell r="L51" t="str">
            <v>×</v>
          </cell>
          <cell r="M51">
            <v>1768</v>
          </cell>
          <cell r="N51">
            <v>1</v>
          </cell>
          <cell r="O51">
            <v>512</v>
          </cell>
          <cell r="P51">
            <v>512</v>
          </cell>
        </row>
        <row r="52">
          <cell r="B52" t="str">
            <v>7B12E</v>
          </cell>
          <cell r="C52" t="str">
            <v>BEAM</v>
          </cell>
          <cell r="D52" t="str">
            <v>WH</v>
          </cell>
          <cell r="E52">
            <v>250</v>
          </cell>
          <cell r="F52" t="str">
            <v>×</v>
          </cell>
          <cell r="G52">
            <v>300</v>
          </cell>
          <cell r="H52" t="str">
            <v>×</v>
          </cell>
          <cell r="I52">
            <v>25</v>
          </cell>
          <cell r="J52" t="str">
            <v>×</v>
          </cell>
          <cell r="K52">
            <v>35</v>
          </cell>
          <cell r="L52" t="str">
            <v>×</v>
          </cell>
          <cell r="M52">
            <v>3655</v>
          </cell>
          <cell r="N52">
            <v>1</v>
          </cell>
          <cell r="O52">
            <v>435</v>
          </cell>
          <cell r="P52">
            <v>435</v>
          </cell>
        </row>
        <row r="53">
          <cell r="B53" t="str">
            <v>7B12F</v>
          </cell>
          <cell r="C53" t="str">
            <v>BEAM</v>
          </cell>
          <cell r="D53" t="str">
            <v>WH</v>
          </cell>
          <cell r="E53">
            <v>250</v>
          </cell>
          <cell r="F53" t="str">
            <v>×</v>
          </cell>
          <cell r="G53">
            <v>300</v>
          </cell>
          <cell r="H53" t="str">
            <v>×</v>
          </cell>
          <cell r="I53">
            <v>25</v>
          </cell>
          <cell r="J53" t="str">
            <v>×</v>
          </cell>
          <cell r="K53">
            <v>35</v>
          </cell>
          <cell r="L53" t="str">
            <v>×</v>
          </cell>
          <cell r="M53">
            <v>905</v>
          </cell>
          <cell r="N53">
            <v>2</v>
          </cell>
          <cell r="O53">
            <v>215</v>
          </cell>
          <cell r="P53">
            <v>107.5</v>
          </cell>
        </row>
        <row r="54">
          <cell r="B54" t="str">
            <v>7B12G</v>
          </cell>
          <cell r="C54" t="str">
            <v>BEAM</v>
          </cell>
          <cell r="D54" t="str">
            <v>WH</v>
          </cell>
          <cell r="E54">
            <v>250</v>
          </cell>
          <cell r="F54" t="str">
            <v>×</v>
          </cell>
          <cell r="G54">
            <v>300</v>
          </cell>
          <cell r="H54" t="str">
            <v>×</v>
          </cell>
          <cell r="I54">
            <v>25</v>
          </cell>
          <cell r="J54" t="str">
            <v>×</v>
          </cell>
          <cell r="K54">
            <v>35</v>
          </cell>
          <cell r="L54" t="str">
            <v>×</v>
          </cell>
          <cell r="M54">
            <v>930</v>
          </cell>
          <cell r="N54">
            <v>2</v>
          </cell>
          <cell r="O54">
            <v>221</v>
          </cell>
          <cell r="P54">
            <v>110.5</v>
          </cell>
        </row>
        <row r="55">
          <cell r="B55" t="str">
            <v>7SC13A</v>
          </cell>
          <cell r="C55" t="str">
            <v>S/COLUMN</v>
          </cell>
          <cell r="D55" t="str">
            <v>H</v>
          </cell>
          <cell r="E55">
            <v>294</v>
          </cell>
          <cell r="F55" t="str">
            <v>×</v>
          </cell>
          <cell r="G55">
            <v>200</v>
          </cell>
          <cell r="H55" t="str">
            <v>×</v>
          </cell>
          <cell r="I55">
            <v>8</v>
          </cell>
          <cell r="J55" t="str">
            <v>×</v>
          </cell>
          <cell r="K55">
            <v>12</v>
          </cell>
          <cell r="L55" t="str">
            <v>×</v>
          </cell>
          <cell r="M55">
            <v>9890</v>
          </cell>
          <cell r="N55">
            <v>1</v>
          </cell>
          <cell r="O55">
            <v>598</v>
          </cell>
          <cell r="P55">
            <v>598</v>
          </cell>
        </row>
        <row r="56">
          <cell r="B56" t="str">
            <v>7SC13B</v>
          </cell>
          <cell r="C56" t="str">
            <v>S/COLUMN</v>
          </cell>
          <cell r="D56" t="str">
            <v>H</v>
          </cell>
          <cell r="E56">
            <v>194</v>
          </cell>
          <cell r="F56" t="str">
            <v>×</v>
          </cell>
          <cell r="G56">
            <v>150</v>
          </cell>
          <cell r="H56" t="str">
            <v>×</v>
          </cell>
          <cell r="I56">
            <v>6</v>
          </cell>
          <cell r="J56" t="str">
            <v>×</v>
          </cell>
          <cell r="K56">
            <v>9</v>
          </cell>
          <cell r="L56" t="str">
            <v>×</v>
          </cell>
          <cell r="M56">
            <v>6100</v>
          </cell>
          <cell r="N56">
            <v>1</v>
          </cell>
          <cell r="O56">
            <v>212</v>
          </cell>
          <cell r="P56">
            <v>212</v>
          </cell>
        </row>
        <row r="57">
          <cell r="B57" t="str">
            <v>7SC13C</v>
          </cell>
          <cell r="C57" t="str">
            <v>S/COLUMN</v>
          </cell>
          <cell r="D57" t="str">
            <v>H</v>
          </cell>
          <cell r="E57">
            <v>194</v>
          </cell>
          <cell r="F57" t="str">
            <v>×</v>
          </cell>
          <cell r="G57">
            <v>150</v>
          </cell>
          <cell r="H57" t="str">
            <v>×</v>
          </cell>
          <cell r="I57">
            <v>6</v>
          </cell>
          <cell r="J57" t="str">
            <v>×</v>
          </cell>
          <cell r="K57">
            <v>9</v>
          </cell>
          <cell r="L57" t="str">
            <v>×</v>
          </cell>
          <cell r="M57">
            <v>6100</v>
          </cell>
          <cell r="N57">
            <v>2</v>
          </cell>
          <cell r="O57">
            <v>459</v>
          </cell>
          <cell r="P57">
            <v>229.5</v>
          </cell>
        </row>
        <row r="58">
          <cell r="B58" t="str">
            <v>7BR14A</v>
          </cell>
          <cell r="C58" t="str">
            <v>BRACE</v>
          </cell>
          <cell r="D58" t="str">
            <v>H</v>
          </cell>
          <cell r="E58">
            <v>588</v>
          </cell>
          <cell r="F58" t="str">
            <v>×</v>
          </cell>
          <cell r="G58">
            <v>300</v>
          </cell>
          <cell r="H58" t="str">
            <v>×</v>
          </cell>
          <cell r="I58">
            <v>12</v>
          </cell>
          <cell r="J58" t="str">
            <v>×</v>
          </cell>
          <cell r="K58">
            <v>20</v>
          </cell>
          <cell r="L58" t="str">
            <v>×</v>
          </cell>
          <cell r="M58">
            <v>7045</v>
          </cell>
          <cell r="N58">
            <v>1</v>
          </cell>
          <cell r="O58">
            <v>1867</v>
          </cell>
          <cell r="P58">
            <v>1867</v>
          </cell>
        </row>
        <row r="59">
          <cell r="B59" t="str">
            <v>7BR15A</v>
          </cell>
          <cell r="C59" t="str">
            <v>BRACE</v>
          </cell>
          <cell r="D59" t="str">
            <v>WH</v>
          </cell>
          <cell r="E59">
            <v>750</v>
          </cell>
          <cell r="F59" t="str">
            <v>×</v>
          </cell>
          <cell r="G59">
            <v>400</v>
          </cell>
          <cell r="H59" t="str">
            <v>×</v>
          </cell>
          <cell r="I59">
            <v>15</v>
          </cell>
          <cell r="J59" t="str">
            <v>×</v>
          </cell>
          <cell r="K59">
            <v>25</v>
          </cell>
          <cell r="L59" t="str">
            <v>×</v>
          </cell>
          <cell r="M59">
            <v>2090</v>
          </cell>
          <cell r="N59">
            <v>2</v>
          </cell>
          <cell r="O59">
            <v>1663</v>
          </cell>
          <cell r="P59">
            <v>831.5</v>
          </cell>
        </row>
        <row r="60">
          <cell r="B60" t="str">
            <v>7BR15B</v>
          </cell>
          <cell r="C60" t="str">
            <v>BRACE</v>
          </cell>
          <cell r="D60" t="str">
            <v>WH</v>
          </cell>
          <cell r="E60">
            <v>750</v>
          </cell>
          <cell r="F60" t="str">
            <v>×</v>
          </cell>
          <cell r="G60">
            <v>400</v>
          </cell>
          <cell r="H60" t="str">
            <v>×</v>
          </cell>
          <cell r="I60">
            <v>15</v>
          </cell>
          <cell r="J60" t="str">
            <v>×</v>
          </cell>
          <cell r="K60">
            <v>25</v>
          </cell>
          <cell r="L60" t="str">
            <v>×</v>
          </cell>
          <cell r="M60">
            <v>2890</v>
          </cell>
          <cell r="N60">
            <v>2</v>
          </cell>
          <cell r="O60">
            <v>2265</v>
          </cell>
          <cell r="P60">
            <v>1132.5</v>
          </cell>
        </row>
        <row r="61">
          <cell r="B61" t="str">
            <v>7G15C</v>
          </cell>
          <cell r="C61" t="str">
            <v>GIRDER</v>
          </cell>
          <cell r="D61" t="str">
            <v>H</v>
          </cell>
          <cell r="E61">
            <v>588</v>
          </cell>
          <cell r="F61" t="str">
            <v>×</v>
          </cell>
          <cell r="G61">
            <v>300</v>
          </cell>
          <cell r="H61" t="str">
            <v>×</v>
          </cell>
          <cell r="I61">
            <v>12</v>
          </cell>
          <cell r="J61" t="str">
            <v>×</v>
          </cell>
          <cell r="K61">
            <v>20</v>
          </cell>
          <cell r="L61" t="str">
            <v>×</v>
          </cell>
          <cell r="M61">
            <v>1243</v>
          </cell>
          <cell r="N61">
            <v>1</v>
          </cell>
          <cell r="O61">
            <v>235</v>
          </cell>
          <cell r="P61">
            <v>235</v>
          </cell>
        </row>
        <row r="62">
          <cell r="B62" t="str">
            <v>8C01A</v>
          </cell>
          <cell r="C62" t="str">
            <v>COLUMN</v>
          </cell>
          <cell r="D62" t="str">
            <v>H</v>
          </cell>
          <cell r="E62">
            <v>250</v>
          </cell>
          <cell r="F62" t="str">
            <v>×</v>
          </cell>
          <cell r="G62">
            <v>250</v>
          </cell>
          <cell r="H62" t="str">
            <v>×</v>
          </cell>
          <cell r="I62">
            <v>9</v>
          </cell>
          <cell r="J62" t="str">
            <v>×</v>
          </cell>
          <cell r="K62">
            <v>14</v>
          </cell>
          <cell r="L62" t="str">
            <v>×</v>
          </cell>
          <cell r="M62">
            <v>15850</v>
          </cell>
          <cell r="N62">
            <v>1</v>
          </cell>
          <cell r="O62">
            <v>1425</v>
          </cell>
          <cell r="P62">
            <v>1425</v>
          </cell>
        </row>
        <row r="63">
          <cell r="B63" t="str">
            <v>8C02A</v>
          </cell>
          <cell r="C63" t="str">
            <v>COLUMN</v>
          </cell>
          <cell r="D63" t="str">
            <v>H</v>
          </cell>
          <cell r="E63">
            <v>250</v>
          </cell>
          <cell r="F63" t="str">
            <v>×</v>
          </cell>
          <cell r="G63">
            <v>250</v>
          </cell>
          <cell r="H63" t="str">
            <v>×</v>
          </cell>
          <cell r="I63">
            <v>9</v>
          </cell>
          <cell r="J63" t="str">
            <v>×</v>
          </cell>
          <cell r="K63">
            <v>14</v>
          </cell>
          <cell r="L63" t="str">
            <v>×</v>
          </cell>
          <cell r="M63">
            <v>15850</v>
          </cell>
          <cell r="N63">
            <v>1</v>
          </cell>
          <cell r="O63">
            <v>1365</v>
          </cell>
          <cell r="P63">
            <v>1365</v>
          </cell>
        </row>
        <row r="64">
          <cell r="B64" t="str">
            <v>8C03ARL</v>
          </cell>
          <cell r="C64" t="str">
            <v>COLUMN</v>
          </cell>
          <cell r="D64" t="str">
            <v xml:space="preserve">PIPE </v>
          </cell>
          <cell r="E64">
            <v>264</v>
          </cell>
          <cell r="F64" t="str">
            <v>×</v>
          </cell>
          <cell r="G64">
            <v>7</v>
          </cell>
          <cell r="H64" t="str">
            <v>×</v>
          </cell>
          <cell r="I64">
            <v>15</v>
          </cell>
          <cell r="J64" t="str">
            <v>×</v>
          </cell>
          <cell r="K64">
            <v>1</v>
          </cell>
          <cell r="L64" t="str">
            <v>×</v>
          </cell>
          <cell r="M64">
            <v>8100</v>
          </cell>
          <cell r="N64">
            <v>2</v>
          </cell>
          <cell r="O64">
            <v>1966</v>
          </cell>
          <cell r="P64">
            <v>983</v>
          </cell>
        </row>
        <row r="65">
          <cell r="B65" t="str">
            <v>8C03BRL</v>
          </cell>
          <cell r="C65" t="str">
            <v>COLUMN</v>
          </cell>
          <cell r="D65" t="str">
            <v>H</v>
          </cell>
          <cell r="E65">
            <v>208</v>
          </cell>
          <cell r="F65" t="str">
            <v>×</v>
          </cell>
          <cell r="G65">
            <v>202</v>
          </cell>
          <cell r="H65" t="str">
            <v>×</v>
          </cell>
          <cell r="I65">
            <v>10</v>
          </cell>
          <cell r="J65" t="str">
            <v>×</v>
          </cell>
          <cell r="K65">
            <v>16</v>
          </cell>
          <cell r="L65" t="str">
            <v>×</v>
          </cell>
          <cell r="M65">
            <v>7730</v>
          </cell>
          <cell r="N65">
            <v>2</v>
          </cell>
          <cell r="O65">
            <v>1389</v>
          </cell>
          <cell r="P65">
            <v>694.5</v>
          </cell>
        </row>
        <row r="66">
          <cell r="B66" t="str">
            <v>8G04ARL</v>
          </cell>
          <cell r="C66" t="str">
            <v>GIRDER</v>
          </cell>
          <cell r="D66" t="str">
            <v>H</v>
          </cell>
          <cell r="E66">
            <v>400</v>
          </cell>
          <cell r="F66" t="str">
            <v>×</v>
          </cell>
          <cell r="G66">
            <v>200</v>
          </cell>
          <cell r="H66" t="str">
            <v>×</v>
          </cell>
          <cell r="I66">
            <v>8</v>
          </cell>
          <cell r="J66" t="str">
            <v>×</v>
          </cell>
          <cell r="K66">
            <v>13</v>
          </cell>
          <cell r="L66" t="str">
            <v>×</v>
          </cell>
          <cell r="M66">
            <v>7690</v>
          </cell>
          <cell r="N66">
            <v>2</v>
          </cell>
          <cell r="O66">
            <v>1160</v>
          </cell>
          <cell r="P66">
            <v>580</v>
          </cell>
        </row>
        <row r="67">
          <cell r="B67" t="str">
            <v>8G04B</v>
          </cell>
          <cell r="C67" t="str">
            <v>GIRDER</v>
          </cell>
          <cell r="D67" t="str">
            <v>H</v>
          </cell>
          <cell r="E67">
            <v>294</v>
          </cell>
          <cell r="F67" t="str">
            <v>×</v>
          </cell>
          <cell r="G67">
            <v>200</v>
          </cell>
          <cell r="H67" t="str">
            <v>×</v>
          </cell>
          <cell r="I67">
            <v>8</v>
          </cell>
          <cell r="J67" t="str">
            <v>×</v>
          </cell>
          <cell r="K67">
            <v>12</v>
          </cell>
          <cell r="L67" t="str">
            <v>×</v>
          </cell>
          <cell r="M67">
            <v>6390</v>
          </cell>
          <cell r="N67">
            <v>4</v>
          </cell>
          <cell r="O67">
            <v>1610</v>
          </cell>
          <cell r="P67">
            <v>402.5</v>
          </cell>
        </row>
        <row r="68">
          <cell r="B68" t="str">
            <v>8G04C</v>
          </cell>
          <cell r="C68" t="str">
            <v>GIRDER</v>
          </cell>
          <cell r="D68" t="str">
            <v>H</v>
          </cell>
          <cell r="E68">
            <v>194</v>
          </cell>
          <cell r="F68" t="str">
            <v>×</v>
          </cell>
          <cell r="G68">
            <v>150</v>
          </cell>
          <cell r="H68" t="str">
            <v>×</v>
          </cell>
          <cell r="I68">
            <v>6</v>
          </cell>
          <cell r="J68" t="str">
            <v>×</v>
          </cell>
          <cell r="K68">
            <v>9</v>
          </cell>
          <cell r="L68" t="str">
            <v>×</v>
          </cell>
          <cell r="M68">
            <v>1290</v>
          </cell>
          <cell r="N68">
            <v>6</v>
          </cell>
          <cell r="O68">
            <v>375</v>
          </cell>
          <cell r="P68">
            <v>62.5</v>
          </cell>
        </row>
        <row r="69">
          <cell r="B69" t="str">
            <v>8B04D</v>
          </cell>
          <cell r="C69" t="str">
            <v>BEAM</v>
          </cell>
          <cell r="D69" t="str">
            <v>H</v>
          </cell>
          <cell r="E69">
            <v>194</v>
          </cell>
          <cell r="F69" t="str">
            <v>×</v>
          </cell>
          <cell r="G69">
            <v>150</v>
          </cell>
          <cell r="H69" t="str">
            <v>×</v>
          </cell>
          <cell r="I69">
            <v>6</v>
          </cell>
          <cell r="J69" t="str">
            <v>×</v>
          </cell>
          <cell r="K69">
            <v>9</v>
          </cell>
          <cell r="L69" t="str">
            <v>×</v>
          </cell>
          <cell r="M69">
            <v>2240</v>
          </cell>
          <cell r="N69">
            <v>1</v>
          </cell>
          <cell r="O69">
            <v>72</v>
          </cell>
          <cell r="P69">
            <v>72</v>
          </cell>
        </row>
        <row r="70">
          <cell r="B70" t="str">
            <v>8B04E</v>
          </cell>
          <cell r="C70" t="str">
            <v>BEAM</v>
          </cell>
          <cell r="D70" t="str">
            <v>ㄷ</v>
          </cell>
          <cell r="E70">
            <v>200</v>
          </cell>
          <cell r="F70" t="str">
            <v>×</v>
          </cell>
          <cell r="G70">
            <v>80</v>
          </cell>
          <cell r="H70" t="str">
            <v>×</v>
          </cell>
          <cell r="I70">
            <v>7.5</v>
          </cell>
          <cell r="J70" t="str">
            <v>×</v>
          </cell>
          <cell r="K70">
            <v>11</v>
          </cell>
          <cell r="L70" t="str">
            <v>×</v>
          </cell>
          <cell r="M70">
            <v>2280</v>
          </cell>
          <cell r="N70">
            <v>1</v>
          </cell>
          <cell r="O70">
            <v>63</v>
          </cell>
          <cell r="P70">
            <v>63</v>
          </cell>
        </row>
        <row r="71">
          <cell r="B71" t="str">
            <v>8B04F</v>
          </cell>
          <cell r="C71" t="str">
            <v>BEAM</v>
          </cell>
          <cell r="D71" t="str">
            <v>ㄷ</v>
          </cell>
          <cell r="E71">
            <v>200</v>
          </cell>
          <cell r="F71" t="str">
            <v>×</v>
          </cell>
          <cell r="G71">
            <v>80</v>
          </cell>
          <cell r="H71" t="str">
            <v>×</v>
          </cell>
          <cell r="I71">
            <v>7.5</v>
          </cell>
          <cell r="J71" t="str">
            <v>×</v>
          </cell>
          <cell r="K71">
            <v>11</v>
          </cell>
          <cell r="L71" t="str">
            <v>×</v>
          </cell>
          <cell r="M71">
            <v>2280</v>
          </cell>
          <cell r="N71">
            <v>1</v>
          </cell>
          <cell r="O71">
            <v>60</v>
          </cell>
          <cell r="P71">
            <v>60</v>
          </cell>
        </row>
        <row r="72">
          <cell r="B72" t="str">
            <v>8B05A</v>
          </cell>
          <cell r="C72" t="str">
            <v>BEAM</v>
          </cell>
          <cell r="D72" t="str">
            <v>ㄷ</v>
          </cell>
          <cell r="E72">
            <v>200</v>
          </cell>
          <cell r="F72" t="str">
            <v>×</v>
          </cell>
          <cell r="G72">
            <v>80</v>
          </cell>
          <cell r="H72" t="str">
            <v>×</v>
          </cell>
          <cell r="I72">
            <v>7.5</v>
          </cell>
          <cell r="J72" t="str">
            <v>×</v>
          </cell>
          <cell r="K72">
            <v>11</v>
          </cell>
          <cell r="L72" t="str">
            <v>×</v>
          </cell>
          <cell r="M72">
            <v>2970</v>
          </cell>
          <cell r="N72">
            <v>2</v>
          </cell>
          <cell r="O72">
            <v>146</v>
          </cell>
          <cell r="P72">
            <v>73</v>
          </cell>
        </row>
        <row r="73">
          <cell r="B73" t="str">
            <v>8B05B</v>
          </cell>
          <cell r="C73" t="str">
            <v>BEAM</v>
          </cell>
          <cell r="D73" t="str">
            <v>ㄷ</v>
          </cell>
          <cell r="E73">
            <v>200</v>
          </cell>
          <cell r="F73" t="str">
            <v>×</v>
          </cell>
          <cell r="G73">
            <v>80</v>
          </cell>
          <cell r="H73" t="str">
            <v>×</v>
          </cell>
          <cell r="I73">
            <v>7.5</v>
          </cell>
          <cell r="J73" t="str">
            <v>×</v>
          </cell>
          <cell r="K73">
            <v>11</v>
          </cell>
          <cell r="L73" t="str">
            <v>×</v>
          </cell>
          <cell r="M73">
            <v>2330</v>
          </cell>
          <cell r="N73">
            <v>2</v>
          </cell>
          <cell r="O73">
            <v>115</v>
          </cell>
          <cell r="P73">
            <v>57.5</v>
          </cell>
        </row>
        <row r="74">
          <cell r="B74" t="str">
            <v>8B05C</v>
          </cell>
          <cell r="C74" t="str">
            <v>BEAM</v>
          </cell>
          <cell r="D74" t="str">
            <v>ㄷ</v>
          </cell>
          <cell r="E74">
            <v>150</v>
          </cell>
          <cell r="F74" t="str">
            <v>×</v>
          </cell>
          <cell r="G74">
            <v>75</v>
          </cell>
          <cell r="H74" t="str">
            <v>×</v>
          </cell>
          <cell r="I74">
            <v>6.5</v>
          </cell>
          <cell r="J74" t="str">
            <v>×</v>
          </cell>
          <cell r="K74">
            <v>10</v>
          </cell>
          <cell r="L74" t="str">
            <v>×</v>
          </cell>
          <cell r="M74">
            <v>1125</v>
          </cell>
          <cell r="N74">
            <v>1</v>
          </cell>
          <cell r="O74">
            <v>21</v>
          </cell>
          <cell r="P74">
            <v>21</v>
          </cell>
        </row>
        <row r="75">
          <cell r="B75" t="str">
            <v>8BK05D</v>
          </cell>
          <cell r="C75" t="str">
            <v>BRACKET</v>
          </cell>
          <cell r="D75" t="str">
            <v>H</v>
          </cell>
          <cell r="E75">
            <v>194</v>
          </cell>
          <cell r="F75" t="str">
            <v>×</v>
          </cell>
          <cell r="G75">
            <v>150</v>
          </cell>
          <cell r="H75" t="str">
            <v>×</v>
          </cell>
          <cell r="I75">
            <v>6</v>
          </cell>
          <cell r="J75" t="str">
            <v>×</v>
          </cell>
          <cell r="K75">
            <v>9</v>
          </cell>
          <cell r="L75" t="str">
            <v>×</v>
          </cell>
          <cell r="M75">
            <v>2565</v>
          </cell>
          <cell r="N75">
            <v>1</v>
          </cell>
          <cell r="O75">
            <v>102</v>
          </cell>
          <cell r="P75">
            <v>102</v>
          </cell>
        </row>
        <row r="76">
          <cell r="B76" t="str">
            <v>8KB05E</v>
          </cell>
          <cell r="C76" t="str">
            <v>K.BRACE</v>
          </cell>
          <cell r="D76" t="str">
            <v>CT</v>
          </cell>
          <cell r="E76">
            <v>97</v>
          </cell>
          <cell r="F76" t="str">
            <v>×</v>
          </cell>
          <cell r="G76">
            <v>150</v>
          </cell>
          <cell r="H76" t="str">
            <v>×</v>
          </cell>
          <cell r="I76">
            <v>6</v>
          </cell>
          <cell r="J76" t="str">
            <v>×</v>
          </cell>
          <cell r="K76">
            <v>9</v>
          </cell>
          <cell r="L76" t="str">
            <v>×</v>
          </cell>
          <cell r="M76">
            <v>1975</v>
          </cell>
          <cell r="N76">
            <v>1</v>
          </cell>
          <cell r="O76">
            <v>37</v>
          </cell>
          <cell r="P76">
            <v>37</v>
          </cell>
        </row>
        <row r="77">
          <cell r="B77" t="str">
            <v>8KB05F</v>
          </cell>
          <cell r="C77" t="str">
            <v>K.BRACE</v>
          </cell>
          <cell r="D77" t="str">
            <v>CT</v>
          </cell>
          <cell r="E77">
            <v>97</v>
          </cell>
          <cell r="F77" t="str">
            <v>×</v>
          </cell>
          <cell r="G77">
            <v>150</v>
          </cell>
          <cell r="H77" t="str">
            <v>×</v>
          </cell>
          <cell r="I77">
            <v>6</v>
          </cell>
          <cell r="J77" t="str">
            <v>×</v>
          </cell>
          <cell r="K77">
            <v>9</v>
          </cell>
          <cell r="L77" t="str">
            <v>×</v>
          </cell>
          <cell r="M77">
            <v>842</v>
          </cell>
          <cell r="N77">
            <v>1</v>
          </cell>
          <cell r="O77">
            <v>13</v>
          </cell>
          <cell r="P77">
            <v>13</v>
          </cell>
        </row>
        <row r="78">
          <cell r="B78" t="str">
            <v>8KB05G</v>
          </cell>
          <cell r="C78" t="str">
            <v>K.BRACE</v>
          </cell>
          <cell r="D78" t="str">
            <v>CT</v>
          </cell>
          <cell r="E78">
            <v>97</v>
          </cell>
          <cell r="F78" t="str">
            <v>×</v>
          </cell>
          <cell r="G78">
            <v>150</v>
          </cell>
          <cell r="H78" t="str">
            <v>×</v>
          </cell>
          <cell r="I78">
            <v>6</v>
          </cell>
          <cell r="J78" t="str">
            <v>×</v>
          </cell>
          <cell r="K78">
            <v>9</v>
          </cell>
          <cell r="L78" t="str">
            <v>×</v>
          </cell>
          <cell r="M78">
            <v>1051</v>
          </cell>
          <cell r="N78">
            <v>2</v>
          </cell>
          <cell r="O78">
            <v>32</v>
          </cell>
          <cell r="P78">
            <v>16</v>
          </cell>
        </row>
        <row r="79">
          <cell r="B79" t="str">
            <v>8ST06ARL</v>
          </cell>
          <cell r="C79" t="str">
            <v>STRINGERS</v>
          </cell>
          <cell r="D79" t="str">
            <v>ㄷ</v>
          </cell>
          <cell r="E79">
            <v>200</v>
          </cell>
          <cell r="F79" t="str">
            <v>×</v>
          </cell>
          <cell r="G79">
            <v>80</v>
          </cell>
          <cell r="H79" t="str">
            <v>×</v>
          </cell>
          <cell r="I79">
            <v>7.5</v>
          </cell>
          <cell r="J79" t="str">
            <v>×</v>
          </cell>
          <cell r="K79">
            <v>11</v>
          </cell>
          <cell r="L79" t="str">
            <v>×</v>
          </cell>
          <cell r="M79">
            <v>2557</v>
          </cell>
          <cell r="N79">
            <v>2</v>
          </cell>
          <cell r="O79">
            <v>189</v>
          </cell>
          <cell r="P79">
            <v>94.5</v>
          </cell>
        </row>
        <row r="80">
          <cell r="B80" t="str">
            <v>8ST06BRL</v>
          </cell>
          <cell r="C80" t="str">
            <v>STRINGERS</v>
          </cell>
          <cell r="D80" t="str">
            <v>ㄷ</v>
          </cell>
          <cell r="E80">
            <v>200</v>
          </cell>
          <cell r="F80" t="str">
            <v>×</v>
          </cell>
          <cell r="G80">
            <v>80</v>
          </cell>
          <cell r="H80" t="str">
            <v>×</v>
          </cell>
          <cell r="I80">
            <v>7.5</v>
          </cell>
          <cell r="J80" t="str">
            <v>×</v>
          </cell>
          <cell r="K80">
            <v>11</v>
          </cell>
          <cell r="L80" t="str">
            <v>×</v>
          </cell>
          <cell r="M80">
            <v>2753</v>
          </cell>
          <cell r="N80">
            <v>2</v>
          </cell>
          <cell r="O80">
            <v>250</v>
          </cell>
          <cell r="P80">
            <v>125</v>
          </cell>
        </row>
        <row r="81">
          <cell r="B81" t="str">
            <v>8ST06CRL</v>
          </cell>
          <cell r="C81" t="str">
            <v>STRINGERS</v>
          </cell>
          <cell r="D81" t="str">
            <v>ㄷ</v>
          </cell>
          <cell r="E81">
            <v>200</v>
          </cell>
          <cell r="F81" t="str">
            <v>×</v>
          </cell>
          <cell r="G81">
            <v>80</v>
          </cell>
          <cell r="H81" t="str">
            <v>×</v>
          </cell>
          <cell r="I81">
            <v>7.5</v>
          </cell>
          <cell r="J81" t="str">
            <v>×</v>
          </cell>
          <cell r="K81">
            <v>11</v>
          </cell>
          <cell r="L81" t="str">
            <v>×</v>
          </cell>
          <cell r="M81">
            <v>2753</v>
          </cell>
          <cell r="N81">
            <v>2</v>
          </cell>
          <cell r="O81">
            <v>250</v>
          </cell>
          <cell r="P81">
            <v>125</v>
          </cell>
        </row>
        <row r="82">
          <cell r="B82" t="str">
            <v>8ST06DRL</v>
          </cell>
          <cell r="C82" t="str">
            <v>STRINGERS</v>
          </cell>
          <cell r="D82" t="str">
            <v>ㄷ</v>
          </cell>
          <cell r="E82">
            <v>200</v>
          </cell>
          <cell r="F82" t="str">
            <v>×</v>
          </cell>
          <cell r="G82">
            <v>80</v>
          </cell>
          <cell r="H82" t="str">
            <v>×</v>
          </cell>
          <cell r="I82">
            <v>7.5</v>
          </cell>
          <cell r="J82" t="str">
            <v>×</v>
          </cell>
          <cell r="K82">
            <v>11</v>
          </cell>
          <cell r="L82" t="str">
            <v>×</v>
          </cell>
          <cell r="M82">
            <v>3942</v>
          </cell>
          <cell r="N82">
            <v>2</v>
          </cell>
          <cell r="O82">
            <v>255</v>
          </cell>
          <cell r="P82">
            <v>127.5</v>
          </cell>
        </row>
        <row r="83">
          <cell r="B83" t="str">
            <v>8ST07ARL</v>
          </cell>
          <cell r="C83" t="str">
            <v>STRINGERS</v>
          </cell>
          <cell r="D83" t="str">
            <v>ㄷ</v>
          </cell>
          <cell r="E83">
            <v>200</v>
          </cell>
          <cell r="F83" t="str">
            <v>×</v>
          </cell>
          <cell r="G83">
            <v>80</v>
          </cell>
          <cell r="H83" t="str">
            <v>×</v>
          </cell>
          <cell r="I83">
            <v>7.5</v>
          </cell>
          <cell r="J83" t="str">
            <v>×</v>
          </cell>
          <cell r="K83">
            <v>11</v>
          </cell>
          <cell r="L83" t="str">
            <v>×</v>
          </cell>
          <cell r="M83">
            <v>3694</v>
          </cell>
          <cell r="N83">
            <v>2</v>
          </cell>
          <cell r="O83">
            <v>288</v>
          </cell>
          <cell r="P83">
            <v>144</v>
          </cell>
        </row>
        <row r="84">
          <cell r="B84" t="str">
            <v>8ST07BRL</v>
          </cell>
          <cell r="C84" t="str">
            <v>STRINGERS</v>
          </cell>
          <cell r="D84" t="str">
            <v>ㄷ</v>
          </cell>
          <cell r="E84">
            <v>200</v>
          </cell>
          <cell r="F84" t="str">
            <v>×</v>
          </cell>
          <cell r="G84">
            <v>80</v>
          </cell>
          <cell r="H84" t="str">
            <v>×</v>
          </cell>
          <cell r="I84">
            <v>7.5</v>
          </cell>
          <cell r="J84" t="str">
            <v>×</v>
          </cell>
          <cell r="K84">
            <v>11</v>
          </cell>
          <cell r="L84" t="str">
            <v>×</v>
          </cell>
          <cell r="M84">
            <v>2181</v>
          </cell>
          <cell r="N84">
            <v>2</v>
          </cell>
          <cell r="O84">
            <v>260</v>
          </cell>
          <cell r="P84">
            <v>130</v>
          </cell>
        </row>
        <row r="85">
          <cell r="B85" t="str">
            <v>8ST07CRL</v>
          </cell>
          <cell r="C85" t="str">
            <v>STRINGERS</v>
          </cell>
          <cell r="D85" t="str">
            <v>ㄷ</v>
          </cell>
          <cell r="E85">
            <v>200</v>
          </cell>
          <cell r="F85" t="str">
            <v>×</v>
          </cell>
          <cell r="G85">
            <v>80</v>
          </cell>
          <cell r="H85" t="str">
            <v>×</v>
          </cell>
          <cell r="I85">
            <v>7.5</v>
          </cell>
          <cell r="J85" t="str">
            <v>×</v>
          </cell>
          <cell r="K85">
            <v>11</v>
          </cell>
          <cell r="L85" t="str">
            <v>×</v>
          </cell>
          <cell r="M85">
            <v>2087</v>
          </cell>
          <cell r="N85">
            <v>2</v>
          </cell>
          <cell r="O85">
            <v>210</v>
          </cell>
          <cell r="P85">
            <v>105</v>
          </cell>
        </row>
        <row r="86">
          <cell r="B86" t="str">
            <v>8ST07D</v>
          </cell>
          <cell r="C86" t="str">
            <v>STRINGERS</v>
          </cell>
          <cell r="D86" t="str">
            <v>ㄷ</v>
          </cell>
          <cell r="E86">
            <v>200</v>
          </cell>
          <cell r="F86" t="str">
            <v>×</v>
          </cell>
          <cell r="G86">
            <v>80</v>
          </cell>
          <cell r="H86" t="str">
            <v>×</v>
          </cell>
          <cell r="I86">
            <v>7.5</v>
          </cell>
          <cell r="J86" t="str">
            <v>×</v>
          </cell>
          <cell r="K86">
            <v>11</v>
          </cell>
          <cell r="L86" t="str">
            <v>×</v>
          </cell>
          <cell r="M86">
            <v>4030</v>
          </cell>
          <cell r="N86">
            <v>2</v>
          </cell>
          <cell r="O86">
            <v>198</v>
          </cell>
          <cell r="P86">
            <v>99</v>
          </cell>
        </row>
        <row r="87">
          <cell r="B87" t="str">
            <v>8B08A</v>
          </cell>
          <cell r="C87" t="str">
            <v>BEAM</v>
          </cell>
          <cell r="D87" t="str">
            <v>ㄷ</v>
          </cell>
          <cell r="E87">
            <v>200</v>
          </cell>
          <cell r="F87" t="str">
            <v>×</v>
          </cell>
          <cell r="G87">
            <v>80</v>
          </cell>
          <cell r="H87" t="str">
            <v>×</v>
          </cell>
          <cell r="I87">
            <v>7.5</v>
          </cell>
          <cell r="J87" t="str">
            <v>×</v>
          </cell>
          <cell r="K87">
            <v>11</v>
          </cell>
          <cell r="L87" t="str">
            <v>×</v>
          </cell>
          <cell r="M87">
            <v>2830</v>
          </cell>
          <cell r="N87">
            <v>3</v>
          </cell>
          <cell r="O87">
            <v>244</v>
          </cell>
          <cell r="P87">
            <v>81.333333333333329</v>
          </cell>
        </row>
        <row r="88">
          <cell r="B88" t="str">
            <v>8B08B</v>
          </cell>
          <cell r="C88" t="str">
            <v>BEAM</v>
          </cell>
          <cell r="D88" t="str">
            <v>ㄷ</v>
          </cell>
          <cell r="E88">
            <v>200</v>
          </cell>
          <cell r="F88" t="str">
            <v>×</v>
          </cell>
          <cell r="G88">
            <v>80</v>
          </cell>
          <cell r="H88" t="str">
            <v>×</v>
          </cell>
          <cell r="I88">
            <v>7.5</v>
          </cell>
          <cell r="J88" t="str">
            <v>×</v>
          </cell>
          <cell r="K88">
            <v>11</v>
          </cell>
          <cell r="L88" t="str">
            <v>×</v>
          </cell>
          <cell r="M88">
            <v>2830</v>
          </cell>
          <cell r="N88">
            <v>1</v>
          </cell>
          <cell r="O88">
            <v>81</v>
          </cell>
          <cell r="P88">
            <v>81</v>
          </cell>
        </row>
        <row r="89">
          <cell r="B89" t="str">
            <v>8B08C</v>
          </cell>
          <cell r="C89" t="str">
            <v>BEAM</v>
          </cell>
          <cell r="D89" t="str">
            <v>ㄷ</v>
          </cell>
          <cell r="E89">
            <v>200</v>
          </cell>
          <cell r="F89" t="str">
            <v>×</v>
          </cell>
          <cell r="G89">
            <v>80</v>
          </cell>
          <cell r="H89" t="str">
            <v>×</v>
          </cell>
          <cell r="I89">
            <v>7.5</v>
          </cell>
          <cell r="J89" t="str">
            <v>×</v>
          </cell>
          <cell r="K89">
            <v>11</v>
          </cell>
          <cell r="L89" t="str">
            <v>×</v>
          </cell>
          <cell r="M89">
            <v>2410</v>
          </cell>
          <cell r="N89">
            <v>2</v>
          </cell>
          <cell r="O89">
            <v>142</v>
          </cell>
          <cell r="P89">
            <v>71</v>
          </cell>
        </row>
        <row r="90">
          <cell r="B90" t="str">
            <v>8B08D</v>
          </cell>
          <cell r="C90" t="str">
            <v>BEAM</v>
          </cell>
          <cell r="D90" t="str">
            <v>H</v>
          </cell>
          <cell r="E90">
            <v>194</v>
          </cell>
          <cell r="F90" t="str">
            <v>×</v>
          </cell>
          <cell r="G90">
            <v>150</v>
          </cell>
          <cell r="H90" t="str">
            <v>×</v>
          </cell>
          <cell r="I90">
            <v>6</v>
          </cell>
          <cell r="J90" t="str">
            <v>×</v>
          </cell>
          <cell r="K90">
            <v>9</v>
          </cell>
          <cell r="L90" t="str">
            <v>×</v>
          </cell>
          <cell r="M90">
            <v>3050</v>
          </cell>
          <cell r="N90">
            <v>1</v>
          </cell>
          <cell r="O90">
            <v>116</v>
          </cell>
          <cell r="P90">
            <v>116</v>
          </cell>
        </row>
        <row r="91">
          <cell r="B91" t="str">
            <v>10C01A</v>
          </cell>
          <cell r="C91" t="str">
            <v>COLUMN</v>
          </cell>
          <cell r="D91" t="str">
            <v>H</v>
          </cell>
          <cell r="E91">
            <v>150</v>
          </cell>
          <cell r="F91" t="str">
            <v>×</v>
          </cell>
          <cell r="G91">
            <v>150</v>
          </cell>
          <cell r="H91" t="str">
            <v>×</v>
          </cell>
          <cell r="I91">
            <v>7</v>
          </cell>
          <cell r="J91" t="str">
            <v>×</v>
          </cell>
          <cell r="K91">
            <v>10</v>
          </cell>
          <cell r="L91" t="str">
            <v>×</v>
          </cell>
          <cell r="M91">
            <v>3478</v>
          </cell>
          <cell r="N91">
            <v>4</v>
          </cell>
          <cell r="O91">
            <v>641</v>
          </cell>
          <cell r="P91">
            <v>160.25</v>
          </cell>
        </row>
        <row r="92">
          <cell r="B92" t="str">
            <v>10C01B</v>
          </cell>
          <cell r="C92" t="str">
            <v>COLUMN</v>
          </cell>
          <cell r="D92" t="str">
            <v>H</v>
          </cell>
          <cell r="E92">
            <v>150</v>
          </cell>
          <cell r="F92" t="str">
            <v>×</v>
          </cell>
          <cell r="G92">
            <v>150</v>
          </cell>
          <cell r="H92" t="str">
            <v>×</v>
          </cell>
          <cell r="I92">
            <v>7</v>
          </cell>
          <cell r="J92" t="str">
            <v>×</v>
          </cell>
          <cell r="K92">
            <v>10</v>
          </cell>
          <cell r="L92" t="str">
            <v>×</v>
          </cell>
          <cell r="M92">
            <v>3478</v>
          </cell>
          <cell r="N92">
            <v>2</v>
          </cell>
          <cell r="O92">
            <v>352</v>
          </cell>
          <cell r="P92">
            <v>176</v>
          </cell>
        </row>
        <row r="93">
          <cell r="B93" t="str">
            <v>10G02A</v>
          </cell>
          <cell r="C93" t="str">
            <v>GIRDER</v>
          </cell>
          <cell r="D93" t="str">
            <v>H</v>
          </cell>
          <cell r="E93">
            <v>194</v>
          </cell>
          <cell r="F93" t="str">
            <v>×</v>
          </cell>
          <cell r="G93">
            <v>150</v>
          </cell>
          <cell r="H93" t="str">
            <v>×</v>
          </cell>
          <cell r="I93">
            <v>6</v>
          </cell>
          <cell r="J93" t="str">
            <v>×</v>
          </cell>
          <cell r="K93">
            <v>9</v>
          </cell>
          <cell r="L93" t="str">
            <v>×</v>
          </cell>
          <cell r="M93">
            <v>2252</v>
          </cell>
          <cell r="N93">
            <v>2</v>
          </cell>
          <cell r="O93">
            <v>351</v>
          </cell>
          <cell r="P93">
            <v>175.5</v>
          </cell>
        </row>
        <row r="94">
          <cell r="B94" t="str">
            <v>10G02B</v>
          </cell>
          <cell r="C94" t="str">
            <v>GIRDER</v>
          </cell>
          <cell r="D94" t="str">
            <v>H</v>
          </cell>
          <cell r="E94">
            <v>194</v>
          </cell>
          <cell r="F94" t="str">
            <v>×</v>
          </cell>
          <cell r="G94">
            <v>150</v>
          </cell>
          <cell r="H94" t="str">
            <v>×</v>
          </cell>
          <cell r="I94">
            <v>6</v>
          </cell>
          <cell r="J94" t="str">
            <v>×</v>
          </cell>
          <cell r="K94">
            <v>9</v>
          </cell>
          <cell r="L94" t="str">
            <v>×</v>
          </cell>
          <cell r="M94">
            <v>2252</v>
          </cell>
          <cell r="N94">
            <v>1</v>
          </cell>
          <cell r="O94">
            <v>186</v>
          </cell>
          <cell r="P94">
            <v>186</v>
          </cell>
        </row>
        <row r="95">
          <cell r="B95" t="str">
            <v>10G02C</v>
          </cell>
          <cell r="C95" t="str">
            <v>GIRDER</v>
          </cell>
          <cell r="D95" t="str">
            <v>H</v>
          </cell>
          <cell r="E95">
            <v>194</v>
          </cell>
          <cell r="F95" t="str">
            <v>×</v>
          </cell>
          <cell r="G95">
            <v>150</v>
          </cell>
          <cell r="H95" t="str">
            <v>×</v>
          </cell>
          <cell r="I95">
            <v>6</v>
          </cell>
          <cell r="J95" t="str">
            <v>×</v>
          </cell>
          <cell r="K95">
            <v>9</v>
          </cell>
          <cell r="L95" t="str">
            <v>×</v>
          </cell>
          <cell r="M95">
            <v>3290</v>
          </cell>
          <cell r="N95">
            <v>4</v>
          </cell>
          <cell r="O95">
            <v>495</v>
          </cell>
          <cell r="P95">
            <v>123.75</v>
          </cell>
        </row>
        <row r="96">
          <cell r="B96" t="str">
            <v>10B03A</v>
          </cell>
          <cell r="C96" t="str">
            <v>BEAM</v>
          </cell>
          <cell r="D96" t="str">
            <v>H</v>
          </cell>
          <cell r="E96">
            <v>194</v>
          </cell>
          <cell r="F96" t="str">
            <v>×</v>
          </cell>
          <cell r="G96">
            <v>150</v>
          </cell>
          <cell r="H96" t="str">
            <v>×</v>
          </cell>
          <cell r="I96">
            <v>6</v>
          </cell>
          <cell r="J96" t="str">
            <v>×</v>
          </cell>
          <cell r="K96">
            <v>9</v>
          </cell>
          <cell r="L96" t="str">
            <v>×</v>
          </cell>
          <cell r="M96">
            <v>4280</v>
          </cell>
          <cell r="N96">
            <v>2</v>
          </cell>
          <cell r="O96">
            <v>262</v>
          </cell>
          <cell r="P96">
            <v>131</v>
          </cell>
        </row>
        <row r="97">
          <cell r="B97" t="str">
            <v>10RB03B</v>
          </cell>
          <cell r="C97" t="str">
            <v>BRACE</v>
          </cell>
          <cell r="D97" t="str">
            <v>L</v>
          </cell>
          <cell r="E97">
            <v>75</v>
          </cell>
          <cell r="F97" t="str">
            <v>×</v>
          </cell>
          <cell r="G97">
            <v>75</v>
          </cell>
          <cell r="H97" t="str">
            <v>×</v>
          </cell>
          <cell r="I97">
            <v>6</v>
          </cell>
          <cell r="J97" t="str">
            <v>×</v>
          </cell>
          <cell r="L97" t="str">
            <v>×</v>
          </cell>
          <cell r="M97">
            <v>5061</v>
          </cell>
          <cell r="N97">
            <v>4</v>
          </cell>
          <cell r="O97">
            <v>139</v>
          </cell>
          <cell r="P97">
            <v>34.75</v>
          </cell>
        </row>
        <row r="98">
          <cell r="B98" t="str">
            <v>11C01A</v>
          </cell>
          <cell r="C98" t="str">
            <v>COLUMN</v>
          </cell>
          <cell r="D98" t="str">
            <v>H</v>
          </cell>
          <cell r="E98">
            <v>428</v>
          </cell>
          <cell r="F98" t="str">
            <v>×</v>
          </cell>
          <cell r="G98">
            <v>407</v>
          </cell>
          <cell r="H98" t="str">
            <v>×</v>
          </cell>
          <cell r="I98">
            <v>20</v>
          </cell>
          <cell r="J98" t="str">
            <v>×</v>
          </cell>
          <cell r="K98">
            <v>35</v>
          </cell>
          <cell r="L98" t="str">
            <v>×</v>
          </cell>
          <cell r="M98">
            <v>10240</v>
          </cell>
          <cell r="N98">
            <v>1</v>
          </cell>
          <cell r="O98">
            <v>3785</v>
          </cell>
          <cell r="P98">
            <v>3785</v>
          </cell>
        </row>
        <row r="99">
          <cell r="B99" t="str">
            <v>11C02A</v>
          </cell>
          <cell r="C99" t="str">
            <v>COLUMN</v>
          </cell>
          <cell r="D99" t="str">
            <v>H</v>
          </cell>
          <cell r="E99">
            <v>428</v>
          </cell>
          <cell r="F99" t="str">
            <v>×</v>
          </cell>
          <cell r="G99">
            <v>407</v>
          </cell>
          <cell r="H99" t="str">
            <v>×</v>
          </cell>
          <cell r="I99">
            <v>20</v>
          </cell>
          <cell r="J99" t="str">
            <v>×</v>
          </cell>
          <cell r="K99">
            <v>35</v>
          </cell>
          <cell r="L99" t="str">
            <v>×</v>
          </cell>
          <cell r="M99">
            <v>10240</v>
          </cell>
          <cell r="N99">
            <v>2</v>
          </cell>
          <cell r="O99">
            <v>6861</v>
          </cell>
          <cell r="P99">
            <v>3430.5</v>
          </cell>
        </row>
        <row r="100">
          <cell r="B100" t="str">
            <v>11C03A</v>
          </cell>
          <cell r="C100" t="str">
            <v>COLUMN</v>
          </cell>
          <cell r="D100" t="str">
            <v>H</v>
          </cell>
          <cell r="E100">
            <v>428</v>
          </cell>
          <cell r="F100" t="str">
            <v>×</v>
          </cell>
          <cell r="G100">
            <v>407</v>
          </cell>
          <cell r="H100" t="str">
            <v>×</v>
          </cell>
          <cell r="I100">
            <v>20</v>
          </cell>
          <cell r="J100" t="str">
            <v>×</v>
          </cell>
          <cell r="K100">
            <v>35</v>
          </cell>
          <cell r="L100" t="str">
            <v>×</v>
          </cell>
          <cell r="M100">
            <v>10240</v>
          </cell>
          <cell r="N100">
            <v>1</v>
          </cell>
          <cell r="O100">
            <v>3736</v>
          </cell>
          <cell r="P100">
            <v>3736</v>
          </cell>
        </row>
        <row r="101">
          <cell r="B101" t="str">
            <v>11C04A</v>
          </cell>
          <cell r="C101" t="str">
            <v>COLUMN</v>
          </cell>
          <cell r="D101" t="str">
            <v>H</v>
          </cell>
          <cell r="E101">
            <v>350</v>
          </cell>
          <cell r="F101" t="str">
            <v>×</v>
          </cell>
          <cell r="G101">
            <v>350</v>
          </cell>
          <cell r="H101" t="str">
            <v>×</v>
          </cell>
          <cell r="I101">
            <v>12</v>
          </cell>
          <cell r="J101" t="str">
            <v>×</v>
          </cell>
          <cell r="K101">
            <v>19</v>
          </cell>
          <cell r="L101" t="str">
            <v>×</v>
          </cell>
          <cell r="M101">
            <v>10245</v>
          </cell>
          <cell r="N101">
            <v>1</v>
          </cell>
          <cell r="O101">
            <v>2033</v>
          </cell>
          <cell r="P101">
            <v>2033</v>
          </cell>
        </row>
        <row r="102">
          <cell r="B102" t="str">
            <v>11C05A</v>
          </cell>
          <cell r="C102" t="str">
            <v>COLUMN</v>
          </cell>
          <cell r="D102" t="str">
            <v>H</v>
          </cell>
          <cell r="E102">
            <v>350</v>
          </cell>
          <cell r="F102" t="str">
            <v>×</v>
          </cell>
          <cell r="G102">
            <v>350</v>
          </cell>
          <cell r="H102" t="str">
            <v>×</v>
          </cell>
          <cell r="I102">
            <v>12</v>
          </cell>
          <cell r="J102" t="str">
            <v>×</v>
          </cell>
          <cell r="K102">
            <v>19</v>
          </cell>
          <cell r="L102" t="str">
            <v>×</v>
          </cell>
          <cell r="M102">
            <v>10245</v>
          </cell>
          <cell r="N102">
            <v>1</v>
          </cell>
          <cell r="O102">
            <v>2240</v>
          </cell>
          <cell r="P102">
            <v>2240</v>
          </cell>
        </row>
        <row r="103">
          <cell r="B103" t="str">
            <v>11C06A</v>
          </cell>
          <cell r="C103" t="str">
            <v>COLUMN</v>
          </cell>
          <cell r="D103" t="str">
            <v>H</v>
          </cell>
          <cell r="E103">
            <v>300</v>
          </cell>
          <cell r="F103" t="str">
            <v>×</v>
          </cell>
          <cell r="G103">
            <v>300</v>
          </cell>
          <cell r="H103" t="str">
            <v>×</v>
          </cell>
          <cell r="I103">
            <v>10</v>
          </cell>
          <cell r="J103" t="str">
            <v>×</v>
          </cell>
          <cell r="K103">
            <v>15</v>
          </cell>
          <cell r="L103" t="str">
            <v>×</v>
          </cell>
          <cell r="M103">
            <v>3750</v>
          </cell>
          <cell r="N103">
            <v>2</v>
          </cell>
          <cell r="O103">
            <v>1787</v>
          </cell>
          <cell r="P103">
            <v>893.5</v>
          </cell>
        </row>
        <row r="104">
          <cell r="B104" t="str">
            <v>11G07A</v>
          </cell>
          <cell r="C104" t="str">
            <v>GIRDER</v>
          </cell>
          <cell r="D104" t="str">
            <v>H</v>
          </cell>
          <cell r="E104">
            <v>700</v>
          </cell>
          <cell r="F104" t="str">
            <v>×</v>
          </cell>
          <cell r="G104">
            <v>300</v>
          </cell>
          <cell r="H104" t="str">
            <v>×</v>
          </cell>
          <cell r="I104">
            <v>13</v>
          </cell>
          <cell r="J104" t="str">
            <v>×</v>
          </cell>
          <cell r="K104">
            <v>24</v>
          </cell>
          <cell r="L104" t="str">
            <v>×</v>
          </cell>
          <cell r="M104">
            <v>2240</v>
          </cell>
          <cell r="N104">
            <v>2</v>
          </cell>
          <cell r="O104">
            <v>1328</v>
          </cell>
          <cell r="P104">
            <v>664</v>
          </cell>
        </row>
        <row r="105">
          <cell r="B105" t="str">
            <v>11G07B</v>
          </cell>
          <cell r="C105" t="str">
            <v>GIRDER</v>
          </cell>
          <cell r="D105" t="str">
            <v>H</v>
          </cell>
          <cell r="E105">
            <v>700</v>
          </cell>
          <cell r="F105" t="str">
            <v>×</v>
          </cell>
          <cell r="G105">
            <v>300</v>
          </cell>
          <cell r="H105" t="str">
            <v>×</v>
          </cell>
          <cell r="I105">
            <v>13</v>
          </cell>
          <cell r="J105" t="str">
            <v>×</v>
          </cell>
          <cell r="K105">
            <v>24</v>
          </cell>
          <cell r="L105" t="str">
            <v>×</v>
          </cell>
          <cell r="M105">
            <v>1990</v>
          </cell>
          <cell r="N105">
            <v>2</v>
          </cell>
          <cell r="O105">
            <v>1236</v>
          </cell>
          <cell r="P105">
            <v>618</v>
          </cell>
        </row>
        <row r="106">
          <cell r="B106" t="str">
            <v>11G07C</v>
          </cell>
          <cell r="C106" t="str">
            <v>GIRDER</v>
          </cell>
          <cell r="D106" t="str">
            <v>H</v>
          </cell>
          <cell r="E106">
            <v>600</v>
          </cell>
          <cell r="F106" t="str">
            <v>×</v>
          </cell>
          <cell r="G106">
            <v>200</v>
          </cell>
          <cell r="H106" t="str">
            <v>×</v>
          </cell>
          <cell r="I106">
            <v>11</v>
          </cell>
          <cell r="J106" t="str">
            <v>×</v>
          </cell>
          <cell r="K106">
            <v>17</v>
          </cell>
          <cell r="L106" t="str">
            <v>×</v>
          </cell>
          <cell r="M106">
            <v>7540</v>
          </cell>
          <cell r="N106">
            <v>1</v>
          </cell>
          <cell r="O106">
            <v>914</v>
          </cell>
          <cell r="P106">
            <v>914</v>
          </cell>
        </row>
        <row r="107">
          <cell r="B107" t="str">
            <v>11G07D</v>
          </cell>
          <cell r="C107" t="str">
            <v>GIRDER</v>
          </cell>
          <cell r="D107" t="str">
            <v>H</v>
          </cell>
          <cell r="E107">
            <v>600</v>
          </cell>
          <cell r="F107" t="str">
            <v>×</v>
          </cell>
          <cell r="G107">
            <v>200</v>
          </cell>
          <cell r="H107" t="str">
            <v>×</v>
          </cell>
          <cell r="I107">
            <v>11</v>
          </cell>
          <cell r="J107" t="str">
            <v>×</v>
          </cell>
          <cell r="K107">
            <v>17</v>
          </cell>
          <cell r="L107" t="str">
            <v>×</v>
          </cell>
          <cell r="M107">
            <v>7540</v>
          </cell>
          <cell r="N107">
            <v>1</v>
          </cell>
          <cell r="O107">
            <v>895</v>
          </cell>
          <cell r="P107">
            <v>895</v>
          </cell>
        </row>
        <row r="108">
          <cell r="B108" t="str">
            <v>11G08A</v>
          </cell>
          <cell r="C108" t="str">
            <v>GIRDER</v>
          </cell>
          <cell r="D108" t="str">
            <v>H</v>
          </cell>
          <cell r="E108">
            <v>600</v>
          </cell>
          <cell r="F108" t="str">
            <v>×</v>
          </cell>
          <cell r="G108">
            <v>200</v>
          </cell>
          <cell r="H108" t="str">
            <v>×</v>
          </cell>
          <cell r="I108">
            <v>11</v>
          </cell>
          <cell r="J108" t="str">
            <v>×</v>
          </cell>
          <cell r="K108">
            <v>17</v>
          </cell>
          <cell r="L108" t="str">
            <v>×</v>
          </cell>
          <cell r="M108">
            <v>7540</v>
          </cell>
          <cell r="N108">
            <v>1</v>
          </cell>
          <cell r="O108">
            <v>897</v>
          </cell>
          <cell r="P108">
            <v>897</v>
          </cell>
        </row>
        <row r="109">
          <cell r="B109" t="str">
            <v>11G08B</v>
          </cell>
          <cell r="C109" t="str">
            <v>GIRDER</v>
          </cell>
          <cell r="D109" t="str">
            <v>H</v>
          </cell>
          <cell r="E109">
            <v>600</v>
          </cell>
          <cell r="F109" t="str">
            <v>×</v>
          </cell>
          <cell r="G109">
            <v>200</v>
          </cell>
          <cell r="H109" t="str">
            <v>×</v>
          </cell>
          <cell r="I109">
            <v>11</v>
          </cell>
          <cell r="J109" t="str">
            <v>×</v>
          </cell>
          <cell r="K109">
            <v>17</v>
          </cell>
          <cell r="L109" t="str">
            <v>×</v>
          </cell>
          <cell r="M109">
            <v>7540</v>
          </cell>
          <cell r="N109">
            <v>1</v>
          </cell>
          <cell r="O109">
            <v>900</v>
          </cell>
          <cell r="P109">
            <v>900</v>
          </cell>
        </row>
        <row r="110">
          <cell r="B110" t="str">
            <v>11G08C</v>
          </cell>
          <cell r="C110" t="str">
            <v>GIRDER</v>
          </cell>
          <cell r="D110" t="str">
            <v>H</v>
          </cell>
          <cell r="E110">
            <v>588</v>
          </cell>
          <cell r="F110" t="str">
            <v>×</v>
          </cell>
          <cell r="G110">
            <v>300</v>
          </cell>
          <cell r="H110" t="str">
            <v>×</v>
          </cell>
          <cell r="I110">
            <v>12</v>
          </cell>
          <cell r="J110" t="str">
            <v>×</v>
          </cell>
          <cell r="K110">
            <v>20</v>
          </cell>
          <cell r="L110" t="str">
            <v>×</v>
          </cell>
          <cell r="M110">
            <v>7540</v>
          </cell>
          <cell r="N110">
            <v>1</v>
          </cell>
          <cell r="O110">
            <v>1318</v>
          </cell>
          <cell r="P110">
            <v>1318</v>
          </cell>
        </row>
        <row r="111">
          <cell r="B111" t="str">
            <v>11G08D</v>
          </cell>
          <cell r="C111" t="str">
            <v>GIRDER</v>
          </cell>
          <cell r="D111" t="str">
            <v>H</v>
          </cell>
          <cell r="E111">
            <v>588</v>
          </cell>
          <cell r="F111" t="str">
            <v>×</v>
          </cell>
          <cell r="G111">
            <v>300</v>
          </cell>
          <cell r="H111" t="str">
            <v>×</v>
          </cell>
          <cell r="I111">
            <v>12</v>
          </cell>
          <cell r="J111" t="str">
            <v>×</v>
          </cell>
          <cell r="K111">
            <v>20</v>
          </cell>
          <cell r="L111" t="str">
            <v>×</v>
          </cell>
          <cell r="M111">
            <v>7540</v>
          </cell>
          <cell r="N111">
            <v>1</v>
          </cell>
          <cell r="O111">
            <v>1372</v>
          </cell>
          <cell r="P111">
            <v>1372</v>
          </cell>
        </row>
        <row r="112">
          <cell r="B112" t="str">
            <v>11G09A</v>
          </cell>
          <cell r="C112" t="str">
            <v>GIRDER</v>
          </cell>
          <cell r="D112" t="str">
            <v>H</v>
          </cell>
          <cell r="E112">
            <v>588</v>
          </cell>
          <cell r="F112" t="str">
            <v>×</v>
          </cell>
          <cell r="G112">
            <v>300</v>
          </cell>
          <cell r="H112" t="str">
            <v>×</v>
          </cell>
          <cell r="I112">
            <v>12</v>
          </cell>
          <cell r="J112" t="str">
            <v>×</v>
          </cell>
          <cell r="K112">
            <v>20</v>
          </cell>
          <cell r="L112" t="str">
            <v>×</v>
          </cell>
          <cell r="M112">
            <v>7540</v>
          </cell>
          <cell r="N112">
            <v>1</v>
          </cell>
          <cell r="O112">
            <v>1296</v>
          </cell>
          <cell r="P112">
            <v>1296</v>
          </cell>
        </row>
        <row r="113">
          <cell r="B113" t="str">
            <v>11G09B</v>
          </cell>
          <cell r="C113" t="str">
            <v>GIRDER</v>
          </cell>
          <cell r="D113" t="str">
            <v>H</v>
          </cell>
          <cell r="E113">
            <v>500</v>
          </cell>
          <cell r="F113" t="str">
            <v>×</v>
          </cell>
          <cell r="G113">
            <v>200</v>
          </cell>
          <cell r="H113" t="str">
            <v>×</v>
          </cell>
          <cell r="I113">
            <v>10</v>
          </cell>
          <cell r="J113" t="str">
            <v>×</v>
          </cell>
          <cell r="K113">
            <v>16</v>
          </cell>
          <cell r="L113" t="str">
            <v>×</v>
          </cell>
          <cell r="M113">
            <v>2990</v>
          </cell>
          <cell r="N113">
            <v>1</v>
          </cell>
          <cell r="O113">
            <v>348</v>
          </cell>
          <cell r="P113">
            <v>348</v>
          </cell>
        </row>
        <row r="114">
          <cell r="B114" t="str">
            <v>11G09C</v>
          </cell>
          <cell r="C114" t="str">
            <v>GIRDER</v>
          </cell>
          <cell r="D114" t="str">
            <v>H</v>
          </cell>
          <cell r="E114">
            <v>500</v>
          </cell>
          <cell r="F114" t="str">
            <v>×</v>
          </cell>
          <cell r="G114">
            <v>200</v>
          </cell>
          <cell r="H114" t="str">
            <v>×</v>
          </cell>
          <cell r="I114">
            <v>10</v>
          </cell>
          <cell r="J114" t="str">
            <v>×</v>
          </cell>
          <cell r="K114">
            <v>16</v>
          </cell>
          <cell r="L114" t="str">
            <v>×</v>
          </cell>
          <cell r="M114">
            <v>2990</v>
          </cell>
          <cell r="N114">
            <v>1</v>
          </cell>
          <cell r="O114">
            <v>331</v>
          </cell>
          <cell r="P114">
            <v>331</v>
          </cell>
        </row>
        <row r="115">
          <cell r="B115" t="str">
            <v>11G09D</v>
          </cell>
          <cell r="C115" t="str">
            <v>GIRDER</v>
          </cell>
          <cell r="D115" t="str">
            <v>H</v>
          </cell>
          <cell r="E115">
            <v>500</v>
          </cell>
          <cell r="F115" t="str">
            <v>×</v>
          </cell>
          <cell r="G115">
            <v>200</v>
          </cell>
          <cell r="H115" t="str">
            <v>×</v>
          </cell>
          <cell r="I115">
            <v>10</v>
          </cell>
          <cell r="J115" t="str">
            <v>×</v>
          </cell>
          <cell r="K115">
            <v>16</v>
          </cell>
          <cell r="L115" t="str">
            <v>×</v>
          </cell>
          <cell r="M115">
            <v>2490</v>
          </cell>
          <cell r="N115">
            <v>2</v>
          </cell>
          <cell r="O115">
            <v>601</v>
          </cell>
          <cell r="P115">
            <v>300.5</v>
          </cell>
        </row>
        <row r="116">
          <cell r="B116" t="str">
            <v>11G09E</v>
          </cell>
          <cell r="C116" t="str">
            <v>GIRDER</v>
          </cell>
          <cell r="D116" t="str">
            <v>H</v>
          </cell>
          <cell r="E116">
            <v>500</v>
          </cell>
          <cell r="F116" t="str">
            <v>×</v>
          </cell>
          <cell r="G116">
            <v>200</v>
          </cell>
          <cell r="H116" t="str">
            <v>×</v>
          </cell>
          <cell r="I116">
            <v>10</v>
          </cell>
          <cell r="J116" t="str">
            <v>×</v>
          </cell>
          <cell r="K116">
            <v>16</v>
          </cell>
          <cell r="L116" t="str">
            <v>×</v>
          </cell>
          <cell r="M116">
            <v>6190</v>
          </cell>
          <cell r="N116">
            <v>2</v>
          </cell>
          <cell r="O116">
            <v>1327</v>
          </cell>
          <cell r="P116">
            <v>663.5</v>
          </cell>
        </row>
        <row r="117">
          <cell r="B117" t="str">
            <v>11G10A</v>
          </cell>
          <cell r="C117" t="str">
            <v>GIRDER</v>
          </cell>
          <cell r="D117" t="str">
            <v>H</v>
          </cell>
          <cell r="E117">
            <v>488</v>
          </cell>
          <cell r="F117" t="str">
            <v>×</v>
          </cell>
          <cell r="G117">
            <v>300</v>
          </cell>
          <cell r="H117" t="str">
            <v>×</v>
          </cell>
          <cell r="I117">
            <v>11</v>
          </cell>
          <cell r="J117" t="str">
            <v>×</v>
          </cell>
          <cell r="K117">
            <v>18</v>
          </cell>
          <cell r="L117" t="str">
            <v>×</v>
          </cell>
          <cell r="M117">
            <v>7540</v>
          </cell>
          <cell r="N117">
            <v>1</v>
          </cell>
          <cell r="O117">
            <v>1145</v>
          </cell>
          <cell r="P117">
            <v>1145</v>
          </cell>
        </row>
        <row r="118">
          <cell r="B118" t="str">
            <v>11G10B</v>
          </cell>
          <cell r="C118" t="str">
            <v>GIRDER</v>
          </cell>
          <cell r="D118" t="str">
            <v>H</v>
          </cell>
          <cell r="E118">
            <v>488</v>
          </cell>
          <cell r="F118" t="str">
            <v>×</v>
          </cell>
          <cell r="G118">
            <v>300</v>
          </cell>
          <cell r="H118" t="str">
            <v>×</v>
          </cell>
          <cell r="I118">
            <v>11</v>
          </cell>
          <cell r="J118" t="str">
            <v>×</v>
          </cell>
          <cell r="K118">
            <v>18</v>
          </cell>
          <cell r="L118" t="str">
            <v>×</v>
          </cell>
          <cell r="M118">
            <v>7540</v>
          </cell>
          <cell r="N118">
            <v>1</v>
          </cell>
          <cell r="O118">
            <v>1116</v>
          </cell>
          <cell r="P118">
            <v>1116</v>
          </cell>
        </row>
        <row r="119">
          <cell r="B119" t="str">
            <v>11G10C</v>
          </cell>
          <cell r="C119" t="str">
            <v>GIRDER</v>
          </cell>
          <cell r="D119" t="str">
            <v>H</v>
          </cell>
          <cell r="E119">
            <v>488</v>
          </cell>
          <cell r="F119" t="str">
            <v>×</v>
          </cell>
          <cell r="G119">
            <v>300</v>
          </cell>
          <cell r="H119" t="str">
            <v>×</v>
          </cell>
          <cell r="I119">
            <v>11</v>
          </cell>
          <cell r="J119" t="str">
            <v>×</v>
          </cell>
          <cell r="K119">
            <v>18</v>
          </cell>
          <cell r="L119" t="str">
            <v>×</v>
          </cell>
          <cell r="M119">
            <v>2990</v>
          </cell>
          <cell r="N119">
            <v>1</v>
          </cell>
          <cell r="O119">
            <v>533</v>
          </cell>
          <cell r="P119">
            <v>533</v>
          </cell>
        </row>
        <row r="120">
          <cell r="B120" t="str">
            <v>11G10D</v>
          </cell>
          <cell r="C120" t="str">
            <v>GIRDER</v>
          </cell>
          <cell r="D120" t="str">
            <v>H</v>
          </cell>
          <cell r="E120">
            <v>400</v>
          </cell>
          <cell r="F120" t="str">
            <v>×</v>
          </cell>
          <cell r="G120">
            <v>200</v>
          </cell>
          <cell r="H120" t="str">
            <v>×</v>
          </cell>
          <cell r="I120">
            <v>8</v>
          </cell>
          <cell r="J120" t="str">
            <v>×</v>
          </cell>
          <cell r="K120">
            <v>13</v>
          </cell>
          <cell r="L120" t="str">
            <v>×</v>
          </cell>
          <cell r="M120">
            <v>2990</v>
          </cell>
          <cell r="N120">
            <v>3</v>
          </cell>
          <cell r="O120">
            <v>746</v>
          </cell>
          <cell r="P120">
            <v>248.66666666666666</v>
          </cell>
        </row>
        <row r="121">
          <cell r="B121" t="str">
            <v>11G10E</v>
          </cell>
          <cell r="C121" t="str">
            <v>GIRDER</v>
          </cell>
          <cell r="D121" t="str">
            <v>H</v>
          </cell>
          <cell r="E121">
            <v>400</v>
          </cell>
          <cell r="F121" t="str">
            <v>×</v>
          </cell>
          <cell r="G121">
            <v>200</v>
          </cell>
          <cell r="H121" t="str">
            <v>×</v>
          </cell>
          <cell r="I121">
            <v>8</v>
          </cell>
          <cell r="J121" t="str">
            <v>×</v>
          </cell>
          <cell r="K121">
            <v>13</v>
          </cell>
          <cell r="L121" t="str">
            <v>×</v>
          </cell>
          <cell r="M121">
            <v>2940</v>
          </cell>
          <cell r="N121">
            <v>1</v>
          </cell>
          <cell r="O121">
            <v>245</v>
          </cell>
          <cell r="P121">
            <v>245</v>
          </cell>
        </row>
        <row r="122">
          <cell r="B122" t="str">
            <v>11G11A</v>
          </cell>
          <cell r="C122" t="str">
            <v>GIRDER</v>
          </cell>
          <cell r="D122" t="str">
            <v>H</v>
          </cell>
          <cell r="E122">
            <v>400</v>
          </cell>
          <cell r="F122" t="str">
            <v>×</v>
          </cell>
          <cell r="G122">
            <v>200</v>
          </cell>
          <cell r="H122" t="str">
            <v>×</v>
          </cell>
          <cell r="I122">
            <v>8</v>
          </cell>
          <cell r="J122" t="str">
            <v>×</v>
          </cell>
          <cell r="K122">
            <v>13</v>
          </cell>
          <cell r="L122" t="str">
            <v>×</v>
          </cell>
          <cell r="M122">
            <v>2490</v>
          </cell>
          <cell r="N122">
            <v>3</v>
          </cell>
          <cell r="O122">
            <v>647</v>
          </cell>
          <cell r="P122">
            <v>215.66666666666666</v>
          </cell>
        </row>
        <row r="123">
          <cell r="B123" t="str">
            <v>11G11B</v>
          </cell>
          <cell r="C123" t="str">
            <v>GIRDER</v>
          </cell>
          <cell r="D123" t="str">
            <v>H</v>
          </cell>
          <cell r="E123">
            <v>400</v>
          </cell>
          <cell r="F123" t="str">
            <v>×</v>
          </cell>
          <cell r="G123">
            <v>200</v>
          </cell>
          <cell r="H123" t="str">
            <v>×</v>
          </cell>
          <cell r="I123">
            <v>8</v>
          </cell>
          <cell r="J123" t="str">
            <v>×</v>
          </cell>
          <cell r="K123">
            <v>13</v>
          </cell>
          <cell r="L123" t="str">
            <v>×</v>
          </cell>
          <cell r="M123">
            <v>2490</v>
          </cell>
          <cell r="N123">
            <v>1</v>
          </cell>
          <cell r="O123">
            <v>226</v>
          </cell>
          <cell r="P123">
            <v>226</v>
          </cell>
        </row>
        <row r="124">
          <cell r="B124" t="str">
            <v>11G11C</v>
          </cell>
          <cell r="C124" t="str">
            <v>GIRDER</v>
          </cell>
          <cell r="D124" t="str">
            <v>H</v>
          </cell>
          <cell r="E124">
            <v>488</v>
          </cell>
          <cell r="F124" t="str">
            <v>×</v>
          </cell>
          <cell r="G124">
            <v>300</v>
          </cell>
          <cell r="H124" t="str">
            <v>×</v>
          </cell>
          <cell r="I124">
            <v>11</v>
          </cell>
          <cell r="J124" t="str">
            <v>×</v>
          </cell>
          <cell r="K124">
            <v>18</v>
          </cell>
          <cell r="L124" t="str">
            <v>×</v>
          </cell>
          <cell r="M124">
            <v>7540</v>
          </cell>
          <cell r="N124">
            <v>1</v>
          </cell>
          <cell r="O124">
            <v>1155</v>
          </cell>
          <cell r="P124">
            <v>1155</v>
          </cell>
        </row>
        <row r="125">
          <cell r="B125" t="str">
            <v>11G11D</v>
          </cell>
          <cell r="C125" t="str">
            <v>GIRDER</v>
          </cell>
          <cell r="D125" t="str">
            <v>H</v>
          </cell>
          <cell r="E125">
            <v>588</v>
          </cell>
          <cell r="F125" t="str">
            <v>×</v>
          </cell>
          <cell r="G125">
            <v>300</v>
          </cell>
          <cell r="H125" t="str">
            <v>×</v>
          </cell>
          <cell r="I125">
            <v>12</v>
          </cell>
          <cell r="J125" t="str">
            <v>×</v>
          </cell>
          <cell r="K125">
            <v>20</v>
          </cell>
          <cell r="L125" t="str">
            <v>×</v>
          </cell>
          <cell r="M125">
            <v>7540</v>
          </cell>
          <cell r="N125">
            <v>1</v>
          </cell>
          <cell r="O125">
            <v>1318</v>
          </cell>
          <cell r="P125">
            <v>1318</v>
          </cell>
        </row>
        <row r="126">
          <cell r="B126" t="str">
            <v>11G11E</v>
          </cell>
          <cell r="C126" t="str">
            <v>GIRDER</v>
          </cell>
          <cell r="D126" t="str">
            <v>H</v>
          </cell>
          <cell r="E126">
            <v>588</v>
          </cell>
          <cell r="F126" t="str">
            <v>×</v>
          </cell>
          <cell r="G126">
            <v>300</v>
          </cell>
          <cell r="H126" t="str">
            <v>×</v>
          </cell>
          <cell r="I126">
            <v>12</v>
          </cell>
          <cell r="J126" t="str">
            <v>×</v>
          </cell>
          <cell r="K126">
            <v>20</v>
          </cell>
          <cell r="L126" t="str">
            <v>×</v>
          </cell>
          <cell r="M126">
            <v>7540</v>
          </cell>
          <cell r="N126">
            <v>1</v>
          </cell>
          <cell r="O126">
            <v>1318</v>
          </cell>
          <cell r="P126">
            <v>1318</v>
          </cell>
        </row>
        <row r="127">
          <cell r="B127" t="str">
            <v>11B12A</v>
          </cell>
          <cell r="C127" t="str">
            <v>BEAM</v>
          </cell>
          <cell r="D127" t="str">
            <v>H</v>
          </cell>
          <cell r="E127">
            <v>708</v>
          </cell>
          <cell r="F127" t="str">
            <v>×</v>
          </cell>
          <cell r="G127">
            <v>302</v>
          </cell>
          <cell r="H127" t="str">
            <v>×</v>
          </cell>
          <cell r="I127">
            <v>15</v>
          </cell>
          <cell r="J127" t="str">
            <v>×</v>
          </cell>
          <cell r="K127">
            <v>28</v>
          </cell>
          <cell r="L127" t="str">
            <v>×</v>
          </cell>
          <cell r="M127">
            <v>8740</v>
          </cell>
          <cell r="N127">
            <v>3</v>
          </cell>
          <cell r="O127">
            <v>5765</v>
          </cell>
          <cell r="P127">
            <v>1921.6666666666667</v>
          </cell>
        </row>
        <row r="128">
          <cell r="B128" t="str">
            <v>11B12B</v>
          </cell>
          <cell r="C128" t="str">
            <v>BEAM</v>
          </cell>
          <cell r="D128" t="str">
            <v>H</v>
          </cell>
          <cell r="E128">
            <v>488</v>
          </cell>
          <cell r="F128" t="str">
            <v>×</v>
          </cell>
          <cell r="G128">
            <v>300</v>
          </cell>
          <cell r="H128" t="str">
            <v>×</v>
          </cell>
          <cell r="I128">
            <v>11</v>
          </cell>
          <cell r="J128" t="str">
            <v>×</v>
          </cell>
          <cell r="K128">
            <v>18</v>
          </cell>
          <cell r="L128" t="str">
            <v>×</v>
          </cell>
          <cell r="M128">
            <v>7490</v>
          </cell>
          <cell r="N128">
            <v>2</v>
          </cell>
          <cell r="O128">
            <v>2047</v>
          </cell>
          <cell r="P128">
            <v>1023.5</v>
          </cell>
        </row>
        <row r="129">
          <cell r="B129" t="str">
            <v>11B12C</v>
          </cell>
          <cell r="C129" t="str">
            <v>BEAM</v>
          </cell>
          <cell r="D129" t="str">
            <v>H</v>
          </cell>
          <cell r="E129">
            <v>400</v>
          </cell>
          <cell r="F129" t="str">
            <v>×</v>
          </cell>
          <cell r="G129">
            <v>200</v>
          </cell>
          <cell r="H129" t="str">
            <v>×</v>
          </cell>
          <cell r="I129">
            <v>8</v>
          </cell>
          <cell r="J129" t="str">
            <v>×</v>
          </cell>
          <cell r="K129">
            <v>13</v>
          </cell>
          <cell r="L129" t="str">
            <v>×</v>
          </cell>
          <cell r="M129">
            <v>4290</v>
          </cell>
          <cell r="N129">
            <v>1</v>
          </cell>
          <cell r="O129">
            <v>302</v>
          </cell>
          <cell r="P129">
            <v>302</v>
          </cell>
        </row>
        <row r="130">
          <cell r="B130" t="str">
            <v>11B12D</v>
          </cell>
          <cell r="C130" t="str">
            <v>BEAM</v>
          </cell>
          <cell r="D130" t="str">
            <v>H</v>
          </cell>
          <cell r="E130">
            <v>400</v>
          </cell>
          <cell r="F130" t="str">
            <v>×</v>
          </cell>
          <cell r="G130">
            <v>200</v>
          </cell>
          <cell r="H130" t="str">
            <v>×</v>
          </cell>
          <cell r="I130">
            <v>8</v>
          </cell>
          <cell r="J130" t="str">
            <v>×</v>
          </cell>
          <cell r="K130">
            <v>13</v>
          </cell>
          <cell r="L130" t="str">
            <v>×</v>
          </cell>
          <cell r="M130">
            <v>4290</v>
          </cell>
          <cell r="N130">
            <v>1</v>
          </cell>
          <cell r="O130">
            <v>297</v>
          </cell>
          <cell r="P130">
            <v>297</v>
          </cell>
        </row>
        <row r="131">
          <cell r="B131" t="str">
            <v>11B12E</v>
          </cell>
          <cell r="C131" t="str">
            <v>BEAM</v>
          </cell>
          <cell r="D131" t="str">
            <v>H</v>
          </cell>
          <cell r="E131">
            <v>400</v>
          </cell>
          <cell r="F131" t="str">
            <v>×</v>
          </cell>
          <cell r="G131">
            <v>200</v>
          </cell>
          <cell r="H131" t="str">
            <v>×</v>
          </cell>
          <cell r="I131">
            <v>8</v>
          </cell>
          <cell r="J131" t="str">
            <v>×</v>
          </cell>
          <cell r="K131">
            <v>13</v>
          </cell>
          <cell r="L131" t="str">
            <v>×</v>
          </cell>
          <cell r="M131">
            <v>3790</v>
          </cell>
          <cell r="N131">
            <v>2</v>
          </cell>
          <cell r="O131">
            <v>527</v>
          </cell>
          <cell r="P131">
            <v>263.5</v>
          </cell>
        </row>
        <row r="132">
          <cell r="B132" t="str">
            <v>11B12F</v>
          </cell>
          <cell r="C132" t="str">
            <v>BEAM</v>
          </cell>
          <cell r="D132" t="str">
            <v>H</v>
          </cell>
          <cell r="E132">
            <v>150</v>
          </cell>
          <cell r="F132" t="str">
            <v>×</v>
          </cell>
          <cell r="G132">
            <v>75</v>
          </cell>
          <cell r="H132" t="str">
            <v>×</v>
          </cell>
          <cell r="I132">
            <v>6.5</v>
          </cell>
          <cell r="J132" t="str">
            <v>×</v>
          </cell>
          <cell r="K132">
            <v>10</v>
          </cell>
          <cell r="L132" t="str">
            <v>×</v>
          </cell>
          <cell r="M132">
            <v>2955</v>
          </cell>
          <cell r="N132">
            <v>8</v>
          </cell>
          <cell r="O132">
            <v>440</v>
          </cell>
          <cell r="P132">
            <v>55</v>
          </cell>
        </row>
        <row r="133">
          <cell r="B133" t="str">
            <v>11B13A</v>
          </cell>
          <cell r="C133" t="str">
            <v>BEAM</v>
          </cell>
          <cell r="D133" t="str">
            <v>H</v>
          </cell>
          <cell r="E133">
            <v>294</v>
          </cell>
          <cell r="F133" t="str">
            <v>×</v>
          </cell>
          <cell r="G133">
            <v>200</v>
          </cell>
          <cell r="H133" t="str">
            <v>×</v>
          </cell>
          <cell r="I133">
            <v>8</v>
          </cell>
          <cell r="J133" t="str">
            <v>×</v>
          </cell>
          <cell r="K133">
            <v>12</v>
          </cell>
          <cell r="L133" t="str">
            <v>×</v>
          </cell>
          <cell r="M133">
            <v>4190</v>
          </cell>
          <cell r="N133">
            <v>2</v>
          </cell>
          <cell r="O133">
            <v>497</v>
          </cell>
          <cell r="P133">
            <v>248.5</v>
          </cell>
        </row>
        <row r="134">
          <cell r="B134" t="str">
            <v>11B13B</v>
          </cell>
          <cell r="C134" t="str">
            <v>BEAM</v>
          </cell>
          <cell r="D134" t="str">
            <v>H</v>
          </cell>
          <cell r="E134">
            <v>294</v>
          </cell>
          <cell r="F134" t="str">
            <v>×</v>
          </cell>
          <cell r="G134">
            <v>200</v>
          </cell>
          <cell r="H134" t="str">
            <v>×</v>
          </cell>
          <cell r="I134">
            <v>8</v>
          </cell>
          <cell r="J134" t="str">
            <v>×</v>
          </cell>
          <cell r="K134">
            <v>12</v>
          </cell>
          <cell r="L134" t="str">
            <v>×</v>
          </cell>
          <cell r="M134">
            <v>3690</v>
          </cell>
          <cell r="N134">
            <v>2</v>
          </cell>
          <cell r="O134">
            <v>440</v>
          </cell>
          <cell r="P134">
            <v>220</v>
          </cell>
        </row>
        <row r="135">
          <cell r="B135" t="str">
            <v>11B13C</v>
          </cell>
          <cell r="C135" t="str">
            <v>BEAM</v>
          </cell>
          <cell r="D135" t="str">
            <v>H</v>
          </cell>
          <cell r="E135">
            <v>294</v>
          </cell>
          <cell r="F135" t="str">
            <v>×</v>
          </cell>
          <cell r="G135">
            <v>200</v>
          </cell>
          <cell r="H135" t="str">
            <v>×</v>
          </cell>
          <cell r="I135">
            <v>8</v>
          </cell>
          <cell r="J135" t="str">
            <v>×</v>
          </cell>
          <cell r="K135">
            <v>12</v>
          </cell>
          <cell r="L135" t="str">
            <v>×</v>
          </cell>
          <cell r="M135">
            <v>4190</v>
          </cell>
          <cell r="N135">
            <v>1</v>
          </cell>
          <cell r="O135">
            <v>256</v>
          </cell>
          <cell r="P135">
            <v>256</v>
          </cell>
        </row>
        <row r="136">
          <cell r="B136" t="str">
            <v>11B13D</v>
          </cell>
          <cell r="C136" t="str">
            <v>BEAM</v>
          </cell>
          <cell r="D136" t="str">
            <v>H</v>
          </cell>
          <cell r="E136">
            <v>294</v>
          </cell>
          <cell r="F136" t="str">
            <v>×</v>
          </cell>
          <cell r="G136">
            <v>200</v>
          </cell>
          <cell r="H136" t="str">
            <v>×</v>
          </cell>
          <cell r="I136">
            <v>8</v>
          </cell>
          <cell r="J136" t="str">
            <v>×</v>
          </cell>
          <cell r="K136">
            <v>12</v>
          </cell>
          <cell r="L136" t="str">
            <v>×</v>
          </cell>
          <cell r="M136">
            <v>4190</v>
          </cell>
          <cell r="N136">
            <v>1</v>
          </cell>
          <cell r="O136">
            <v>263</v>
          </cell>
          <cell r="P136">
            <v>263</v>
          </cell>
        </row>
        <row r="137">
          <cell r="B137" t="str">
            <v>11B13E</v>
          </cell>
          <cell r="C137" t="str">
            <v>BEAM</v>
          </cell>
          <cell r="D137" t="str">
            <v>H</v>
          </cell>
          <cell r="E137">
            <v>294</v>
          </cell>
          <cell r="F137" t="str">
            <v>×</v>
          </cell>
          <cell r="G137">
            <v>200</v>
          </cell>
          <cell r="H137" t="str">
            <v>×</v>
          </cell>
          <cell r="I137">
            <v>8</v>
          </cell>
          <cell r="J137" t="str">
            <v>×</v>
          </cell>
          <cell r="K137">
            <v>12</v>
          </cell>
          <cell r="L137" t="str">
            <v>×</v>
          </cell>
          <cell r="M137">
            <v>3690</v>
          </cell>
          <cell r="N137">
            <v>1</v>
          </cell>
          <cell r="O137">
            <v>227</v>
          </cell>
          <cell r="P137">
            <v>227</v>
          </cell>
        </row>
        <row r="138">
          <cell r="B138" t="str">
            <v>11B13F</v>
          </cell>
          <cell r="C138" t="str">
            <v>BEAM</v>
          </cell>
          <cell r="D138" t="str">
            <v>H</v>
          </cell>
          <cell r="E138">
            <v>294</v>
          </cell>
          <cell r="F138" t="str">
            <v>×</v>
          </cell>
          <cell r="G138">
            <v>200</v>
          </cell>
          <cell r="H138" t="str">
            <v>×</v>
          </cell>
          <cell r="I138">
            <v>8</v>
          </cell>
          <cell r="J138" t="str">
            <v>×</v>
          </cell>
          <cell r="K138">
            <v>12</v>
          </cell>
          <cell r="L138" t="str">
            <v>×</v>
          </cell>
          <cell r="M138">
            <v>3690</v>
          </cell>
          <cell r="N138">
            <v>1</v>
          </cell>
          <cell r="O138">
            <v>235</v>
          </cell>
          <cell r="P138">
            <v>235</v>
          </cell>
        </row>
        <row r="139">
          <cell r="B139" t="str">
            <v>11B13G</v>
          </cell>
          <cell r="C139" t="str">
            <v>BEAM</v>
          </cell>
          <cell r="D139" t="str">
            <v>H</v>
          </cell>
          <cell r="E139">
            <v>294</v>
          </cell>
          <cell r="F139" t="str">
            <v>×</v>
          </cell>
          <cell r="G139">
            <v>200</v>
          </cell>
          <cell r="H139" t="str">
            <v>×</v>
          </cell>
          <cell r="I139">
            <v>8</v>
          </cell>
          <cell r="J139" t="str">
            <v>×</v>
          </cell>
          <cell r="K139">
            <v>12</v>
          </cell>
          <cell r="L139" t="str">
            <v>×</v>
          </cell>
          <cell r="M139">
            <v>2807</v>
          </cell>
          <cell r="N139">
            <v>1</v>
          </cell>
          <cell r="O139">
            <v>170</v>
          </cell>
          <cell r="P139">
            <v>170</v>
          </cell>
        </row>
        <row r="140">
          <cell r="B140" t="str">
            <v>11BK14A</v>
          </cell>
          <cell r="C140" t="str">
            <v>BRACKET</v>
          </cell>
          <cell r="D140" t="str">
            <v>H</v>
          </cell>
          <cell r="E140">
            <v>194</v>
          </cell>
          <cell r="F140" t="str">
            <v>×</v>
          </cell>
          <cell r="G140">
            <v>150</v>
          </cell>
          <cell r="H140" t="str">
            <v>×</v>
          </cell>
          <cell r="I140">
            <v>6</v>
          </cell>
          <cell r="J140" t="str">
            <v>×</v>
          </cell>
          <cell r="K140">
            <v>9</v>
          </cell>
          <cell r="L140" t="str">
            <v>×</v>
          </cell>
          <cell r="M140">
            <v>1085</v>
          </cell>
          <cell r="N140">
            <v>1</v>
          </cell>
          <cell r="O140">
            <v>49</v>
          </cell>
          <cell r="P140">
            <v>49</v>
          </cell>
        </row>
        <row r="141">
          <cell r="B141" t="str">
            <v>11KB14B</v>
          </cell>
          <cell r="C141" t="str">
            <v>K.BRACE</v>
          </cell>
          <cell r="D141" t="str">
            <v>CT</v>
          </cell>
          <cell r="E141">
            <v>97</v>
          </cell>
          <cell r="F141" t="str">
            <v>×</v>
          </cell>
          <cell r="G141">
            <v>150</v>
          </cell>
          <cell r="H141" t="str">
            <v>×</v>
          </cell>
          <cell r="I141">
            <v>6</v>
          </cell>
          <cell r="J141" t="str">
            <v>×</v>
          </cell>
          <cell r="K141">
            <v>9</v>
          </cell>
          <cell r="L141" t="str">
            <v>×</v>
          </cell>
          <cell r="M141">
            <v>1080</v>
          </cell>
          <cell r="N141">
            <v>1</v>
          </cell>
          <cell r="O141">
            <v>22</v>
          </cell>
          <cell r="P141">
            <v>22</v>
          </cell>
        </row>
        <row r="142">
          <cell r="B142" t="str">
            <v>11BK14C</v>
          </cell>
          <cell r="C142" t="str">
            <v>BRACKET</v>
          </cell>
          <cell r="D142" t="str">
            <v>H</v>
          </cell>
          <cell r="E142">
            <v>194</v>
          </cell>
          <cell r="F142" t="str">
            <v>×</v>
          </cell>
          <cell r="G142">
            <v>150</v>
          </cell>
          <cell r="H142" t="str">
            <v>×</v>
          </cell>
          <cell r="I142">
            <v>6</v>
          </cell>
          <cell r="J142" t="str">
            <v>×</v>
          </cell>
          <cell r="K142">
            <v>9</v>
          </cell>
          <cell r="L142" t="str">
            <v>×</v>
          </cell>
          <cell r="M142">
            <v>1085</v>
          </cell>
          <cell r="N142">
            <v>1</v>
          </cell>
          <cell r="O142">
            <v>53</v>
          </cell>
          <cell r="P142">
            <v>53</v>
          </cell>
        </row>
        <row r="143">
          <cell r="B143" t="str">
            <v>11KB14D</v>
          </cell>
          <cell r="C143" t="str">
            <v>K.BRACE</v>
          </cell>
          <cell r="D143" t="str">
            <v>CT</v>
          </cell>
          <cell r="E143">
            <v>97</v>
          </cell>
          <cell r="F143" t="str">
            <v>×</v>
          </cell>
          <cell r="G143">
            <v>150</v>
          </cell>
          <cell r="H143" t="str">
            <v>×</v>
          </cell>
          <cell r="I143">
            <v>6</v>
          </cell>
          <cell r="J143" t="str">
            <v>×</v>
          </cell>
          <cell r="K143">
            <v>9</v>
          </cell>
          <cell r="L143" t="str">
            <v>×</v>
          </cell>
          <cell r="M143">
            <v>1080</v>
          </cell>
          <cell r="N143">
            <v>1</v>
          </cell>
          <cell r="O143">
            <v>22</v>
          </cell>
          <cell r="P143">
            <v>22</v>
          </cell>
        </row>
        <row r="144">
          <cell r="B144" t="str">
            <v>11ST15A</v>
          </cell>
          <cell r="C144" t="str">
            <v>STRINGERS</v>
          </cell>
          <cell r="D144" t="str">
            <v>ㄷ</v>
          </cell>
          <cell r="E144">
            <v>200</v>
          </cell>
          <cell r="F144" t="str">
            <v>×</v>
          </cell>
          <cell r="G144">
            <v>80</v>
          </cell>
          <cell r="H144" t="str">
            <v>×</v>
          </cell>
          <cell r="I144">
            <v>7.5</v>
          </cell>
          <cell r="J144" t="str">
            <v>×</v>
          </cell>
          <cell r="K144">
            <v>11</v>
          </cell>
          <cell r="L144" t="str">
            <v>×</v>
          </cell>
          <cell r="M144">
            <v>2889</v>
          </cell>
          <cell r="N144">
            <v>2</v>
          </cell>
          <cell r="O144">
            <v>163</v>
          </cell>
          <cell r="P144">
            <v>81.5</v>
          </cell>
        </row>
        <row r="145">
          <cell r="B145" t="str">
            <v>11ST15B</v>
          </cell>
          <cell r="C145" t="str">
            <v>STRINGERS</v>
          </cell>
          <cell r="D145" t="str">
            <v>ㄷ</v>
          </cell>
          <cell r="E145">
            <v>200</v>
          </cell>
          <cell r="F145" t="str">
            <v>×</v>
          </cell>
          <cell r="G145">
            <v>80</v>
          </cell>
          <cell r="H145" t="str">
            <v>×</v>
          </cell>
          <cell r="I145">
            <v>7.5</v>
          </cell>
          <cell r="J145" t="str">
            <v>×</v>
          </cell>
          <cell r="K145">
            <v>11</v>
          </cell>
          <cell r="L145" t="str">
            <v>×</v>
          </cell>
          <cell r="M145">
            <v>3708</v>
          </cell>
          <cell r="N145">
            <v>2</v>
          </cell>
          <cell r="O145">
            <v>220</v>
          </cell>
          <cell r="P145">
            <v>110</v>
          </cell>
        </row>
        <row r="146">
          <cell r="B146" t="str">
            <v>11ST15C</v>
          </cell>
          <cell r="C146" t="str">
            <v>STRINGERS</v>
          </cell>
          <cell r="D146" t="str">
            <v>ㄷ</v>
          </cell>
          <cell r="E146">
            <v>200</v>
          </cell>
          <cell r="F146" t="str">
            <v>×</v>
          </cell>
          <cell r="G146">
            <v>80</v>
          </cell>
          <cell r="H146" t="str">
            <v>×</v>
          </cell>
          <cell r="I146">
            <v>7.5</v>
          </cell>
          <cell r="J146" t="str">
            <v>×</v>
          </cell>
          <cell r="K146">
            <v>11</v>
          </cell>
          <cell r="L146" t="str">
            <v>×</v>
          </cell>
          <cell r="M146">
            <v>2631</v>
          </cell>
          <cell r="N146">
            <v>2</v>
          </cell>
          <cell r="O146">
            <v>242</v>
          </cell>
          <cell r="P146">
            <v>121</v>
          </cell>
        </row>
        <row r="147">
          <cell r="B147" t="str">
            <v>11ST15D</v>
          </cell>
          <cell r="C147" t="str">
            <v>STRINGERS</v>
          </cell>
          <cell r="D147" t="str">
            <v>ㄷ</v>
          </cell>
          <cell r="E147">
            <v>200</v>
          </cell>
          <cell r="F147" t="str">
            <v>×</v>
          </cell>
          <cell r="G147">
            <v>80</v>
          </cell>
          <cell r="H147" t="str">
            <v>×</v>
          </cell>
          <cell r="I147">
            <v>7.5</v>
          </cell>
          <cell r="J147" t="str">
            <v>×</v>
          </cell>
          <cell r="K147">
            <v>11</v>
          </cell>
          <cell r="L147" t="str">
            <v>×</v>
          </cell>
          <cell r="M147">
            <v>870</v>
          </cell>
          <cell r="N147">
            <v>1</v>
          </cell>
          <cell r="O147">
            <v>21</v>
          </cell>
          <cell r="P147">
            <v>21</v>
          </cell>
        </row>
        <row r="148">
          <cell r="B148" t="str">
            <v>11ST15E</v>
          </cell>
          <cell r="C148" t="str">
            <v>STRINGERS</v>
          </cell>
          <cell r="D148" t="str">
            <v>ㄷ</v>
          </cell>
          <cell r="E148">
            <v>200</v>
          </cell>
          <cell r="F148" t="str">
            <v>×</v>
          </cell>
          <cell r="G148">
            <v>80</v>
          </cell>
          <cell r="H148" t="str">
            <v>×</v>
          </cell>
          <cell r="I148">
            <v>7.5</v>
          </cell>
          <cell r="J148" t="str">
            <v>×</v>
          </cell>
          <cell r="K148">
            <v>11</v>
          </cell>
          <cell r="L148" t="str">
            <v>×</v>
          </cell>
          <cell r="M148">
            <v>1700</v>
          </cell>
          <cell r="N148">
            <v>1</v>
          </cell>
          <cell r="O148">
            <v>42</v>
          </cell>
          <cell r="P148">
            <v>42</v>
          </cell>
        </row>
        <row r="149">
          <cell r="B149" t="str">
            <v>11ST15F</v>
          </cell>
          <cell r="C149" t="str">
            <v>STRINGERS</v>
          </cell>
          <cell r="D149" t="str">
            <v>ㄷ</v>
          </cell>
          <cell r="E149">
            <v>200</v>
          </cell>
          <cell r="F149" t="str">
            <v>×</v>
          </cell>
          <cell r="G149">
            <v>80</v>
          </cell>
          <cell r="H149" t="str">
            <v>×</v>
          </cell>
          <cell r="I149">
            <v>7.5</v>
          </cell>
          <cell r="J149" t="str">
            <v>×</v>
          </cell>
          <cell r="K149">
            <v>11</v>
          </cell>
          <cell r="L149" t="str">
            <v>×</v>
          </cell>
          <cell r="M149">
            <v>1700</v>
          </cell>
          <cell r="N149">
            <v>1</v>
          </cell>
          <cell r="O149">
            <v>48</v>
          </cell>
          <cell r="P149">
            <v>48</v>
          </cell>
        </row>
        <row r="150">
          <cell r="B150" t="str">
            <v>18B01A</v>
          </cell>
          <cell r="C150" t="str">
            <v>BEAM</v>
          </cell>
          <cell r="D150" t="str">
            <v>H</v>
          </cell>
          <cell r="E150">
            <v>200</v>
          </cell>
          <cell r="F150" t="str">
            <v>×</v>
          </cell>
          <cell r="G150">
            <v>200</v>
          </cell>
          <cell r="H150" t="str">
            <v>×</v>
          </cell>
          <cell r="I150">
            <v>8</v>
          </cell>
          <cell r="J150" t="str">
            <v>×</v>
          </cell>
          <cell r="K150">
            <v>12</v>
          </cell>
          <cell r="L150" t="str">
            <v>×</v>
          </cell>
          <cell r="M150">
            <v>3855</v>
          </cell>
          <cell r="N150">
            <v>1</v>
          </cell>
          <cell r="O150">
            <v>263</v>
          </cell>
          <cell r="P150">
            <v>263</v>
          </cell>
        </row>
        <row r="152">
          <cell r="P152" t="str">
            <v xml:space="preserve"> </v>
          </cell>
        </row>
        <row r="153">
          <cell r="P153" t="str">
            <v xml:space="preserve"> </v>
          </cell>
        </row>
        <row r="154">
          <cell r="N154">
            <v>241</v>
          </cell>
          <cell r="O154">
            <v>146781</v>
          </cell>
          <cell r="P154">
            <v>107758.33333333334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추정손익"/>
      <sheetName val="견적 원가 (재료비)"/>
      <sheetName val="공사재료비"/>
      <sheetName val="노무비"/>
      <sheetName val="경비"/>
      <sheetName val="공사비원가"/>
      <sheetName val="도장산출"/>
      <sheetName val="방화"/>
      <sheetName val="노임단가"/>
      <sheetName val=" "/>
      <sheetName val="정부노임"/>
      <sheetName val="철거비총괄"/>
      <sheetName val="내역서"/>
      <sheetName val="어룡"/>
      <sheetName val="5.공종별예산내역서"/>
      <sheetName val="품셈 "/>
      <sheetName val="내역서 "/>
      <sheetName val="준공조서"/>
      <sheetName val="공사준공계"/>
      <sheetName val="준공검사보고서"/>
      <sheetName val="POL6차-PIPING"/>
      <sheetName val="cable산출"/>
      <sheetName val="설계기준"/>
      <sheetName val="내역1"/>
      <sheetName val="설계명세서"/>
      <sheetName val="원가"/>
      <sheetName val="입찰안"/>
      <sheetName val="PI"/>
      <sheetName val="1,2공구원가계산서"/>
      <sheetName val="2공구산출내역"/>
      <sheetName val="1공구산출내역서"/>
      <sheetName val="공사비내역서"/>
      <sheetName val="공사착공계"/>
      <sheetName val="1.견적가 총괄표(설비)"/>
      <sheetName val="당초"/>
      <sheetName val="도"/>
      <sheetName val="Sheet5"/>
      <sheetName val="공사비내역서(전기)"/>
      <sheetName val="산출내역서"/>
      <sheetName val="투찰내역"/>
      <sheetName val="자재단가"/>
      <sheetName val="Sheet1"/>
      <sheetName val="단가"/>
      <sheetName val="時刻リスト"/>
      <sheetName val="설비비4"/>
      <sheetName val="M-EMS GP-570(BIT)"/>
      <sheetName val="공사설계서"/>
      <sheetName val="식재"/>
      <sheetName val="시설물"/>
      <sheetName val="식재출력용"/>
      <sheetName val="유지관리"/>
      <sheetName val="원가계산서"/>
      <sheetName val="캔개발배경"/>
      <sheetName val="캔판매목표"/>
      <sheetName val="시장"/>
      <sheetName val="일반공사"/>
      <sheetName val="WEIGHT LIST"/>
      <sheetName val="report"/>
      <sheetName val="차액보증"/>
      <sheetName val="기"/>
      <sheetName val="전선(총)"/>
      <sheetName val="내역서(토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투찰"/>
      <sheetName val="1공구(토)"/>
      <sheetName val="1공구(구)"/>
      <sheetName val="1공구(구) (2)"/>
      <sheetName val="2공구(토)"/>
      <sheetName val="2공구(구)"/>
      <sheetName val="3공구(토)"/>
      <sheetName val="3공구(구)"/>
      <sheetName val="하도급사항"/>
      <sheetName val="1공구자재"/>
      <sheetName val="2공구자재"/>
      <sheetName val="3공구자재"/>
      <sheetName val="원가서"/>
      <sheetName val="노임"/>
      <sheetName val="내역서 "/>
      <sheetName val="1,2공구원가계산서"/>
      <sheetName val="2공구산출내역"/>
      <sheetName val="산출내역서"/>
      <sheetName val="1공구산출내역서"/>
      <sheetName val="투찰내역"/>
      <sheetName val="1공구 건정토건 토공"/>
      <sheetName val="1공구 건정토건 철콘"/>
      <sheetName val="가격조사서"/>
      <sheetName val="3.공통공사대비"/>
      <sheetName val="집계표"/>
      <sheetName val="#REF"/>
      <sheetName val="입찰"/>
      <sheetName val="현경"/>
      <sheetName val="김포투찰"/>
      <sheetName val="단가"/>
      <sheetName val="연결임시"/>
      <sheetName val="설계예산서"/>
      <sheetName val="일위대가(1)"/>
      <sheetName val="내역(중앙)"/>
      <sheetName val="내역(창신)"/>
      <sheetName val="IT-B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급"/>
      <sheetName val="숫자"/>
      <sheetName val="Sheet1"/>
      <sheetName val="착공계"/>
      <sheetName val="현장대리인계"/>
      <sheetName val="위임장"/>
      <sheetName val="안전관리지정계"/>
      <sheetName val="기술요원계"/>
      <sheetName val="예정공정표"/>
      <sheetName val="안전관리계획서"/>
      <sheetName val="안전관리계획안"/>
      <sheetName val="안전관리 각서"/>
      <sheetName val="안전교육계획"/>
      <sheetName val="재직증명서"/>
      <sheetName val="경력증명서"/>
      <sheetName val="목차 "/>
      <sheetName val="내역서 "/>
      <sheetName val="자재단가"/>
      <sheetName val="일위대가"/>
      <sheetName val="단가조사서"/>
      <sheetName val="cable산출"/>
      <sheetName val="신고조서"/>
      <sheetName val="옥외외등집계표"/>
      <sheetName val="수량산출"/>
      <sheetName val="산출내역서"/>
      <sheetName val="수량산출서 (2)"/>
      <sheetName val="1,2공구원가계산서"/>
      <sheetName val="2공구산출내역"/>
      <sheetName val="1공구산출내역서"/>
      <sheetName val="Sheet5"/>
      <sheetName val="작성방법"/>
      <sheetName val="원가서"/>
      <sheetName val="#2_일위대가목록"/>
      <sheetName val="일위대가목록"/>
      <sheetName val="PI"/>
      <sheetName val="준공정산"/>
      <sheetName val="기계경비(시간당)"/>
      <sheetName val="램머"/>
      <sheetName val="steel data sheet"/>
      <sheetName val="5.소재"/>
      <sheetName val="2.1  노무비 평균단가산출"/>
      <sheetName val="효성CB 1P기초"/>
      <sheetName val="안전관리_각서"/>
      <sheetName val="목차_"/>
      <sheetName val="내역서_"/>
      <sheetName val="수량산출서_(2)"/>
      <sheetName val="2_1__노무비_평균단가산출"/>
      <sheetName val="효성CB_1P기초"/>
      <sheetName val="steel_data_sheet"/>
      <sheetName val="5_소재"/>
      <sheetName val="안전관리_각서1"/>
      <sheetName val="목차_1"/>
      <sheetName val="내역서_1"/>
      <sheetName val="수량산출서_(2)1"/>
      <sheetName val="2_1__노무비_평균단가산출1"/>
      <sheetName val="효성CB_1P기초1"/>
      <sheetName val="steel_data_sheet1"/>
      <sheetName val="5_소재1"/>
      <sheetName val="투찰내역"/>
      <sheetName val="약품공급2"/>
      <sheetName val="자재단가표(5)"/>
      <sheetName val="유치원내역"/>
      <sheetName val="자재단가비교표"/>
      <sheetName val="단가비교"/>
      <sheetName val="수량산출서"/>
      <sheetName val="22일위"/>
      <sheetName val="COST"/>
      <sheetName val="단가산출"/>
      <sheetName val="봉양~조차장간고하개명(신설)"/>
      <sheetName val="경비"/>
      <sheetName val="재료비"/>
      <sheetName val="총괄"/>
      <sheetName val="Baby일위대가"/>
      <sheetName val="일위"/>
      <sheetName val="노단"/>
      <sheetName val="수량집계"/>
      <sheetName val="자재단가사정표"/>
      <sheetName val="#REF"/>
      <sheetName val="일위(지장이설)"/>
      <sheetName val="단가순번"/>
      <sheetName val="산출0"/>
      <sheetName val="자단"/>
      <sheetName val="98지급계획"/>
      <sheetName val="현장조사"/>
      <sheetName val="요율"/>
      <sheetName val="일위(이설)"/>
      <sheetName val="2.단가산출서(총괄)"/>
      <sheetName val="SHEET"/>
      <sheetName val="기성"/>
      <sheetName val="원가계산서"/>
      <sheetName val="공사원가계산서"/>
      <sheetName val="도급예산내역서총괄표"/>
      <sheetName val="산출1"/>
      <sheetName val="임율 Data"/>
      <sheetName val="노임"/>
      <sheetName val="개소별수량산출"/>
      <sheetName val="건축내역"/>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옥외"/>
      <sheetName val="내역서 "/>
      <sheetName val="목차 "/>
      <sheetName val="산출내역서"/>
      <sheetName val="원가서"/>
      <sheetName val="작성방법"/>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서표지"/>
      <sheetName val="견적내역서"/>
      <sheetName val="BEND LOSS"/>
    </sheetNames>
    <sheetDataSet>
      <sheetData sheetId="0"/>
      <sheetData sheetId="1" refreshError="1"/>
      <sheetData sheetId="2"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EQUIPMENT LIST"/>
      <sheetName val="기계설비 목록"/>
      <sheetName val="1. 가압장 및 펌프설비"/>
      <sheetName val="2. 밸브설비"/>
      <sheetName val="3. 정수기기 및 DAF 설비"/>
      <sheetName val="4. 약품주입 및 염소소독설비"/>
      <sheetName val="5. 탈수설비"/>
      <sheetName val="6. 도급 기자재설비"/>
      <sheetName val="8. 장래분(Future)"/>
      <sheetName val="BOQ 장비별"/>
      <sheetName val="정수설비"/>
      <sheetName val="내역서(토목)"/>
      <sheetName val="공사착공계"/>
      <sheetName val="2000년1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라임코팅"/>
      <sheetName val="택코팅"/>
      <sheetName val="표층t=5 (2)"/>
      <sheetName val="표층t=5"/>
      <sheetName val="기층t=10"/>
      <sheetName val="포장헐기"/>
      <sheetName val="포장절단"/>
      <sheetName val="한전,부하"/>
      <sheetName val="설계서"/>
      <sheetName val="원가계산"/>
      <sheetName val="산출집계"/>
      <sheetName val="산출근거"/>
      <sheetName val="단가비교"/>
      <sheetName val="일위대가"/>
      <sheetName val="설계내역"/>
      <sheetName val="내역"/>
      <sheetName val="부하계산서"/>
      <sheetName val="조도계산서 (도서)"/>
      <sheetName val="배관BM(일반)"/>
      <sheetName val="저"/>
      <sheetName val="Sheet5"/>
      <sheetName val="BEND LOSS"/>
      <sheetName val="T-TABLE"/>
      <sheetName val="수량산출서"/>
      <sheetName val="철거산출근거"/>
      <sheetName val="표층t=5_(2)"/>
      <sheetName val="조도계산서_(도서)"/>
      <sheetName val="차액보증"/>
      <sheetName val="견적내역서"/>
      <sheetName val="공사예산하조서(O.K)"/>
      <sheetName val="내역서"/>
      <sheetName val="공사비내역서"/>
      <sheetName val="Bill of Qty MEP"/>
      <sheetName val="General Data"/>
      <sheetName val="복갑"/>
      <sheetName val="PROGRAM_DATA"/>
      <sheetName val="Baby일위대가"/>
      <sheetName val="일반공사"/>
      <sheetName val="노무비"/>
      <sheetName val="#REF"/>
      <sheetName val="물량"/>
      <sheetName val="PI"/>
      <sheetName val="WORK"/>
      <sheetName val="Proposal"/>
      <sheetName val="도"/>
      <sheetName val="내역서-학동2호광장"/>
      <sheetName val="POL6차-PIPING"/>
      <sheetName val="품셈 "/>
      <sheetName val="PAINT"/>
      <sheetName val="방화도료"/>
      <sheetName val="EE-PROP"/>
      <sheetName val="설비비4"/>
      <sheetName val="설비비2"/>
      <sheetName val="설비비3"/>
      <sheetName val="설비비5"/>
      <sheetName val="설비비6"/>
      <sheetName val="설비비1"/>
      <sheetName val="Eier"/>
      <sheetName val="유첨3.적용기준"/>
      <sheetName val="토건"/>
      <sheetName val="적용"/>
      <sheetName val="Pengalaman Per"/>
      <sheetName val="Y-WORK"/>
      <sheetName val="item"/>
      <sheetName val="PBS"/>
      <sheetName val="단중표"/>
      <sheetName val="품종별-이름"/>
      <sheetName val="표지"/>
      <sheetName val="SENSOR LIST"/>
      <sheetName val="2선재"/>
      <sheetName val="작성방법"/>
      <sheetName val="BQ"/>
      <sheetName val="Man Power"/>
      <sheetName val="산#3-2-2"/>
      <sheetName val="산#3-1"/>
      <sheetName val="산#3-2"/>
      <sheetName val="ENG-101"/>
      <sheetName val="CB"/>
      <sheetName val="PIPE"/>
      <sheetName val="FLANGE"/>
      <sheetName val="VALVE"/>
      <sheetName val="가열로SW"/>
      <sheetName val="기계내역서"/>
      <sheetName val="Man Power &amp; Comp"/>
      <sheetName val="부하(성남)"/>
      <sheetName val="토적표(1)"/>
      <sheetName val="터파기및재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공사개요"/>
      <sheetName val="공사개요(견적용)"/>
      <sheetName val="시공조직표"/>
      <sheetName val="인력운영"/>
      <sheetName val="공정표"/>
      <sheetName val="공정표 (2)"/>
      <sheetName val="자재계획"/>
      <sheetName val="공정별계획(공정별)"/>
      <sheetName val="공정별계획(생산,발송)"/>
      <sheetName val="공정별계획(발송구간)"/>
      <sheetName val="공정별계획(LAY-OUT)"/>
      <sheetName val="공정별계획-5(발송)"/>
      <sheetName val="공정별계획(약도)"/>
      <sheetName val="작업요령"/>
      <sheetName val="품질관리"/>
      <sheetName val="안전관리"/>
      <sheetName val="문제점 (제출)"/>
      <sheetName val="문제점(당초)"/>
      <sheetName val="Sheet1 (2)"/>
      <sheetName val="Sheet1 (3)"/>
      <sheetName val="Sheet1"/>
      <sheetName val="Sheet2"/>
      <sheetName val="가열로SW"/>
      <sheetName val="공정별계획_생산_발송_"/>
      <sheetName val="환율-LIBOR"/>
      <sheetName val="산#3-2-2"/>
      <sheetName val="COVER"/>
      <sheetName val="이대 시공계획보고"/>
      <sheetName val="BEND LOSS"/>
      <sheetName val="정부노임단가"/>
      <sheetName val="PIPE"/>
      <sheetName val="충주"/>
      <sheetName val="#REF"/>
      <sheetName val="JUCKEYK"/>
      <sheetName val="Piping Design Data"/>
      <sheetName val="I_O Module"/>
      <sheetName val="I_O List"/>
      <sheetName val="공사별"/>
      <sheetName val="DATA01"/>
      <sheetName val="자료"/>
      <sheetName val="HARIMA"/>
      <sheetName val="PI"/>
      <sheetName val="도"/>
      <sheetName val="CVA"/>
      <sheetName val="효율&amp;역율"/>
      <sheetName val="투입인력"/>
      <sheetName val="날개벽수량표"/>
      <sheetName val="2000년1차"/>
      <sheetName val="인원계획"/>
      <sheetName val="부속동"/>
      <sheetName val="예산서"/>
      <sheetName val="배수내역 (2)"/>
      <sheetName val="indirect"/>
      <sheetName val="MACRO(전선관)"/>
      <sheetName val="1.견적가 총괄표(설비)"/>
      <sheetName val="Man Power"/>
      <sheetName val="토건"/>
      <sheetName val="노임단가"/>
      <sheetName val="OD5000"/>
      <sheetName val="리스96"/>
      <sheetName val="계실5-1"/>
      <sheetName val="내역서 "/>
      <sheetName val="M-EMS GP-570(BIT)"/>
      <sheetName val="V-VESSEL (WITH DEMISTER)"/>
      <sheetName val="POL6차-PIPING"/>
      <sheetName val="단중표"/>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내역서(토목)"/>
      <sheetName val="실행내역"/>
      <sheetName val="내역서 "/>
      <sheetName val="청천내"/>
      <sheetName val="원가"/>
      <sheetName val="직노"/>
      <sheetName val="조명시설"/>
      <sheetName val="날개벽수량표"/>
      <sheetName val="공사착공계"/>
      <sheetName val="내역"/>
      <sheetName val="세골재  T2 변경 현황"/>
      <sheetName val="입찰안"/>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6차-PIPING"/>
      <sheetName val="상세내역총괄"/>
      <sheetName val="설비별"/>
      <sheetName val="1"/>
      <sheetName val="2"/>
      <sheetName val="3"/>
      <sheetName val="4"/>
      <sheetName val="5"/>
      <sheetName val="6"/>
      <sheetName val="7"/>
      <sheetName val="8"/>
      <sheetName val="9"/>
      <sheetName val="10"/>
      <sheetName val="11"/>
      <sheetName val="IO수량"/>
      <sheetName val="공사설계금액산출근거"/>
      <sheetName val="노무비근거"/>
      <sheetName val="공사비내역서"/>
      <sheetName val="MMM"/>
      <sheetName val="효성CB 1P기초"/>
      <sheetName val="정부노임단가"/>
      <sheetName val="G.R300경비"/>
      <sheetName val="공사내역"/>
      <sheetName val="효성CB_1P기초"/>
      <sheetName val="G_R300경비"/>
      <sheetName val="내역서_(물정)_(2)"/>
      <sheetName val="내역"/>
      <sheetName val="품셈 "/>
      <sheetName val="증감대비"/>
      <sheetName val="Sheet1"/>
      <sheetName val="견적내역서"/>
      <sheetName val="노무비단가"/>
      <sheetName val="조도계산서 (도서)"/>
      <sheetName val="도"/>
      <sheetName val="정부노임"/>
      <sheetName val="방화산출"/>
      <sheetName val="MMM.XLS"/>
      <sheetName val="견적을지"/>
      <sheetName val="내역서(토목)"/>
      <sheetName val="별표 "/>
      <sheetName val="유첨3.적용기준"/>
      <sheetName val="report"/>
      <sheetName val="경산"/>
      <sheetName val="C1"/>
      <sheetName val="공사설계서"/>
      <sheetName val="음성cable"/>
      <sheetName val="설치내역서"/>
      <sheetName val="건축내역"/>
      <sheetName val="전체"/>
      <sheetName val="내역서 "/>
      <sheetName val="BEND LOSS"/>
      <sheetName val="견적접수"/>
      <sheetName val="Sheet13"/>
      <sheetName val="발전기"/>
      <sheetName val="#REF"/>
      <sheetName val="Sheet14"/>
      <sheetName val="기준액"/>
      <sheetName val="재료비&amp;노무비"/>
      <sheetName val="중기조종사 단위단가"/>
      <sheetName val="項目一覧"/>
      <sheetName val="연결임시"/>
      <sheetName val="내역서"/>
      <sheetName val="공사_산출"/>
      <sheetName val="구천"/>
      <sheetName val="기초자료입력"/>
      <sheetName val="초기화면"/>
      <sheetName val="청천내"/>
      <sheetName val="공내역"/>
      <sheetName val="재료값"/>
      <sheetName val="자재실행"/>
      <sheetName val="일위대가-기계"/>
      <sheetName val="현장관리비"/>
      <sheetName val="실행내역"/>
      <sheetName val="내역서 (물자+물정) "/>
      <sheetName val="원가"/>
      <sheetName val="b_balju"/>
      <sheetName val="부대tu"/>
      <sheetName val="노임단가"/>
      <sheetName val="교량하부공"/>
      <sheetName val="기계경비(시간당)"/>
      <sheetName val="램머"/>
      <sheetName val="PANEL가격"/>
      <sheetName val="도장면적"/>
      <sheetName val="의정부문예회관변경내역"/>
      <sheetName val="제경비요율"/>
      <sheetName val="Sheet5"/>
      <sheetName val="1호인버트수량"/>
      <sheetName val="예비품"/>
      <sheetName val="일위대가"/>
      <sheetName val="2000년1차"/>
    </sheetNames>
    <sheetDataSet>
      <sheetData sheetId="0"/>
      <sheetData sheetId="1">
        <row r="41">
          <cell r="J41">
            <v>123774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TANK)"/>
      <sheetName val="내역서(UG)"/>
      <sheetName val="수량산출서(TANK)"/>
      <sheetName val="수량산출서(UG)"/>
      <sheetName val="품셈"/>
      <sheetName val="일위(200-5)"/>
      <sheetName val="일위(100-3)"/>
      <sheetName val="단가비교"/>
      <sheetName val="적산단가"/>
      <sheetName val="일위대가표(DEEP)"/>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고배선로단전요구 (2)"/>
      <sheetName val="도급예산내역서총괄표"/>
      <sheetName val="설계산출기초"/>
      <sheetName val="공사원가계산서"/>
      <sheetName val="콘센트신설"/>
      <sheetName val="고배선로단전요구"/>
      <sheetName val="공사감독 위임기안"/>
      <sheetName val="공사착공계"/>
      <sheetName val="현장대리인계"/>
      <sheetName val="현장대리인위임장"/>
      <sheetName val="공사감독위임장"/>
      <sheetName val="감독각서"/>
      <sheetName val="현장대리인각서"/>
      <sheetName val="예정공정표"/>
      <sheetName val="공사준공계"/>
      <sheetName val="준공검사신청서"/>
      <sheetName val="준공검사원"/>
      <sheetName val="수도증"/>
      <sheetName val="준공검사보고서"/>
      <sheetName val="감독각서 (2)"/>
      <sheetName val="준공조서"/>
      <sheetName val="공사준공여비내역서"/>
      <sheetName val="공사준공재료비내역서"/>
      <sheetName val="준공발생품조서"/>
      <sheetName val="사진첩표지"/>
      <sheetName val="사진첩외부세로"/>
      <sheetName val="사진첩목차"/>
      <sheetName val="공사사진첩"/>
      <sheetName val="설계명세서"/>
      <sheetName val="공사설계서"/>
      <sheetName val="총(철거)"/>
      <sheetName val="총물량표"/>
      <sheetName val="손익분석"/>
      <sheetName val="직노"/>
      <sheetName val="실행내역"/>
      <sheetName val="산근(본동가공)"/>
      <sheetName val="단가"/>
      <sheetName val="총(신설)"/>
      <sheetName val="3.내역서"/>
      <sheetName val="코드"/>
      <sheetName val="일위대가"/>
      <sheetName val="인공산출"/>
      <sheetName val="내역서 "/>
      <sheetName val="일위대가표(DEEP)"/>
      <sheetName val="정암서식"/>
      <sheetName val="공정코드"/>
      <sheetName val="48일위"/>
      <sheetName val="내역서"/>
      <sheetName val="골재산출"/>
      <sheetName val="케이블및전선관규격표"/>
      <sheetName val="DATA"/>
      <sheetName val="코드(시스템)"/>
      <sheetName val="3본사"/>
      <sheetName val="견적율"/>
      <sheetName val="200"/>
      <sheetName val="CHAB'00기준"/>
      <sheetName val="빌딩 안내"/>
      <sheetName val="고배선로단전요구_(2)"/>
      <sheetName val="공사감독_위임기안"/>
      <sheetName val="감독각서_(2)"/>
      <sheetName val="3_내역서"/>
      <sheetName val="내역서_"/>
      <sheetName val="빌딩_안내"/>
      <sheetName val="고배선로단전요구_(2)1"/>
      <sheetName val="공사감독_위임기안1"/>
      <sheetName val="감독각서_(2)1"/>
      <sheetName val="3_내역서1"/>
      <sheetName val="내역서_1"/>
      <sheetName val="빌딩_안내1"/>
      <sheetName val="수량산출서"/>
      <sheetName val="GL연결용"/>
      <sheetName val="케이블"/>
      <sheetName val="노임"/>
      <sheetName val="품셈(기초)"/>
      <sheetName val="2000년 공정표"/>
      <sheetName val="도담구내 개소별 명세"/>
      <sheetName val="수량집계 (2)"/>
      <sheetName val="토공사"/>
      <sheetName val="자료입력"/>
      <sheetName val="입찰보고"/>
      <sheetName val="봉양~조차장간고하개명(신설)"/>
      <sheetName val="철거산출근거"/>
      <sheetName val="수량"/>
      <sheetName val="자재단가"/>
      <sheetName val="CAT_5"/>
      <sheetName val="조명율표"/>
      <sheetName val="CABLE"/>
      <sheetName val="총괄내역서"/>
      <sheetName val="(C)원내역"/>
      <sheetName val="수량집계(CCTV)"/>
      <sheetName val="Macro(전선)"/>
      <sheetName val="철탑공사"/>
      <sheetName val="개요"/>
      <sheetName val="부대공Ⅱ"/>
      <sheetName val="A-4"/>
      <sheetName val="지급자재"/>
      <sheetName val="입력자료(노무비)"/>
      <sheetName val="지하1층"/>
      <sheetName val="단가표"/>
      <sheetName val="1.취수장"/>
      <sheetName val="15설계GIS"/>
      <sheetName val="일위대가표"/>
      <sheetName val="단가비교"/>
      <sheetName val="POL6차-PIPING"/>
      <sheetName val="건축내역"/>
      <sheetName val="18.궤도재료"/>
      <sheetName val="조경일람"/>
      <sheetName val="갑지1"/>
      <sheetName val="제품"/>
      <sheetName val="총수량집계표"/>
      <sheetName val="대비"/>
      <sheetName val="DANGA"/>
      <sheetName val="입찰안"/>
      <sheetName val="기성"/>
      <sheetName val="8.PILE  (돌출)"/>
      <sheetName val="DB"/>
      <sheetName val="5.정산서"/>
      <sheetName val="성원계약"/>
      <sheetName val="평3"/>
      <sheetName val="오수공수량집계표"/>
      <sheetName val="하조서"/>
      <sheetName val="MAIN_TABLE"/>
      <sheetName val="구조물공"/>
      <sheetName val="CTEMCOST"/>
      <sheetName val="목표세부명세"/>
      <sheetName val="설계내역서"/>
      <sheetName val="48단가산출"/>
      <sheetName val="교각별철근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
      <sheetName val="일위대가표(DEEP)"/>
      <sheetName val="단중표"/>
      <sheetName val="10현장조직"/>
      <sheetName val="가열로SW"/>
      <sheetName val="작성방법"/>
      <sheetName val="13.품질관리계획"/>
      <sheetName val="자격 땡겨오기"/>
      <sheetName val="조명율표"/>
      <sheetName val="단가표"/>
      <sheetName val="단위중량표"/>
      <sheetName val="PK95-5"/>
      <sheetName val="적용"/>
      <sheetName val="기본"/>
      <sheetName val="비철보고서"/>
      <sheetName val="경비공통"/>
      <sheetName val="실행예산SHEET도장재검토"/>
      <sheetName val="PI"/>
      <sheetName val="당초"/>
      <sheetName val="실행(1)"/>
      <sheetName val="내역서 "/>
      <sheetName val="공사비입력란"/>
      <sheetName val="내역"/>
      <sheetName val="BEND LOSS"/>
      <sheetName val="견적"/>
      <sheetName val="수량산출서"/>
      <sheetName val="공통비"/>
      <sheetName val="1.견적가 총괄표(설비)"/>
      <sheetName val="손익분석"/>
      <sheetName val="산출근거 (2)"/>
      <sheetName val="집계표 (2)"/>
      <sheetName val="중제관실적체크"/>
      <sheetName val="기초자료입력"/>
      <sheetName val="#REF"/>
      <sheetName val="산#3-2-2"/>
      <sheetName val="노무비"/>
      <sheetName val="자재테이블"/>
      <sheetName val="200"/>
      <sheetName val="용선 C.L"/>
      <sheetName val="내역서(토목)"/>
      <sheetName val="Sheet9"/>
      <sheetName val="POL6차-PIPING"/>
      <sheetName val="테이블"/>
      <sheetName val="공급집계 (현대-우림)"/>
      <sheetName val="유첨3.적용기준"/>
      <sheetName val="환율표"/>
      <sheetName val="TABLE"/>
      <sheetName val="작성기준"/>
      <sheetName val="3인도계획"/>
      <sheetName val="Curves"/>
      <sheetName val="Tables"/>
      <sheetName val="CAT_5"/>
      <sheetName val="XZLC004_PART2"/>
      <sheetName val="XZLC003_PART1"/>
      <sheetName val="C-18"/>
      <sheetName val="COA-17"/>
      <sheetName val="산#3-1"/>
      <sheetName val="산#3-2"/>
      <sheetName val="(2)"/>
      <sheetName val="sum"/>
      <sheetName val="Macro(전선)"/>
      <sheetName val="220 (2)"/>
      <sheetName val="입찰안"/>
      <sheetName val="Sheet5"/>
      <sheetName val="11.NO.1 SLAG POT TURN TABLE"/>
      <sheetName val="직노"/>
      <sheetName val="실행내역"/>
      <sheetName val="내역서"/>
      <sheetName val="일위대가표"/>
      <sheetName val="영창26"/>
      <sheetName val="갑  지"/>
      <sheetName val="원가계산서"/>
      <sheetName val="문학간접"/>
      <sheetName val="2.대외공문"/>
      <sheetName val="차액보증"/>
      <sheetName val="총원"/>
      <sheetName val="품셈TABLE"/>
      <sheetName val="표지"/>
      <sheetName val="설계명세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gnDLG"/>
      <sheetName val="TmpSet1"/>
      <sheetName val="logoDlg"/>
      <sheetName val="Module1"/>
      <sheetName val="COMMONMO"/>
      <sheetName val="cable산출"/>
      <sheetName val="단가비교"/>
      <sheetName val="콘센트신설"/>
      <sheetName val="설계명세서"/>
      <sheetName val="입출재고현황 (2)"/>
      <sheetName val="일위대가표(DEEP)"/>
      <sheetName val="노무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
      <sheetName val="설계예산서"/>
      <sheetName val="원가계산"/>
      <sheetName val="7.변경수량조서(갑)"/>
      <sheetName val="7.변경수량조서"/>
      <sheetName val="옥천송일대"/>
      <sheetName val="김천송일대"/>
      <sheetName val="수량산출서"/>
      <sheetName val="콘센트신설"/>
      <sheetName val="공사비내역서"/>
      <sheetName val="내역서 "/>
      <sheetName val="설계명세서"/>
      <sheetName val="1.취수장"/>
      <sheetName val="음성cable"/>
      <sheetName val="수량산출"/>
      <sheetName val="단중표"/>
      <sheetName val="자재단가"/>
      <sheetName val="복갑"/>
      <sheetName val="총괄-1"/>
      <sheetName val="BEND LOSS"/>
      <sheetName val="노무비"/>
      <sheetName val="최종견"/>
      <sheetName val="자재단가비교표"/>
      <sheetName val="하조서"/>
      <sheetName val="sw1"/>
      <sheetName val="NOMUBI"/>
      <sheetName val="기성"/>
      <sheetName val="22수량"/>
      <sheetName val="노임"/>
      <sheetName val="1.설계설명서"/>
      <sheetName val="내역서"/>
      <sheetName val="자단"/>
      <sheetName val="01상노임"/>
      <sheetName val="cost"/>
      <sheetName val="11.자재단가"/>
      <sheetName val="평자재단가"/>
      <sheetName val="98지급계획"/>
      <sheetName val=" 견적서"/>
      <sheetName val="8월판가_2"/>
      <sheetName val="경비공통"/>
      <sheetName val="7_변경수량조서(갑)"/>
      <sheetName val="7_변경수량조서"/>
      <sheetName val="내역서_"/>
      <sheetName val="1_취수장"/>
      <sheetName val="BEND_LOSS"/>
      <sheetName val="1_설계설명서"/>
      <sheetName val="11_자재단가"/>
      <sheetName val="_견적서"/>
      <sheetName val="7_변경수량조서(갑)1"/>
      <sheetName val="7_변경수량조서1"/>
      <sheetName val="내역서_1"/>
      <sheetName val="1_취수장1"/>
      <sheetName val="BEND_LOSS1"/>
      <sheetName val="1_설계설명서1"/>
      <sheetName val="11_자재단가1"/>
      <sheetName val="_견적서1"/>
      <sheetName val="도"/>
      <sheetName val="02.원가계산(1차변경)"/>
      <sheetName val="견적"/>
      <sheetName val="5사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재료대장(설치)"/>
      <sheetName val="재료대장(제각) "/>
      <sheetName val="기초공사비간지"/>
      <sheetName val="공사비산출(토)"/>
      <sheetName val="품셈총괄표"/>
      <sheetName val="품셈(기초)"/>
      <sheetName val="부표총괄표"/>
      <sheetName val="부표"/>
      <sheetName val="별표및총괄표"/>
      <sheetName val="토공집계표"/>
      <sheetName val="수량산출(토)"/>
      <sheetName val="수량산출(강관pile기초1)"/>
      <sheetName val="수량산출(강관pile기초도) "/>
      <sheetName val="수량산출(강관pile기초2)"/>
      <sheetName val="흙막이 가시설"/>
      <sheetName val="기계터파기"/>
      <sheetName val="중기운반거리"/>
      <sheetName val="수량산출1(전)"/>
      <sheetName val="발받침면적"/>
      <sheetName val="수량산출2(전)"/>
      <sheetName val="운반중량"/>
      <sheetName val="운반거리조사서"/>
      <sheetName val="한전조정노임단가"/>
      <sheetName val="자산단위별"/>
      <sheetName val="수량산출서"/>
      <sheetName val="BID"/>
      <sheetName val="설계"/>
      <sheetName val="설 계"/>
      <sheetName val="Sheet9"/>
      <sheetName val="재료대장(제각)_"/>
      <sheetName val="수량산출(강관pile기초도)_"/>
      <sheetName val="흙막이_가시설"/>
      <sheetName val="설_계"/>
      <sheetName val="재료대장(제각)_1"/>
      <sheetName val="수량산출(강관pile기초도)_1"/>
      <sheetName val="흙막이_가시설1"/>
      <sheetName val="설_계1"/>
      <sheetName val="cable산출"/>
      <sheetName val="음성cable"/>
      <sheetName val="신고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진"/>
      <sheetName val="말뚝물량"/>
      <sheetName val="품셈(기초)"/>
      <sheetName val="설계"/>
      <sheetName val="설 계"/>
      <sheetName val="Sheet9"/>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choose"/>
      <sheetName val="초기화면"/>
      <sheetName val="표지"/>
      <sheetName val="추천서"/>
      <sheetName val="※ 제출서류목록"/>
      <sheetName val="1. 기본현황"/>
      <sheetName val="2. 주요연혁"/>
      <sheetName val="3. 재무현황"/>
      <sheetName val="4. 설계능력"/>
      <sheetName val="5. 기술자격 보유현황"/>
      <sheetName val="6. 제작설비 보유현황"/>
      <sheetName val="7. 작업장 및 도장장 현황"/>
      <sheetName val="8. 규격 및 기술보유현황"/>
      <sheetName val="9. 품질관리현황"/>
      <sheetName val="10. POSEC 납품실적"/>
      <sheetName val="11. 기타업체 납품실적"/>
      <sheetName val="12. 기구 조직도"/>
      <sheetName val="13. 회사 소개"/>
      <sheetName val="14. 회사 약도"/>
      <sheetName val="※ 제출서류목록(대리점)"/>
      <sheetName val="1. 기본현황(대리점)"/>
      <sheetName val="2. 주요연혁(대리점)"/>
      <sheetName val="3. 재무현황(대리점)"/>
      <sheetName val="4. 기술자격 보유현황(대리점)"/>
      <sheetName val="5. 작업장 및 도장장 현황(대리점)"/>
      <sheetName val="6. POSEC 납품실적(대리점)"/>
      <sheetName val="7. 기타업체 납품실적(대리점)"/>
      <sheetName val="8. 기구 조직도(대리점)"/>
      <sheetName val="9. 회사 약도(대리점)"/>
      <sheetName val="Module1"/>
      <sheetName val="Sheet9"/>
      <sheetName val="작성방법"/>
      <sheetName val="REHEATING FURNACE"/>
      <sheetName val="BID"/>
      <sheetName val="설계"/>
    </sheetNames>
    <sheetDataSet>
      <sheetData sheetId="0" refreshError="1"/>
      <sheetData sheetId="1">
        <row r="3">
          <cell r="G3" t="str">
            <v>급유장치</v>
          </cell>
        </row>
        <row r="4">
          <cell r="G4" t="str">
            <v>버너</v>
          </cell>
        </row>
        <row r="5">
          <cell r="G5" t="str">
            <v>보일러 &amp; 스팀</v>
          </cell>
        </row>
        <row r="6">
          <cell r="G6" t="str">
            <v>산업기계제작</v>
          </cell>
        </row>
        <row r="7">
          <cell r="G7" t="str">
            <v>소각설비</v>
          </cell>
        </row>
        <row r="8">
          <cell r="G8" t="str">
            <v>수처리설비</v>
          </cell>
        </row>
        <row r="9">
          <cell r="G9" t="str">
            <v>연수 및 순수설비</v>
          </cell>
        </row>
        <row r="10">
          <cell r="G10" t="str">
            <v>열교환기</v>
          </cell>
        </row>
        <row r="11">
          <cell r="G11" t="str">
            <v>유공업설비</v>
          </cell>
        </row>
        <row r="12">
          <cell r="G12" t="str">
            <v>제관 및 철구조물</v>
          </cell>
        </row>
        <row r="13">
          <cell r="G13" t="str">
            <v>집진설비</v>
          </cell>
        </row>
        <row r="14">
          <cell r="G14" t="str">
            <v>탈수기</v>
          </cell>
        </row>
        <row r="15">
          <cell r="G15" t="str">
            <v>파쇄설비</v>
          </cell>
        </row>
        <row r="16">
          <cell r="G16" t="str">
            <v>항만하역설비</v>
          </cell>
        </row>
        <row r="17">
          <cell r="G17" t="str">
            <v>AIR COMPRESSOR</v>
          </cell>
        </row>
        <row r="18">
          <cell r="G18" t="str">
            <v>AIR CON' 공조설비</v>
          </cell>
        </row>
        <row r="19">
          <cell r="G19" t="str">
            <v>BELT CONVEYOR장치</v>
          </cell>
        </row>
        <row r="20">
          <cell r="G20" t="str">
            <v>COOLING TOWER</v>
          </cell>
        </row>
        <row r="21">
          <cell r="G21" t="str">
            <v>CRANE &amp; HOIST[(대형)100T 이상 제작]</v>
          </cell>
        </row>
        <row r="22">
          <cell r="G22" t="str">
            <v>CRANE &amp; HOIST[(중형)60T 이상 제작]</v>
          </cell>
        </row>
        <row r="23">
          <cell r="G23" t="str">
            <v>CRANE &amp; HOIST[(소형)60T 미만 제작]</v>
          </cell>
        </row>
        <row r="24">
          <cell r="G24" t="str">
            <v>ELEVATOR</v>
          </cell>
        </row>
        <row r="25">
          <cell r="G25" t="str">
            <v>FAN &amp; BLOWER</v>
          </cell>
        </row>
        <row r="26">
          <cell r="G26" t="str">
            <v>FEEDER &amp; SCREEN</v>
          </cell>
        </row>
        <row r="27">
          <cell r="G27" t="str">
            <v>FURNACE 설비</v>
          </cell>
        </row>
        <row r="28">
          <cell r="G28" t="str">
            <v>GAS 설비</v>
          </cell>
        </row>
        <row r="29">
          <cell r="G29" t="str">
            <v>ROLL &amp; 구동장치</v>
          </cell>
        </row>
        <row r="30">
          <cell r="G30" t="str">
            <v>TANK류[(고압)10KG/CM2 이상 제작]</v>
          </cell>
        </row>
        <row r="31">
          <cell r="G31" t="str">
            <v>TANK류[(저압)10KG/CM2 미만 제작]</v>
          </cell>
        </row>
        <row r="32">
          <cell r="G32" t="str">
            <v>VALVE류</v>
          </cell>
        </row>
        <row r="33">
          <cell r="G33" t="str">
            <v>기타설비</v>
          </cell>
        </row>
        <row r="34">
          <cell r="G34" t="str">
            <v>고저압배전반</v>
          </cell>
        </row>
        <row r="35">
          <cell r="G35" t="str">
            <v>비상용 발전기</v>
          </cell>
        </row>
        <row r="36">
          <cell r="G36" t="str">
            <v>전력용 콘덴서</v>
          </cell>
        </row>
        <row r="37">
          <cell r="G37" t="str">
            <v>전력용 변압기</v>
          </cell>
        </row>
        <row r="38">
          <cell r="G38" t="str">
            <v>제어반</v>
          </cell>
        </row>
        <row r="39">
          <cell r="G39" t="str">
            <v>무정전 전원장치</v>
          </cell>
        </row>
        <row r="40">
          <cell r="G40" t="str">
            <v>통신설비</v>
          </cell>
        </row>
        <row r="41">
          <cell r="G41" t="str">
            <v>I-TV SYSTEM</v>
          </cell>
        </row>
        <row r="42">
          <cell r="G42" t="str">
            <v>DCS(PLC)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hyperlink" Target="mailto:N@"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4.25"/>
  <sheetData/>
  <phoneticPr fontId="5"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4803-77E4-49EF-866E-E467DD4F7FC6}">
  <sheetPr codeName="Sheet5">
    <tabColor theme="8" tint="-0.249977111117893"/>
  </sheetPr>
  <dimension ref="B3:AC98"/>
  <sheetViews>
    <sheetView workbookViewId="0"/>
  </sheetViews>
  <sheetFormatPr defaultRowHeight="14.25"/>
  <cols>
    <col min="2" max="2" width="23" bestFit="1" customWidth="1"/>
    <col min="3" max="3" width="7.5" bestFit="1" customWidth="1"/>
    <col min="4" max="4" width="11.125" customWidth="1"/>
    <col min="5" max="5" width="9.75" bestFit="1" customWidth="1"/>
    <col min="6" max="6" width="11.375" bestFit="1" customWidth="1"/>
    <col min="7" max="7" width="13" bestFit="1" customWidth="1"/>
    <col min="8" max="8" width="20.5" bestFit="1" customWidth="1"/>
    <col min="9" max="9" width="17.625" bestFit="1" customWidth="1"/>
    <col min="10" max="10" width="10.25" customWidth="1"/>
    <col min="12" max="12" width="23" bestFit="1" customWidth="1"/>
    <col min="14" max="14" width="4.5" bestFit="1" customWidth="1"/>
    <col min="15" max="15" width="11.25" customWidth="1"/>
    <col min="16" max="16" width="11.375" bestFit="1" customWidth="1"/>
    <col min="17" max="17" width="13" bestFit="1" customWidth="1"/>
    <col min="18" max="18" width="15" bestFit="1" customWidth="1"/>
    <col min="19" max="19" width="16.375" style="949" customWidth="1"/>
    <col min="22" max="22" width="20.25" bestFit="1" customWidth="1"/>
    <col min="23" max="23" width="6.875" bestFit="1" customWidth="1"/>
    <col min="24" max="24" width="4.875" bestFit="1" customWidth="1"/>
    <col min="25" max="25" width="12.125" bestFit="1" customWidth="1"/>
    <col min="26" max="26" width="6.125" bestFit="1" customWidth="1"/>
    <col min="27" max="27" width="5.875" bestFit="1" customWidth="1"/>
    <col min="28" max="28" width="13.375" bestFit="1" customWidth="1"/>
    <col min="29" max="29" width="17.875" customWidth="1"/>
  </cols>
  <sheetData>
    <row r="3" spans="2:29" ht="15" thickBot="1"/>
    <row r="4" spans="2:29" ht="14.25" customHeight="1">
      <c r="B4" s="1153" t="s">
        <v>1635</v>
      </c>
      <c r="C4" s="1154"/>
      <c r="D4" s="1154"/>
      <c r="E4" s="1154"/>
      <c r="F4" s="1154"/>
      <c r="G4" s="1154"/>
      <c r="H4" s="1154"/>
      <c r="I4" s="1155"/>
      <c r="L4" s="1153" t="s">
        <v>1637</v>
      </c>
      <c r="M4" s="1154"/>
      <c r="N4" s="1154"/>
      <c r="O4" s="1154"/>
      <c r="P4" s="1154"/>
      <c r="Q4" s="1154"/>
      <c r="R4" s="1154"/>
      <c r="S4" s="1155"/>
      <c r="V4" s="1153" t="s">
        <v>1683</v>
      </c>
      <c r="W4" s="1154"/>
      <c r="X4" s="1154"/>
      <c r="Y4" s="1154"/>
      <c r="Z4" s="1154"/>
      <c r="AA4" s="1154"/>
      <c r="AB4" s="1154"/>
      <c r="AC4" s="1155"/>
    </row>
    <row r="5" spans="2:29" ht="14.25" customHeight="1">
      <c r="B5" s="1156"/>
      <c r="C5" s="1157"/>
      <c r="D5" s="1157"/>
      <c r="E5" s="1157"/>
      <c r="F5" s="1157"/>
      <c r="G5" s="1157"/>
      <c r="H5" s="1157"/>
      <c r="I5" s="1158"/>
      <c r="L5" s="1156"/>
      <c r="M5" s="1157"/>
      <c r="N5" s="1157"/>
      <c r="O5" s="1157"/>
      <c r="P5" s="1157"/>
      <c r="Q5" s="1157"/>
      <c r="R5" s="1157"/>
      <c r="S5" s="1158"/>
      <c r="V5" s="1156"/>
      <c r="W5" s="1157"/>
      <c r="X5" s="1157"/>
      <c r="Y5" s="1157"/>
      <c r="Z5" s="1157"/>
      <c r="AA5" s="1157"/>
      <c r="AB5" s="1157"/>
      <c r="AC5" s="1158"/>
    </row>
    <row r="6" spans="2:29">
      <c r="B6" s="977"/>
      <c r="I6" s="978"/>
      <c r="L6" s="977"/>
      <c r="S6" s="998"/>
      <c r="V6" s="977"/>
      <c r="AC6" s="998"/>
    </row>
    <row r="7" spans="2:29" ht="15" thickBot="1">
      <c r="B7" s="979" t="s">
        <v>1645</v>
      </c>
      <c r="C7" s="980"/>
      <c r="D7" s="981"/>
      <c r="E7" s="982"/>
      <c r="F7" s="982"/>
      <c r="G7" s="982"/>
      <c r="H7" s="982"/>
      <c r="I7" s="983" t="s">
        <v>1596</v>
      </c>
      <c r="L7" s="979" t="s">
        <v>1645</v>
      </c>
      <c r="M7" s="980"/>
      <c r="N7" s="981"/>
      <c r="O7" s="982"/>
      <c r="P7" s="982"/>
      <c r="Q7" s="982"/>
      <c r="R7" s="982"/>
      <c r="S7" s="999" t="s">
        <v>1596</v>
      </c>
      <c r="V7" s="979" t="s">
        <v>1645</v>
      </c>
      <c r="W7" s="980"/>
      <c r="X7" s="981"/>
      <c r="Y7" s="982"/>
      <c r="Z7" s="982"/>
      <c r="AA7" s="982"/>
      <c r="AB7" s="982"/>
      <c r="AC7" s="999" t="s">
        <v>1596</v>
      </c>
    </row>
    <row r="8" spans="2:29" ht="15" thickBot="1">
      <c r="B8" s="929" t="s">
        <v>1511</v>
      </c>
      <c r="C8" s="930" t="s">
        <v>1512</v>
      </c>
      <c r="D8" s="931" t="s">
        <v>597</v>
      </c>
      <c r="E8" s="932" t="s">
        <v>1232</v>
      </c>
      <c r="F8" s="932" t="s">
        <v>1513</v>
      </c>
      <c r="G8" s="932" t="s">
        <v>1514</v>
      </c>
      <c r="H8" s="932" t="s">
        <v>1515</v>
      </c>
      <c r="I8" s="933" t="s">
        <v>112</v>
      </c>
      <c r="L8" s="929" t="s">
        <v>1511</v>
      </c>
      <c r="M8" s="930" t="s">
        <v>1512</v>
      </c>
      <c r="N8" s="931" t="s">
        <v>597</v>
      </c>
      <c r="O8" s="932" t="s">
        <v>1232</v>
      </c>
      <c r="P8" s="932" t="s">
        <v>1513</v>
      </c>
      <c r="Q8" s="932" t="s">
        <v>1514</v>
      </c>
      <c r="R8" s="932" t="s">
        <v>1515</v>
      </c>
      <c r="S8" s="1000" t="s">
        <v>112</v>
      </c>
      <c r="V8" s="929" t="s">
        <v>1511</v>
      </c>
      <c r="W8" s="930" t="s">
        <v>1512</v>
      </c>
      <c r="X8" s="931" t="s">
        <v>597</v>
      </c>
      <c r="Y8" s="932" t="s">
        <v>1232</v>
      </c>
      <c r="Z8" s="932" t="s">
        <v>1513</v>
      </c>
      <c r="AA8" s="932" t="s">
        <v>1514</v>
      </c>
      <c r="AB8" s="932" t="s">
        <v>1515</v>
      </c>
      <c r="AC8" s="1000" t="s">
        <v>112</v>
      </c>
    </row>
    <row r="9" spans="2:29" ht="15" thickTop="1">
      <c r="B9" s="974" t="s">
        <v>1528</v>
      </c>
      <c r="C9" s="934">
        <v>1</v>
      </c>
      <c r="D9" s="935" t="s">
        <v>578</v>
      </c>
      <c r="E9" s="936">
        <v>0</v>
      </c>
      <c r="F9" s="936">
        <v>0</v>
      </c>
      <c r="G9" s="936">
        <v>228200000</v>
      </c>
      <c r="H9" s="936">
        <v>228200000</v>
      </c>
      <c r="I9" s="937" t="s">
        <v>1525</v>
      </c>
      <c r="L9" s="994" t="s">
        <v>1638</v>
      </c>
      <c r="M9" s="989">
        <v>2.31</v>
      </c>
      <c r="N9" s="989" t="s">
        <v>1594</v>
      </c>
      <c r="O9" s="991" t="s">
        <v>1646</v>
      </c>
      <c r="P9" s="991"/>
      <c r="Q9" s="991"/>
      <c r="R9" s="993" t="s">
        <v>1646</v>
      </c>
      <c r="S9" s="992"/>
      <c r="V9" s="994" t="s">
        <v>1684</v>
      </c>
      <c r="W9" s="989"/>
      <c r="X9" s="989"/>
      <c r="Y9" s="991"/>
      <c r="Z9" s="991"/>
      <c r="AA9" s="991"/>
      <c r="AB9" s="993"/>
      <c r="AC9" s="992"/>
    </row>
    <row r="10" spans="2:29">
      <c r="B10" s="974" t="s">
        <v>1529</v>
      </c>
      <c r="C10" s="934">
        <v>15</v>
      </c>
      <c r="D10" s="935" t="s">
        <v>1508</v>
      </c>
      <c r="E10" s="936">
        <v>0</v>
      </c>
      <c r="F10" s="936">
        <v>0</v>
      </c>
      <c r="G10" s="936">
        <v>700800000</v>
      </c>
      <c r="H10" s="936">
        <v>700800000</v>
      </c>
      <c r="I10" s="937" t="s">
        <v>1525</v>
      </c>
      <c r="L10" s="990" t="s">
        <v>1640</v>
      </c>
      <c r="M10" s="989">
        <v>0.16</v>
      </c>
      <c r="N10" s="989" t="s">
        <v>1594</v>
      </c>
      <c r="O10" s="991" t="s">
        <v>1646</v>
      </c>
      <c r="P10" s="991"/>
      <c r="Q10" s="991"/>
      <c r="R10" s="993" t="s">
        <v>1646</v>
      </c>
      <c r="S10" s="992"/>
      <c r="V10" s="994" t="s">
        <v>1685</v>
      </c>
      <c r="W10" s="989"/>
      <c r="X10" s="989"/>
      <c r="Y10" s="991"/>
      <c r="Z10" s="991"/>
      <c r="AA10" s="991"/>
      <c r="AB10" s="993"/>
      <c r="AC10" s="992"/>
    </row>
    <row r="11" spans="2:29">
      <c r="B11" s="974" t="s">
        <v>1524</v>
      </c>
      <c r="C11" s="934">
        <v>1</v>
      </c>
      <c r="D11" s="935" t="s">
        <v>578</v>
      </c>
      <c r="E11" s="936">
        <v>0</v>
      </c>
      <c r="F11" s="936">
        <v>0</v>
      </c>
      <c r="G11" s="936">
        <v>228200000</v>
      </c>
      <c r="H11" s="936"/>
      <c r="I11" s="937" t="s">
        <v>1525</v>
      </c>
      <c r="L11" s="990" t="s">
        <v>1641</v>
      </c>
      <c r="M11" s="989">
        <v>0.16</v>
      </c>
      <c r="N11" s="989" t="s">
        <v>1594</v>
      </c>
      <c r="O11" s="991" t="s">
        <v>1646</v>
      </c>
      <c r="P11" s="991"/>
      <c r="Q11" s="991"/>
      <c r="R11" s="993" t="s">
        <v>1646</v>
      </c>
      <c r="S11" s="992"/>
      <c r="V11" s="994" t="s">
        <v>1644</v>
      </c>
      <c r="W11" s="989"/>
      <c r="X11" s="989"/>
      <c r="Y11" s="991"/>
      <c r="Z11" s="991"/>
      <c r="AA11" s="991"/>
      <c r="AB11" s="993"/>
      <c r="AC11" s="992"/>
    </row>
    <row r="12" spans="2:29">
      <c r="B12" s="974" t="s">
        <v>1526</v>
      </c>
      <c r="C12" s="934">
        <v>1</v>
      </c>
      <c r="D12" s="935" t="s">
        <v>578</v>
      </c>
      <c r="E12" s="936">
        <v>0</v>
      </c>
      <c r="F12" s="936">
        <v>0</v>
      </c>
      <c r="G12" s="936">
        <v>68700000</v>
      </c>
      <c r="H12" s="936"/>
      <c r="I12" s="937" t="s">
        <v>1525</v>
      </c>
      <c r="L12" s="990" t="s">
        <v>1642</v>
      </c>
      <c r="M12" s="989">
        <v>26</v>
      </c>
      <c r="N12" s="989" t="s">
        <v>1594</v>
      </c>
      <c r="O12" s="991">
        <v>4812500</v>
      </c>
      <c r="P12" s="991"/>
      <c r="Q12" s="991"/>
      <c r="R12" s="993">
        <f>M12*O12</f>
        <v>125125000</v>
      </c>
      <c r="S12" s="992"/>
      <c r="V12" s="994" t="s">
        <v>1593</v>
      </c>
      <c r="W12" s="989"/>
      <c r="X12" s="989"/>
      <c r="Y12" s="991"/>
      <c r="Z12" s="991"/>
      <c r="AA12" s="991"/>
      <c r="AB12" s="993"/>
      <c r="AC12" s="992"/>
    </row>
    <row r="13" spans="2:29">
      <c r="B13" s="974" t="s">
        <v>1527</v>
      </c>
      <c r="C13" s="934">
        <v>1</v>
      </c>
      <c r="D13" s="935" t="s">
        <v>578</v>
      </c>
      <c r="E13" s="936">
        <v>0</v>
      </c>
      <c r="F13" s="936">
        <v>0</v>
      </c>
      <c r="G13" s="936">
        <v>27600000</v>
      </c>
      <c r="H13" s="936">
        <v>27600000</v>
      </c>
      <c r="I13" s="937" t="s">
        <v>1525</v>
      </c>
      <c r="L13" s="990" t="s">
        <v>1643</v>
      </c>
      <c r="M13" s="989">
        <v>3.43</v>
      </c>
      <c r="N13" s="989" t="s">
        <v>1594</v>
      </c>
      <c r="O13" s="991">
        <v>1687500</v>
      </c>
      <c r="P13" s="991"/>
      <c r="Q13" s="991"/>
      <c r="R13" s="993">
        <f>O13*M13</f>
        <v>5788125</v>
      </c>
      <c r="S13" s="992"/>
      <c r="V13" s="994" t="s">
        <v>1686</v>
      </c>
      <c r="W13" s="989"/>
      <c r="X13" s="989"/>
      <c r="Y13" s="991"/>
      <c r="Z13" s="991"/>
      <c r="AA13" s="991"/>
      <c r="AB13" s="993"/>
      <c r="AC13" s="992"/>
    </row>
    <row r="14" spans="2:29">
      <c r="B14" s="977"/>
      <c r="I14" s="978"/>
      <c r="L14" s="990" t="s">
        <v>1644</v>
      </c>
      <c r="M14" s="989">
        <v>13.39</v>
      </c>
      <c r="N14" s="989" t="s">
        <v>1594</v>
      </c>
      <c r="O14" s="991">
        <v>13750000</v>
      </c>
      <c r="P14" s="991"/>
      <c r="Q14" s="991"/>
      <c r="R14" s="993">
        <f>O14*M14</f>
        <v>184112500</v>
      </c>
      <c r="S14" s="992"/>
      <c r="V14" s="994"/>
      <c r="W14" s="989"/>
      <c r="X14" s="989"/>
      <c r="Y14" s="991"/>
      <c r="Z14" s="991"/>
      <c r="AA14" s="991"/>
      <c r="AB14" s="993"/>
      <c r="AC14" s="992"/>
    </row>
    <row r="15" spans="2:29">
      <c r="B15" s="977"/>
      <c r="I15" s="978"/>
      <c r="L15" s="990" t="s">
        <v>1593</v>
      </c>
      <c r="M15" s="989">
        <v>7.7</v>
      </c>
      <c r="N15" s="989" t="s">
        <v>1594</v>
      </c>
      <c r="O15" s="991">
        <v>5000000</v>
      </c>
      <c r="P15" s="991"/>
      <c r="Q15" s="991"/>
      <c r="R15" s="993">
        <f>O15*M15</f>
        <v>38500000</v>
      </c>
      <c r="S15" s="992"/>
      <c r="V15" s="994"/>
      <c r="W15" s="989"/>
      <c r="X15" s="989"/>
      <c r="Y15" s="991"/>
      <c r="Z15" s="991"/>
      <c r="AA15" s="991"/>
      <c r="AB15" s="993"/>
      <c r="AC15" s="992"/>
    </row>
    <row r="16" spans="2:29">
      <c r="B16" s="977"/>
      <c r="I16" s="978"/>
      <c r="L16" s="994" t="s">
        <v>1639</v>
      </c>
      <c r="M16" s="989">
        <v>2.31</v>
      </c>
      <c r="N16" s="989" t="s">
        <v>1594</v>
      </c>
      <c r="O16" s="991" t="s">
        <v>1646</v>
      </c>
      <c r="P16" s="991"/>
      <c r="Q16" s="991"/>
      <c r="R16" s="993" t="s">
        <v>1646</v>
      </c>
      <c r="S16" s="992"/>
      <c r="V16" s="994"/>
      <c r="W16" s="989"/>
      <c r="X16" s="989"/>
      <c r="Y16" s="991"/>
      <c r="Z16" s="991"/>
      <c r="AA16" s="991"/>
      <c r="AB16" s="993"/>
      <c r="AC16" s="992"/>
    </row>
    <row r="17" spans="2:29">
      <c r="B17" s="977"/>
      <c r="I17" s="978"/>
      <c r="L17" s="990" t="s">
        <v>1640</v>
      </c>
      <c r="M17" s="989">
        <v>0.16</v>
      </c>
      <c r="N17" s="989" t="s">
        <v>1594</v>
      </c>
      <c r="O17" s="991" t="s">
        <v>1646</v>
      </c>
      <c r="P17" s="991"/>
      <c r="Q17" s="991"/>
      <c r="R17" s="993" t="s">
        <v>1646</v>
      </c>
      <c r="S17" s="992"/>
      <c r="V17" s="990"/>
      <c r="W17" s="989"/>
      <c r="X17" s="989"/>
      <c r="Y17" s="991"/>
      <c r="Z17" s="991"/>
      <c r="AA17" s="991"/>
      <c r="AB17" s="993"/>
      <c r="AC17" s="992"/>
    </row>
    <row r="18" spans="2:29">
      <c r="B18" s="977"/>
      <c r="I18" s="978"/>
      <c r="L18" s="990" t="s">
        <v>1641</v>
      </c>
      <c r="M18" s="989">
        <v>0.16</v>
      </c>
      <c r="N18" s="989" t="s">
        <v>1594</v>
      </c>
      <c r="O18" s="991" t="s">
        <v>1646</v>
      </c>
      <c r="P18" s="991"/>
      <c r="Q18" s="991"/>
      <c r="R18" s="993" t="s">
        <v>1646</v>
      </c>
      <c r="S18" s="992"/>
      <c r="V18" s="990"/>
      <c r="W18" s="989"/>
      <c r="X18" s="989"/>
      <c r="Y18" s="991"/>
      <c r="Z18" s="991"/>
      <c r="AA18" s="991"/>
      <c r="AB18" s="993"/>
      <c r="AC18" s="992"/>
    </row>
    <row r="19" spans="2:29">
      <c r="B19" s="977"/>
      <c r="I19" s="978"/>
      <c r="L19" s="990" t="s">
        <v>1642</v>
      </c>
      <c r="M19" s="989">
        <v>26</v>
      </c>
      <c r="N19" s="989" t="s">
        <v>1594</v>
      </c>
      <c r="O19" s="991">
        <v>4812500</v>
      </c>
      <c r="P19" s="991"/>
      <c r="Q19" s="991"/>
      <c r="R19" s="993">
        <f>M19*O19</f>
        <v>125125000</v>
      </c>
      <c r="S19" s="992"/>
      <c r="V19" s="990"/>
      <c r="W19" s="989"/>
      <c r="X19" s="989"/>
      <c r="Y19" s="991"/>
      <c r="Z19" s="991"/>
      <c r="AA19" s="991"/>
      <c r="AB19" s="993"/>
      <c r="AC19" s="992"/>
    </row>
    <row r="20" spans="2:29">
      <c r="B20" s="977"/>
      <c r="I20" s="978"/>
      <c r="L20" s="990" t="s">
        <v>1643</v>
      </c>
      <c r="M20" s="989">
        <v>3.43</v>
      </c>
      <c r="N20" s="989" t="s">
        <v>1594</v>
      </c>
      <c r="O20" s="991">
        <v>1687500</v>
      </c>
      <c r="P20" s="991"/>
      <c r="Q20" s="991"/>
      <c r="R20" s="993">
        <f>O20*M20</f>
        <v>5788125</v>
      </c>
      <c r="S20" s="992"/>
      <c r="V20" s="990"/>
      <c r="W20" s="989"/>
      <c r="X20" s="989"/>
      <c r="Y20" s="991"/>
      <c r="Z20" s="991"/>
      <c r="AA20" s="991"/>
      <c r="AB20" s="993"/>
      <c r="AC20" s="992"/>
    </row>
    <row r="21" spans="2:29">
      <c r="B21" s="977"/>
      <c r="I21" s="978"/>
      <c r="L21" s="990" t="s">
        <v>1644</v>
      </c>
      <c r="M21" s="989">
        <v>13.39</v>
      </c>
      <c r="N21" s="989" t="s">
        <v>1594</v>
      </c>
      <c r="O21" s="991">
        <v>13750000</v>
      </c>
      <c r="P21" s="991"/>
      <c r="Q21" s="991"/>
      <c r="R21" s="993">
        <f>O21*M21</f>
        <v>184112500</v>
      </c>
      <c r="S21" s="992"/>
      <c r="V21" s="990"/>
      <c r="W21" s="989"/>
      <c r="X21" s="989"/>
      <c r="Y21" s="991"/>
      <c r="Z21" s="991"/>
      <c r="AA21" s="991"/>
      <c r="AB21" s="993"/>
      <c r="AC21" s="992"/>
    </row>
    <row r="22" spans="2:29">
      <c r="B22" s="977"/>
      <c r="I22" s="978"/>
      <c r="L22" s="990" t="s">
        <v>1593</v>
      </c>
      <c r="M22" s="989">
        <v>7.7</v>
      </c>
      <c r="N22" s="989" t="s">
        <v>1594</v>
      </c>
      <c r="O22" s="991">
        <v>5000000</v>
      </c>
      <c r="P22" s="991"/>
      <c r="Q22" s="991"/>
      <c r="R22" s="993">
        <f>O22*M22</f>
        <v>38500000</v>
      </c>
      <c r="S22" s="992"/>
      <c r="V22" s="990"/>
      <c r="W22" s="989"/>
      <c r="X22" s="989"/>
      <c r="Y22" s="991"/>
      <c r="Z22" s="991"/>
      <c r="AA22" s="991"/>
      <c r="AB22" s="993"/>
      <c r="AC22" s="992"/>
    </row>
    <row r="23" spans="2:29" ht="15" thickBot="1">
      <c r="B23" s="977"/>
      <c r="I23" s="978"/>
      <c r="L23" s="990" t="s">
        <v>1647</v>
      </c>
      <c r="M23" s="989">
        <v>5</v>
      </c>
      <c r="N23" s="989" t="s">
        <v>1594</v>
      </c>
      <c r="O23" s="991">
        <v>4500000</v>
      </c>
      <c r="P23" s="991"/>
      <c r="Q23" s="991"/>
      <c r="R23" s="993">
        <f>M23*O23</f>
        <v>22500000</v>
      </c>
      <c r="S23" s="992"/>
      <c r="V23" s="990"/>
      <c r="W23" s="989"/>
      <c r="X23" s="989"/>
      <c r="Y23" s="991"/>
      <c r="Z23" s="991"/>
      <c r="AA23" s="991"/>
      <c r="AB23" s="993"/>
      <c r="AC23" s="992"/>
    </row>
    <row r="24" spans="2:29" ht="15" thickBot="1">
      <c r="B24" s="1159" t="s">
        <v>1648</v>
      </c>
      <c r="C24" s="1160"/>
      <c r="D24" s="1160"/>
      <c r="E24" s="1160"/>
      <c r="F24" s="1160"/>
      <c r="G24" s="1160"/>
      <c r="H24" s="995">
        <f>SUM(H9:H23)</f>
        <v>956600000</v>
      </c>
      <c r="I24" s="996"/>
      <c r="L24" s="1159" t="s">
        <v>1648</v>
      </c>
      <c r="M24" s="1160"/>
      <c r="N24" s="1160"/>
      <c r="O24" s="1160"/>
      <c r="P24" s="1160"/>
      <c r="Q24" s="1160"/>
      <c r="R24" s="995">
        <f>SUM(R9:R23)</f>
        <v>729551250</v>
      </c>
      <c r="S24" s="1001"/>
      <c r="V24" s="1159" t="s">
        <v>1648</v>
      </c>
      <c r="W24" s="1160"/>
      <c r="X24" s="1160"/>
      <c r="Y24" s="1160"/>
      <c r="Z24" s="1160"/>
      <c r="AA24" s="1160"/>
      <c r="AB24" s="995">
        <f>SUM(AB9:AB23)</f>
        <v>0</v>
      </c>
      <c r="AC24" s="1001"/>
    </row>
    <row r="26" spans="2:29">
      <c r="H26" s="997">
        <f>H24+H51+H78+H91</f>
        <v>2695488032.5</v>
      </c>
      <c r="R26" s="1015">
        <f>R24+S50+S69+S77</f>
        <v>1982271082.79</v>
      </c>
    </row>
    <row r="29" spans="2:29" ht="15" thickBot="1"/>
    <row r="30" spans="2:29">
      <c r="B30" s="1153" t="s">
        <v>1635</v>
      </c>
      <c r="C30" s="1154"/>
      <c r="D30" s="1154"/>
      <c r="E30" s="1154"/>
      <c r="F30" s="1154"/>
      <c r="G30" s="1154"/>
      <c r="H30" s="1154"/>
      <c r="I30" s="1155"/>
      <c r="L30" s="1153" t="s">
        <v>1637</v>
      </c>
      <c r="M30" s="1154"/>
      <c r="N30" s="1154"/>
      <c r="O30" s="1154"/>
      <c r="P30" s="1154"/>
      <c r="Q30" s="1154"/>
      <c r="R30" s="1154"/>
      <c r="S30" s="1155"/>
    </row>
    <row r="31" spans="2:29">
      <c r="B31" s="1156"/>
      <c r="C31" s="1157"/>
      <c r="D31" s="1157"/>
      <c r="E31" s="1157"/>
      <c r="F31" s="1157"/>
      <c r="G31" s="1157"/>
      <c r="H31" s="1157"/>
      <c r="I31" s="1158"/>
      <c r="L31" s="1156"/>
      <c r="M31" s="1157"/>
      <c r="N31" s="1157"/>
      <c r="O31" s="1157"/>
      <c r="P31" s="1157"/>
      <c r="Q31" s="1157"/>
      <c r="R31" s="1157"/>
      <c r="S31" s="1158"/>
    </row>
    <row r="32" spans="2:29">
      <c r="B32" s="977"/>
      <c r="I32" s="978"/>
      <c r="L32" s="977"/>
      <c r="S32" s="998"/>
    </row>
    <row r="33" spans="2:19" ht="15" thickBot="1">
      <c r="B33" s="979" t="s">
        <v>1595</v>
      </c>
      <c r="C33" s="980"/>
      <c r="D33" s="981"/>
      <c r="E33" s="982"/>
      <c r="F33" s="982"/>
      <c r="G33" s="982"/>
      <c r="H33" s="982"/>
      <c r="I33" s="983" t="s">
        <v>1596</v>
      </c>
      <c r="L33" s="979" t="s">
        <v>1595</v>
      </c>
      <c r="M33" s="980"/>
      <c r="N33" s="981"/>
      <c r="O33" s="982"/>
      <c r="P33" s="982"/>
      <c r="Q33" s="982"/>
      <c r="R33" s="982"/>
      <c r="S33" s="999" t="s">
        <v>1596</v>
      </c>
    </row>
    <row r="34" spans="2:19" ht="15" thickBot="1">
      <c r="B34" s="929" t="s">
        <v>1511</v>
      </c>
      <c r="C34" s="930" t="s">
        <v>1512</v>
      </c>
      <c r="D34" s="931" t="s">
        <v>597</v>
      </c>
      <c r="E34" s="932" t="s">
        <v>1232</v>
      </c>
      <c r="F34" s="932" t="s">
        <v>1513</v>
      </c>
      <c r="G34" s="932" t="s">
        <v>1514</v>
      </c>
      <c r="H34" s="932" t="s">
        <v>1515</v>
      </c>
      <c r="I34" s="933" t="s">
        <v>112</v>
      </c>
      <c r="L34" s="929" t="s">
        <v>1511</v>
      </c>
      <c r="M34" s="930" t="s">
        <v>1512</v>
      </c>
      <c r="N34" s="931" t="s">
        <v>597</v>
      </c>
      <c r="O34" s="932" t="s">
        <v>1232</v>
      </c>
      <c r="P34" s="932" t="s">
        <v>1513</v>
      </c>
      <c r="Q34" s="932" t="s">
        <v>1514</v>
      </c>
      <c r="R34" s="932" t="s">
        <v>1231</v>
      </c>
      <c r="S34" s="1000" t="s">
        <v>1668</v>
      </c>
    </row>
    <row r="35" spans="2:19" ht="15" thickTop="1">
      <c r="B35" s="974" t="s">
        <v>1510</v>
      </c>
      <c r="C35" s="934">
        <v>76.153000000000006</v>
      </c>
      <c r="D35" s="935" t="s">
        <v>1516</v>
      </c>
      <c r="E35" s="936">
        <v>201957</v>
      </c>
      <c r="F35" s="936">
        <v>275055724</v>
      </c>
      <c r="G35" s="936">
        <v>6975185</v>
      </c>
      <c r="H35" s="936">
        <v>282232866</v>
      </c>
      <c r="I35" s="937"/>
      <c r="L35" s="974" t="s">
        <v>1649</v>
      </c>
      <c r="M35" s="934">
        <v>98.581999999999994</v>
      </c>
      <c r="N35" s="935" t="s">
        <v>1594</v>
      </c>
      <c r="O35" s="936"/>
      <c r="P35" s="936"/>
      <c r="Q35" s="936"/>
      <c r="R35" s="936">
        <v>657885</v>
      </c>
      <c r="S35" s="1002">
        <f>M35*R35</f>
        <v>64855619.069999993</v>
      </c>
    </row>
    <row r="36" spans="2:19">
      <c r="B36" s="974" t="s">
        <v>1517</v>
      </c>
      <c r="C36" s="934">
        <v>31.272000000000002</v>
      </c>
      <c r="D36" s="935" t="s">
        <v>1508</v>
      </c>
      <c r="E36" s="936">
        <v>82933</v>
      </c>
      <c r="F36" s="936">
        <v>89058653</v>
      </c>
      <c r="G36" s="936">
        <v>2258432</v>
      </c>
      <c r="H36" s="936"/>
      <c r="I36" s="937"/>
      <c r="L36" s="974" t="s">
        <v>1650</v>
      </c>
      <c r="M36" s="934">
        <v>46.851999999999997</v>
      </c>
      <c r="N36" s="935" t="s">
        <v>1594</v>
      </c>
      <c r="O36" s="936"/>
      <c r="P36" s="936"/>
      <c r="Q36" s="936"/>
      <c r="R36" s="936">
        <v>5420440</v>
      </c>
      <c r="S36" s="1002">
        <f t="shared" ref="S36:S49" si="0">M36*R36</f>
        <v>253958454.88</v>
      </c>
    </row>
    <row r="37" spans="2:19">
      <c r="B37" s="974" t="s">
        <v>1518</v>
      </c>
      <c r="C37" s="934">
        <v>2.85</v>
      </c>
      <c r="D37" s="935" t="s">
        <v>1508</v>
      </c>
      <c r="E37" s="936">
        <v>7558</v>
      </c>
      <c r="F37" s="936">
        <v>3581352</v>
      </c>
      <c r="G37" s="936">
        <v>90818</v>
      </c>
      <c r="H37" s="936">
        <v>3679728</v>
      </c>
      <c r="I37" s="937"/>
      <c r="L37" s="974" t="s">
        <v>1651</v>
      </c>
      <c r="M37" s="934">
        <v>52</v>
      </c>
      <c r="N37" s="935" t="s">
        <v>1594</v>
      </c>
      <c r="O37" s="936"/>
      <c r="P37" s="936"/>
      <c r="Q37" s="936"/>
      <c r="R37" s="936">
        <v>3336809</v>
      </c>
      <c r="S37" s="1002">
        <f t="shared" si="0"/>
        <v>173514068</v>
      </c>
    </row>
    <row r="38" spans="2:19">
      <c r="B38" s="974" t="s">
        <v>1519</v>
      </c>
      <c r="C38" s="934">
        <v>3.6240000000000001</v>
      </c>
      <c r="D38" s="935" t="s">
        <v>1508</v>
      </c>
      <c r="E38" s="936">
        <v>226666</v>
      </c>
      <c r="F38" s="936">
        <v>9505723</v>
      </c>
      <c r="G38" s="936">
        <v>475298</v>
      </c>
      <c r="H38" s="936">
        <v>10207687</v>
      </c>
      <c r="I38" s="937"/>
      <c r="L38" s="974" t="s">
        <v>1652</v>
      </c>
      <c r="M38" s="934">
        <v>10</v>
      </c>
      <c r="N38" s="935" t="s">
        <v>1594</v>
      </c>
      <c r="O38" s="936"/>
      <c r="P38" s="936"/>
      <c r="Q38" s="936"/>
      <c r="R38" s="936">
        <v>5251831</v>
      </c>
      <c r="S38" s="1002">
        <f t="shared" si="0"/>
        <v>52518310</v>
      </c>
    </row>
    <row r="39" spans="2:19">
      <c r="B39" s="974" t="s">
        <v>1520</v>
      </c>
      <c r="C39" s="934">
        <v>10</v>
      </c>
      <c r="D39" s="935" t="s">
        <v>1508</v>
      </c>
      <c r="E39" s="936">
        <v>26520</v>
      </c>
      <c r="F39" s="936">
        <v>50819960</v>
      </c>
      <c r="G39" s="936">
        <v>1288750</v>
      </c>
      <c r="H39" s="936">
        <v>52135230</v>
      </c>
      <c r="I39" s="937"/>
      <c r="L39" s="974" t="s">
        <v>1653</v>
      </c>
      <c r="M39" s="934">
        <v>10</v>
      </c>
      <c r="N39" s="935" t="s">
        <v>1594</v>
      </c>
      <c r="O39" s="936"/>
      <c r="P39" s="936"/>
      <c r="Q39" s="936"/>
      <c r="R39" s="936">
        <v>3753072</v>
      </c>
      <c r="S39" s="1002">
        <f t="shared" si="0"/>
        <v>37530720</v>
      </c>
    </row>
    <row r="40" spans="2:19">
      <c r="B40" s="974" t="s">
        <v>1521</v>
      </c>
      <c r="C40" s="934">
        <v>37.481999999999999</v>
      </c>
      <c r="D40" s="935" t="s">
        <v>1508</v>
      </c>
      <c r="E40" s="936">
        <v>3520400</v>
      </c>
      <c r="F40" s="936">
        <v>180247484</v>
      </c>
      <c r="G40" s="936">
        <v>6752744</v>
      </c>
      <c r="H40" s="936">
        <v>190520628</v>
      </c>
      <c r="I40" s="937"/>
      <c r="L40" s="974" t="s">
        <v>1654</v>
      </c>
      <c r="M40" s="934">
        <v>10</v>
      </c>
      <c r="N40" s="935" t="s">
        <v>1594</v>
      </c>
      <c r="O40" s="936"/>
      <c r="P40" s="936"/>
      <c r="Q40" s="936"/>
      <c r="R40" s="936">
        <v>657885</v>
      </c>
      <c r="S40" s="1002">
        <f t="shared" si="0"/>
        <v>6578850</v>
      </c>
    </row>
    <row r="41" spans="2:19">
      <c r="B41" s="974" t="s">
        <v>1522</v>
      </c>
      <c r="C41" s="934">
        <v>1</v>
      </c>
      <c r="D41" s="935" t="s">
        <v>578</v>
      </c>
      <c r="E41" s="936">
        <v>1173240</v>
      </c>
      <c r="F41" s="936">
        <v>28031084</v>
      </c>
      <c r="G41" s="936">
        <v>509730</v>
      </c>
      <c r="H41" s="936">
        <v>29714054</v>
      </c>
      <c r="I41" s="937"/>
      <c r="L41" s="974" t="s">
        <v>1655</v>
      </c>
      <c r="M41" s="934">
        <v>5</v>
      </c>
      <c r="N41" s="935" t="s">
        <v>1665</v>
      </c>
      <c r="O41" s="936"/>
      <c r="P41" s="936"/>
      <c r="Q41" s="936"/>
      <c r="R41" s="936">
        <v>45000000</v>
      </c>
      <c r="S41" s="1002">
        <f t="shared" si="0"/>
        <v>225000000</v>
      </c>
    </row>
    <row r="42" spans="2:19">
      <c r="B42" s="974" t="s">
        <v>1523</v>
      </c>
      <c r="C42" s="934">
        <v>1</v>
      </c>
      <c r="D42" s="935" t="s">
        <v>578</v>
      </c>
      <c r="E42" s="936">
        <v>793263</v>
      </c>
      <c r="F42" s="936">
        <v>19180463</v>
      </c>
      <c r="G42" s="936">
        <v>228313455</v>
      </c>
      <c r="H42" s="936">
        <v>248287181</v>
      </c>
      <c r="I42" s="937"/>
      <c r="L42" s="974" t="s">
        <v>1656</v>
      </c>
      <c r="M42" s="934">
        <v>2</v>
      </c>
      <c r="N42" s="935" t="s">
        <v>1665</v>
      </c>
      <c r="O42" s="936"/>
      <c r="P42" s="936"/>
      <c r="Q42" s="936"/>
      <c r="R42" s="936">
        <v>30000000</v>
      </c>
      <c r="S42" s="1002">
        <f t="shared" si="0"/>
        <v>60000000</v>
      </c>
    </row>
    <row r="43" spans="2:19">
      <c r="B43" s="974" t="s">
        <v>1530</v>
      </c>
      <c r="C43" s="934">
        <v>30</v>
      </c>
      <c r="D43" s="935" t="s">
        <v>1531</v>
      </c>
      <c r="E43" s="936"/>
      <c r="F43" s="936"/>
      <c r="G43" s="936">
        <v>9029400</v>
      </c>
      <c r="H43" s="936">
        <v>9029400</v>
      </c>
      <c r="I43" s="937" t="s">
        <v>1525</v>
      </c>
      <c r="L43" s="974" t="s">
        <v>1657</v>
      </c>
      <c r="M43" s="934">
        <v>8</v>
      </c>
      <c r="N43" s="935" t="s">
        <v>1665</v>
      </c>
      <c r="O43" s="936"/>
      <c r="P43" s="936"/>
      <c r="Q43" s="936"/>
      <c r="R43" s="936">
        <v>15000000</v>
      </c>
      <c r="S43" s="1002">
        <f t="shared" si="0"/>
        <v>120000000</v>
      </c>
    </row>
    <row r="44" spans="2:19">
      <c r="B44" s="974" t="s">
        <v>1532</v>
      </c>
      <c r="C44" s="934">
        <v>1</v>
      </c>
      <c r="D44" s="935" t="s">
        <v>1533</v>
      </c>
      <c r="E44" s="936">
        <v>0</v>
      </c>
      <c r="F44" s="936">
        <v>0</v>
      </c>
      <c r="G44" s="936">
        <v>484812500</v>
      </c>
      <c r="H44" s="936">
        <v>484812500</v>
      </c>
      <c r="I44" s="937" t="s">
        <v>1525</v>
      </c>
      <c r="L44" s="974" t="s">
        <v>1658</v>
      </c>
      <c r="M44" s="934">
        <v>200</v>
      </c>
      <c r="N44" s="935" t="s">
        <v>1666</v>
      </c>
      <c r="O44" s="936"/>
      <c r="P44" s="936"/>
      <c r="Q44" s="936"/>
      <c r="R44" s="936">
        <v>164387</v>
      </c>
      <c r="S44" s="1002">
        <f t="shared" si="0"/>
        <v>32877400</v>
      </c>
    </row>
    <row r="45" spans="2:19">
      <c r="B45" s="974" t="s">
        <v>1534</v>
      </c>
      <c r="C45" s="934">
        <v>1</v>
      </c>
      <c r="D45" s="935" t="s">
        <v>578</v>
      </c>
      <c r="E45" s="936">
        <v>2996752</v>
      </c>
      <c r="F45" s="936">
        <v>7032112</v>
      </c>
      <c r="G45" s="936">
        <v>4970160</v>
      </c>
      <c r="H45" s="936">
        <v>14999024</v>
      </c>
      <c r="I45" s="937"/>
      <c r="L45" s="974" t="s">
        <v>1659</v>
      </c>
      <c r="M45" s="934">
        <v>400</v>
      </c>
      <c r="N45" s="935" t="s">
        <v>1666</v>
      </c>
      <c r="O45" s="936"/>
      <c r="P45" s="936"/>
      <c r="Q45" s="936"/>
      <c r="R45" s="936">
        <v>164387</v>
      </c>
      <c r="S45" s="1002">
        <f>M45*R45</f>
        <v>65754800</v>
      </c>
    </row>
    <row r="46" spans="2:19">
      <c r="B46" s="974" t="s">
        <v>1535</v>
      </c>
      <c r="C46" s="934">
        <v>76.153000000000006</v>
      </c>
      <c r="D46" s="935" t="s">
        <v>1508</v>
      </c>
      <c r="E46" s="936">
        <v>201957</v>
      </c>
      <c r="F46" s="936">
        <v>68763872</v>
      </c>
      <c r="G46" s="936">
        <v>1743795</v>
      </c>
      <c r="H46" s="936">
        <v>70709624</v>
      </c>
      <c r="I46" s="937"/>
      <c r="L46" s="974" t="s">
        <v>1660</v>
      </c>
      <c r="M46" s="934">
        <v>2000</v>
      </c>
      <c r="N46" s="935" t="s">
        <v>1666</v>
      </c>
      <c r="O46" s="936"/>
      <c r="P46" s="936"/>
      <c r="Q46" s="936"/>
      <c r="R46" s="936">
        <v>19013</v>
      </c>
      <c r="S46" s="1002">
        <f t="shared" si="0"/>
        <v>38026000</v>
      </c>
    </row>
    <row r="47" spans="2:19">
      <c r="B47" s="974" t="s">
        <v>1536</v>
      </c>
      <c r="C47" s="934">
        <v>31.272000000000002</v>
      </c>
      <c r="D47" s="935" t="s">
        <v>1508</v>
      </c>
      <c r="E47" s="936">
        <v>82933</v>
      </c>
      <c r="F47" s="936">
        <v>22264632</v>
      </c>
      <c r="G47" s="936">
        <v>564584</v>
      </c>
      <c r="H47" s="936"/>
      <c r="I47" s="937"/>
      <c r="L47" s="974" t="s">
        <v>1661</v>
      </c>
      <c r="M47" s="934">
        <v>300</v>
      </c>
      <c r="N47" s="935" t="s">
        <v>1667</v>
      </c>
      <c r="O47" s="936"/>
      <c r="P47" s="936"/>
      <c r="Q47" s="936"/>
      <c r="R47" s="936">
        <v>7938</v>
      </c>
      <c r="S47" s="1002">
        <f t="shared" si="0"/>
        <v>2381400</v>
      </c>
    </row>
    <row r="48" spans="2:19">
      <c r="B48" s="974" t="s">
        <v>1537</v>
      </c>
      <c r="C48" s="934">
        <v>2.85</v>
      </c>
      <c r="D48" s="935" t="s">
        <v>1508</v>
      </c>
      <c r="E48" s="936">
        <v>5759</v>
      </c>
      <c r="F48" s="936">
        <v>349438</v>
      </c>
      <c r="G48" s="936">
        <v>8860</v>
      </c>
      <c r="H48" s="936">
        <v>364057</v>
      </c>
      <c r="I48" s="937"/>
      <c r="L48" s="974" t="s">
        <v>1662</v>
      </c>
      <c r="M48" s="934">
        <v>10</v>
      </c>
      <c r="N48" s="935" t="s">
        <v>1594</v>
      </c>
      <c r="O48" s="936"/>
      <c r="P48" s="936"/>
      <c r="Q48" s="936"/>
      <c r="R48" s="936">
        <v>1200000</v>
      </c>
      <c r="S48" s="1002">
        <f t="shared" si="0"/>
        <v>12000000</v>
      </c>
    </row>
    <row r="49" spans="2:19">
      <c r="B49" s="974" t="s">
        <v>1538</v>
      </c>
      <c r="C49" s="934">
        <v>3.6240000000000001</v>
      </c>
      <c r="D49" s="935" t="s">
        <v>1508</v>
      </c>
      <c r="E49" s="936">
        <v>226666</v>
      </c>
      <c r="F49" s="936">
        <v>3544790</v>
      </c>
      <c r="G49" s="936">
        <v>324134</v>
      </c>
      <c r="H49" s="936">
        <v>4095590</v>
      </c>
      <c r="I49" s="937"/>
      <c r="L49" s="974" t="s">
        <v>1663</v>
      </c>
      <c r="M49" s="934">
        <v>1</v>
      </c>
      <c r="N49" s="935" t="s">
        <v>1664</v>
      </c>
      <c r="O49" s="936"/>
      <c r="P49" s="936"/>
      <c r="Q49" s="936"/>
      <c r="R49" s="936">
        <v>2000000</v>
      </c>
      <c r="S49" s="1002">
        <f t="shared" si="0"/>
        <v>2000000</v>
      </c>
    </row>
    <row r="50" spans="2:19" ht="15" thickBot="1">
      <c r="B50" s="974" t="s">
        <v>1539</v>
      </c>
      <c r="C50" s="934">
        <v>113.9</v>
      </c>
      <c r="D50" s="935" t="s">
        <v>1508</v>
      </c>
      <c r="E50" s="936">
        <v>52279</v>
      </c>
      <c r="F50" s="936">
        <v>6863895</v>
      </c>
      <c r="G50" s="936">
        <v>7770939</v>
      </c>
      <c r="H50" s="936">
        <v>14687113</v>
      </c>
      <c r="I50" s="937"/>
      <c r="L50" s="938" t="s">
        <v>1540</v>
      </c>
      <c r="M50" s="939"/>
      <c r="N50" s="940"/>
      <c r="O50" s="975"/>
      <c r="P50" s="976"/>
      <c r="Q50" s="976"/>
      <c r="R50" s="941"/>
      <c r="S50" s="1003">
        <f>SUM(S35:S49)</f>
        <v>1146995621.95</v>
      </c>
    </row>
    <row r="51" spans="2:19" ht="15" thickBot="1">
      <c r="B51" s="938" t="s">
        <v>1540</v>
      </c>
      <c r="C51" s="939"/>
      <c r="D51" s="940"/>
      <c r="E51" s="941">
        <f>SUM(E35:E50)</f>
        <v>9598883</v>
      </c>
      <c r="F51" s="941">
        <f>SUM(F35:F50)</f>
        <v>764299182</v>
      </c>
      <c r="G51" s="941">
        <f>SUM(G35:G50)</f>
        <v>755888784</v>
      </c>
      <c r="H51" s="941">
        <f>SUM(H35:H50)</f>
        <v>1415474682</v>
      </c>
      <c r="I51" s="942"/>
    </row>
    <row r="52" spans="2:19">
      <c r="B52" s="977"/>
      <c r="I52" s="978"/>
    </row>
    <row r="53" spans="2:19" ht="15" thickBot="1">
      <c r="B53" s="977"/>
      <c r="I53" s="978"/>
    </row>
    <row r="54" spans="2:19" ht="17.25" thickBot="1">
      <c r="B54" s="984" t="s">
        <v>1597</v>
      </c>
      <c r="C54" s="980"/>
      <c r="D54" s="981"/>
      <c r="E54" s="982"/>
      <c r="F54" s="982"/>
      <c r="G54" s="982"/>
      <c r="H54" s="982"/>
      <c r="I54" s="983" t="s">
        <v>1596</v>
      </c>
      <c r="L54" s="1004" t="s">
        <v>1623</v>
      </c>
      <c r="M54" s="1005"/>
      <c r="N54" s="1006"/>
      <c r="O54" s="1007"/>
      <c r="P54" s="1007"/>
      <c r="Q54" s="1007"/>
      <c r="R54" s="1007"/>
      <c r="S54" s="1008" t="s">
        <v>1596</v>
      </c>
    </row>
    <row r="55" spans="2:19" ht="15" thickBot="1">
      <c r="B55" s="929" t="s">
        <v>1511</v>
      </c>
      <c r="C55" s="930" t="s">
        <v>1512</v>
      </c>
      <c r="D55" s="931" t="s">
        <v>597</v>
      </c>
      <c r="E55" s="932" t="s">
        <v>1232</v>
      </c>
      <c r="F55" s="932" t="s">
        <v>1513</v>
      </c>
      <c r="G55" s="932" t="s">
        <v>1514</v>
      </c>
      <c r="H55" s="932" t="s">
        <v>1515</v>
      </c>
      <c r="I55" s="933" t="s">
        <v>112</v>
      </c>
      <c r="L55" s="929" t="s">
        <v>1511</v>
      </c>
      <c r="M55" s="930" t="s">
        <v>1512</v>
      </c>
      <c r="N55" s="931" t="s">
        <v>597</v>
      </c>
      <c r="O55" s="932" t="s">
        <v>1232</v>
      </c>
      <c r="P55" s="932" t="s">
        <v>1513</v>
      </c>
      <c r="Q55" s="932" t="s">
        <v>1514</v>
      </c>
      <c r="R55" s="932" t="s">
        <v>1231</v>
      </c>
      <c r="S55" s="1000" t="s">
        <v>1668</v>
      </c>
    </row>
    <row r="56" spans="2:19" ht="15" thickTop="1">
      <c r="B56" s="974" t="s">
        <v>1598</v>
      </c>
      <c r="C56" s="934">
        <v>4</v>
      </c>
      <c r="D56" s="935" t="s">
        <v>1599</v>
      </c>
      <c r="E56" s="936">
        <v>2000000</v>
      </c>
      <c r="F56" s="936">
        <v>0</v>
      </c>
      <c r="G56" s="936">
        <v>0</v>
      </c>
      <c r="H56" s="936">
        <v>2000000</v>
      </c>
      <c r="I56" s="937"/>
      <c r="L56" s="1009" t="s">
        <v>1669</v>
      </c>
      <c r="M56" s="1011">
        <v>6.05</v>
      </c>
      <c r="N56" s="1011" t="s">
        <v>1594</v>
      </c>
      <c r="O56" s="1012"/>
      <c r="P56" s="1012"/>
      <c r="Q56" s="1012"/>
      <c r="R56" s="1010">
        <v>2796442</v>
      </c>
      <c r="S56" s="1002">
        <f>M56*R56</f>
        <v>16918474.099999998</v>
      </c>
    </row>
    <row r="57" spans="2:19">
      <c r="B57" s="974" t="s">
        <v>1600</v>
      </c>
      <c r="C57" s="934">
        <v>6</v>
      </c>
      <c r="D57" s="935" t="s">
        <v>1599</v>
      </c>
      <c r="E57" s="936">
        <v>3000000</v>
      </c>
      <c r="F57" s="936"/>
      <c r="G57" s="936"/>
      <c r="H57" s="936">
        <v>3000000</v>
      </c>
      <c r="I57" s="937"/>
      <c r="L57" s="1009" t="s">
        <v>1670</v>
      </c>
      <c r="M57" s="1011">
        <v>6.05</v>
      </c>
      <c r="N57" s="1011" t="s">
        <v>1594</v>
      </c>
      <c r="O57" s="1012"/>
      <c r="P57" s="1012"/>
      <c r="Q57" s="1012"/>
      <c r="R57" s="1010">
        <v>960850</v>
      </c>
      <c r="S57" s="1002">
        <f t="shared" ref="S57:S68" si="1">M57*R57</f>
        <v>5813142.5</v>
      </c>
    </row>
    <row r="58" spans="2:19">
      <c r="B58" s="974" t="s">
        <v>1601</v>
      </c>
      <c r="C58" s="934">
        <v>10</v>
      </c>
      <c r="D58" s="935" t="s">
        <v>1602</v>
      </c>
      <c r="E58" s="936">
        <v>5000000</v>
      </c>
      <c r="F58" s="936"/>
      <c r="G58" s="936"/>
      <c r="H58" s="936">
        <v>5000000</v>
      </c>
      <c r="I58" s="937"/>
      <c r="L58" s="1009" t="s">
        <v>1671</v>
      </c>
      <c r="M58" s="1011">
        <v>5.56</v>
      </c>
      <c r="N58" s="1011" t="s">
        <v>1594</v>
      </c>
      <c r="O58" s="1012"/>
      <c r="P58" s="1012"/>
      <c r="Q58" s="1012"/>
      <c r="R58" s="1010">
        <v>2653000</v>
      </c>
      <c r="S58" s="1002">
        <f t="shared" si="1"/>
        <v>14750679.999999998</v>
      </c>
    </row>
    <row r="59" spans="2:19">
      <c r="B59" s="974" t="s">
        <v>1603</v>
      </c>
      <c r="C59" s="934">
        <v>4</v>
      </c>
      <c r="D59" s="935" t="s">
        <v>1602</v>
      </c>
      <c r="E59" s="936">
        <v>2000000</v>
      </c>
      <c r="F59" s="936"/>
      <c r="G59" s="936"/>
      <c r="H59" s="936">
        <v>2000000</v>
      </c>
      <c r="I59" s="937"/>
      <c r="L59" s="1009" t="s">
        <v>1672</v>
      </c>
      <c r="M59" s="1011">
        <v>1.62</v>
      </c>
      <c r="N59" s="1011" t="s">
        <v>1594</v>
      </c>
      <c r="O59" s="1012"/>
      <c r="P59" s="1012"/>
      <c r="Q59" s="1012"/>
      <c r="R59" s="1010">
        <v>6180000</v>
      </c>
      <c r="S59" s="1002">
        <f t="shared" si="1"/>
        <v>10011600</v>
      </c>
    </row>
    <row r="60" spans="2:19">
      <c r="B60" s="974" t="s">
        <v>1604</v>
      </c>
      <c r="C60" s="934">
        <v>1</v>
      </c>
      <c r="D60" s="935" t="s">
        <v>1602</v>
      </c>
      <c r="E60" s="936">
        <v>20000000</v>
      </c>
      <c r="F60" s="936"/>
      <c r="G60" s="936"/>
      <c r="H60" s="936">
        <v>20000000</v>
      </c>
      <c r="I60" s="937"/>
      <c r="L60" s="1009" t="s">
        <v>1679</v>
      </c>
      <c r="M60" s="1011">
        <v>133.80000000000001</v>
      </c>
      <c r="N60" s="1011" t="s">
        <v>1680</v>
      </c>
      <c r="O60" s="1012"/>
      <c r="P60" s="1012"/>
      <c r="Q60" s="1012"/>
      <c r="R60" s="1010">
        <v>49150</v>
      </c>
      <c r="S60" s="1002">
        <f t="shared" si="1"/>
        <v>6576270.0000000009</v>
      </c>
    </row>
    <row r="61" spans="2:19">
      <c r="B61" s="974" t="s">
        <v>1605</v>
      </c>
      <c r="C61" s="934">
        <v>1</v>
      </c>
      <c r="D61" s="935" t="s">
        <v>1602</v>
      </c>
      <c r="E61" s="936">
        <v>10000000</v>
      </c>
      <c r="F61" s="936"/>
      <c r="G61" s="936"/>
      <c r="H61" s="936">
        <v>10000000</v>
      </c>
      <c r="I61" s="937"/>
      <c r="L61" s="1009" t="s">
        <v>1673</v>
      </c>
      <c r="M61" s="1011">
        <v>42</v>
      </c>
      <c r="N61" s="1011" t="s">
        <v>1680</v>
      </c>
      <c r="O61" s="1012"/>
      <c r="P61" s="1012"/>
      <c r="Q61" s="1012"/>
      <c r="R61" s="1010">
        <v>12022</v>
      </c>
      <c r="S61" s="1002">
        <f t="shared" si="1"/>
        <v>504924</v>
      </c>
    </row>
    <row r="62" spans="2:19">
      <c r="B62" s="974" t="s">
        <v>1606</v>
      </c>
      <c r="C62" s="934">
        <v>1</v>
      </c>
      <c r="D62" s="935" t="s">
        <v>1533</v>
      </c>
      <c r="E62" s="936">
        <v>7900005</v>
      </c>
      <c r="F62" s="936">
        <v>45616620.5</v>
      </c>
      <c r="G62" s="936"/>
      <c r="H62" s="936">
        <v>53516625.5</v>
      </c>
      <c r="I62" s="937"/>
      <c r="L62" s="1009" t="s">
        <v>1674</v>
      </c>
      <c r="M62" s="1011">
        <v>11.61</v>
      </c>
      <c r="N62" s="1011" t="s">
        <v>1594</v>
      </c>
      <c r="O62" s="1012"/>
      <c r="P62" s="1012"/>
      <c r="Q62" s="1012"/>
      <c r="R62" s="1010">
        <v>1142744</v>
      </c>
      <c r="S62" s="1002">
        <f t="shared" si="1"/>
        <v>13267257.84</v>
      </c>
    </row>
    <row r="63" spans="2:19">
      <c r="B63" s="974" t="s">
        <v>1607</v>
      </c>
      <c r="C63" s="934">
        <v>1</v>
      </c>
      <c r="D63" s="935" t="s">
        <v>1602</v>
      </c>
      <c r="E63" s="936">
        <v>2040680</v>
      </c>
      <c r="F63" s="936">
        <v>22070482.5</v>
      </c>
      <c r="G63" s="936"/>
      <c r="H63" s="936">
        <v>24111162.5</v>
      </c>
      <c r="I63" s="937"/>
      <c r="L63" s="1009" t="s">
        <v>1678</v>
      </c>
      <c r="M63" s="1011">
        <v>133.80000000000001</v>
      </c>
      <c r="N63" s="1011" t="s">
        <v>1680</v>
      </c>
      <c r="O63" s="1012"/>
      <c r="P63" s="1012"/>
      <c r="Q63" s="1012"/>
      <c r="R63" s="1010">
        <v>27008</v>
      </c>
      <c r="S63" s="1002">
        <f t="shared" si="1"/>
        <v>3613670.4000000004</v>
      </c>
    </row>
    <row r="64" spans="2:19">
      <c r="B64" s="974" t="s">
        <v>1608</v>
      </c>
      <c r="C64" s="934">
        <v>1</v>
      </c>
      <c r="D64" s="935" t="s">
        <v>1602</v>
      </c>
      <c r="E64" s="936">
        <v>234950</v>
      </c>
      <c r="F64" s="936">
        <v>1193206.3</v>
      </c>
      <c r="G64" s="936"/>
      <c r="H64" s="936">
        <v>1428156.3</v>
      </c>
      <c r="I64" s="937"/>
      <c r="L64" s="1009" t="s">
        <v>1655</v>
      </c>
      <c r="M64" s="1011">
        <v>0.3</v>
      </c>
      <c r="N64" s="1011" t="s">
        <v>1665</v>
      </c>
      <c r="O64" s="1012"/>
      <c r="P64" s="1012"/>
      <c r="Q64" s="1012"/>
      <c r="R64" s="1010">
        <v>45000000</v>
      </c>
      <c r="S64" s="1002">
        <f t="shared" si="1"/>
        <v>13500000</v>
      </c>
    </row>
    <row r="65" spans="2:19">
      <c r="B65" s="974" t="s">
        <v>1609</v>
      </c>
      <c r="C65" s="934">
        <v>1</v>
      </c>
      <c r="D65" s="935" t="s">
        <v>1602</v>
      </c>
      <c r="E65" s="936">
        <v>681480</v>
      </c>
      <c r="F65" s="936"/>
      <c r="G65" s="936"/>
      <c r="H65" s="936">
        <v>681480</v>
      </c>
      <c r="I65" s="937"/>
      <c r="L65" s="1009" t="s">
        <v>1675</v>
      </c>
      <c r="M65" s="1011">
        <v>0.2</v>
      </c>
      <c r="N65" s="1011" t="s">
        <v>1681</v>
      </c>
      <c r="O65" s="1012"/>
      <c r="P65" s="1012"/>
      <c r="Q65" s="1012"/>
      <c r="R65" s="1010">
        <v>18700000</v>
      </c>
      <c r="S65" s="1002">
        <f t="shared" si="1"/>
        <v>3740000</v>
      </c>
    </row>
    <row r="66" spans="2:19">
      <c r="B66" s="974" t="s">
        <v>1610</v>
      </c>
      <c r="C66" s="934">
        <v>1</v>
      </c>
      <c r="D66" s="935" t="s">
        <v>1602</v>
      </c>
      <c r="E66" s="936">
        <v>3143809</v>
      </c>
      <c r="F66" s="936">
        <v>7995002.4000000004</v>
      </c>
      <c r="G66" s="936"/>
      <c r="H66" s="936">
        <v>11138811.4</v>
      </c>
      <c r="I66" s="937"/>
      <c r="L66" s="1009" t="s">
        <v>1658</v>
      </c>
      <c r="M66" s="1011">
        <v>11</v>
      </c>
      <c r="N66" s="1011" t="s">
        <v>1666</v>
      </c>
      <c r="O66" s="1012"/>
      <c r="P66" s="1012"/>
      <c r="Q66" s="1012"/>
      <c r="R66" s="1010">
        <v>164387</v>
      </c>
      <c r="S66" s="1002">
        <f t="shared" si="1"/>
        <v>1808257</v>
      </c>
    </row>
    <row r="67" spans="2:19">
      <c r="B67" s="974" t="s">
        <v>1611</v>
      </c>
      <c r="C67" s="934">
        <v>1</v>
      </c>
      <c r="D67" s="935" t="s">
        <v>1602</v>
      </c>
      <c r="E67" s="936">
        <v>7700000</v>
      </c>
      <c r="F67" s="936">
        <v>615274</v>
      </c>
      <c r="G67" s="936"/>
      <c r="H67" s="936">
        <v>8315274</v>
      </c>
      <c r="I67" s="937"/>
      <c r="L67" s="1009" t="s">
        <v>1676</v>
      </c>
      <c r="M67" s="1011">
        <v>22</v>
      </c>
      <c r="N67" s="1011" t="s">
        <v>1666</v>
      </c>
      <c r="O67" s="1012"/>
      <c r="P67" s="1012"/>
      <c r="Q67" s="1012"/>
      <c r="R67" s="1010">
        <v>164387</v>
      </c>
      <c r="S67" s="1002">
        <f t="shared" si="1"/>
        <v>3616514</v>
      </c>
    </row>
    <row r="68" spans="2:19">
      <c r="B68" s="974" t="s">
        <v>1612</v>
      </c>
      <c r="C68" s="934">
        <v>1</v>
      </c>
      <c r="D68" s="935" t="s">
        <v>1533</v>
      </c>
      <c r="E68" s="936">
        <v>970980</v>
      </c>
      <c r="F68" s="936">
        <v>11663975.4</v>
      </c>
      <c r="G68" s="936"/>
      <c r="H68" s="936">
        <v>12634955.4</v>
      </c>
      <c r="I68" s="937"/>
      <c r="L68" s="1009" t="s">
        <v>1677</v>
      </c>
      <c r="M68" s="1011">
        <v>133.80000000000001</v>
      </c>
      <c r="N68" s="1011" t="s">
        <v>1680</v>
      </c>
      <c r="O68" s="1012"/>
      <c r="P68" s="1012"/>
      <c r="Q68" s="1012"/>
      <c r="R68" s="1010">
        <v>7700</v>
      </c>
      <c r="S68" s="1013">
        <f t="shared" si="1"/>
        <v>1030260.0000000001</v>
      </c>
    </row>
    <row r="69" spans="2:19" ht="15" thickBot="1">
      <c r="B69" s="974" t="s">
        <v>1613</v>
      </c>
      <c r="C69" s="934">
        <v>34</v>
      </c>
      <c r="D69" s="935" t="s">
        <v>1599</v>
      </c>
      <c r="E69" s="936"/>
      <c r="F69" s="936">
        <v>4601639.9000000004</v>
      </c>
      <c r="G69" s="936"/>
      <c r="H69" s="936">
        <v>4601639.9000000004</v>
      </c>
      <c r="I69" s="937"/>
      <c r="L69" s="938" t="s">
        <v>1540</v>
      </c>
      <c r="M69" s="939"/>
      <c r="N69" s="940"/>
      <c r="O69" s="975"/>
      <c r="P69" s="976"/>
      <c r="Q69" s="976"/>
      <c r="R69" s="941"/>
      <c r="S69" s="1003">
        <f>SUM(S56:S68)</f>
        <v>95151049.840000004</v>
      </c>
    </row>
    <row r="70" spans="2:19">
      <c r="B70" s="974" t="s">
        <v>1614</v>
      </c>
      <c r="C70" s="934">
        <v>1</v>
      </c>
      <c r="D70" s="935" t="s">
        <v>1533</v>
      </c>
      <c r="E70" s="936"/>
      <c r="F70" s="936"/>
      <c r="G70" s="936">
        <v>3197332.6</v>
      </c>
      <c r="H70" s="936">
        <v>3197332.6</v>
      </c>
      <c r="I70" s="937"/>
      <c r="S70"/>
    </row>
    <row r="71" spans="2:19">
      <c r="B71" s="974" t="s">
        <v>1615</v>
      </c>
      <c r="C71" s="934">
        <v>34</v>
      </c>
      <c r="D71" s="935" t="s">
        <v>1599</v>
      </c>
      <c r="E71" s="936"/>
      <c r="F71" s="936">
        <v>1380491.2000000002</v>
      </c>
      <c r="G71" s="936"/>
      <c r="H71" s="936">
        <v>1380491.2000000002</v>
      </c>
      <c r="I71" s="937"/>
    </row>
    <row r="72" spans="2:19" ht="15" thickBot="1">
      <c r="B72" s="974" t="s">
        <v>1616</v>
      </c>
      <c r="C72" s="934">
        <v>1</v>
      </c>
      <c r="D72" s="935" t="s">
        <v>1533</v>
      </c>
      <c r="E72" s="936"/>
      <c r="F72" s="936">
        <v>13684985.600000001</v>
      </c>
      <c r="G72" s="936"/>
      <c r="H72" s="936">
        <v>13684985.600000001</v>
      </c>
      <c r="I72" s="937"/>
    </row>
    <row r="73" spans="2:19" ht="17.25" thickBot="1">
      <c r="B73" s="974" t="s">
        <v>1617</v>
      </c>
      <c r="C73" s="934">
        <v>1</v>
      </c>
      <c r="D73" s="935" t="s">
        <v>1533</v>
      </c>
      <c r="E73" s="936"/>
      <c r="F73" s="936">
        <v>6621144.2000000002</v>
      </c>
      <c r="G73" s="936"/>
      <c r="H73" s="936">
        <v>6621144.2000000002</v>
      </c>
      <c r="I73" s="937"/>
      <c r="L73" s="1004" t="s">
        <v>1597</v>
      </c>
      <c r="M73" s="1005"/>
      <c r="N73" s="1006"/>
      <c r="O73" s="1007"/>
      <c r="P73" s="1007"/>
      <c r="Q73" s="1007"/>
      <c r="R73" s="1007"/>
      <c r="S73" s="1008" t="s">
        <v>1596</v>
      </c>
    </row>
    <row r="74" spans="2:19" ht="15" thickBot="1">
      <c r="B74" s="974" t="s">
        <v>1618</v>
      </c>
      <c r="C74" s="934">
        <v>1</v>
      </c>
      <c r="D74" s="935" t="s">
        <v>1533</v>
      </c>
      <c r="E74" s="936"/>
      <c r="F74" s="936">
        <v>357960.9</v>
      </c>
      <c r="G74" s="936"/>
      <c r="H74" s="936">
        <v>357960.9</v>
      </c>
      <c r="I74" s="937"/>
      <c r="L74" s="929" t="s">
        <v>1511</v>
      </c>
      <c r="M74" s="930" t="s">
        <v>1512</v>
      </c>
      <c r="N74" s="931" t="s">
        <v>597</v>
      </c>
      <c r="O74" s="932" t="s">
        <v>1232</v>
      </c>
      <c r="P74" s="932" t="s">
        <v>1513</v>
      </c>
      <c r="Q74" s="932" t="s">
        <v>1514</v>
      </c>
      <c r="R74" s="932" t="s">
        <v>1231</v>
      </c>
      <c r="S74" s="1000" t="s">
        <v>1668</v>
      </c>
    </row>
    <row r="75" spans="2:19" ht="34.5" thickTop="1">
      <c r="B75" s="974" t="s">
        <v>1619</v>
      </c>
      <c r="C75" s="934">
        <v>1</v>
      </c>
      <c r="D75" s="935" t="s">
        <v>1533</v>
      </c>
      <c r="E75" s="936"/>
      <c r="F75" s="936">
        <v>2398500.5</v>
      </c>
      <c r="G75" s="936"/>
      <c r="H75" s="936">
        <v>2398500.5</v>
      </c>
      <c r="I75" s="937"/>
      <c r="L75" s="1014" t="s">
        <v>1682</v>
      </c>
      <c r="M75" s="1011">
        <v>36</v>
      </c>
      <c r="N75" s="1011"/>
      <c r="O75" s="1012"/>
      <c r="P75" s="1012"/>
      <c r="Q75" s="1012"/>
      <c r="R75" s="1010">
        <v>280000</v>
      </c>
      <c r="S75" s="1002">
        <f>M75*R75</f>
        <v>10080000</v>
      </c>
    </row>
    <row r="76" spans="2:19">
      <c r="B76" s="974" t="s">
        <v>1620</v>
      </c>
      <c r="C76" s="934">
        <v>10</v>
      </c>
      <c r="D76" s="935" t="s">
        <v>1621</v>
      </c>
      <c r="E76" s="936"/>
      <c r="F76" s="936">
        <v>184582.2</v>
      </c>
      <c r="G76" s="936"/>
      <c r="H76" s="936">
        <v>184582.2</v>
      </c>
      <c r="I76" s="937"/>
      <c r="L76" s="1009" t="s">
        <v>1658</v>
      </c>
      <c r="M76" s="1011">
        <v>3</v>
      </c>
      <c r="N76" s="1011"/>
      <c r="O76" s="1012"/>
      <c r="P76" s="1012"/>
      <c r="Q76" s="1012"/>
      <c r="R76" s="1010">
        <v>164387</v>
      </c>
      <c r="S76" s="1002">
        <f>M76*R76</f>
        <v>493161</v>
      </c>
    </row>
    <row r="77" spans="2:19" ht="15" thickBot="1">
      <c r="B77" s="974" t="s">
        <v>1622</v>
      </c>
      <c r="C77" s="934">
        <v>1</v>
      </c>
      <c r="D77" s="935" t="s">
        <v>1533</v>
      </c>
      <c r="E77" s="936"/>
      <c r="F77" s="936">
        <v>3499191.3000000003</v>
      </c>
      <c r="G77" s="936"/>
      <c r="H77" s="936">
        <v>3499191.3000000003</v>
      </c>
      <c r="I77" s="937"/>
      <c r="L77" s="938" t="s">
        <v>1540</v>
      </c>
      <c r="M77" s="939"/>
      <c r="N77" s="940"/>
      <c r="O77" s="975"/>
      <c r="P77" s="976"/>
      <c r="Q77" s="976"/>
      <c r="R77" s="941"/>
      <c r="S77" s="1003">
        <f>SUM(S75:S76)</f>
        <v>10573161</v>
      </c>
    </row>
    <row r="78" spans="2:19" ht="15" thickBot="1">
      <c r="B78" s="938" t="s">
        <v>1540</v>
      </c>
      <c r="C78" s="939"/>
      <c r="D78" s="940"/>
      <c r="E78" s="976">
        <v>64671904</v>
      </c>
      <c r="F78" s="976">
        <v>121883056.90000002</v>
      </c>
      <c r="G78" s="976">
        <v>3197332.6</v>
      </c>
      <c r="H78" s="941">
        <v>189752293.49999997</v>
      </c>
      <c r="I78" s="942"/>
      <c r="S78"/>
    </row>
    <row r="79" spans="2:19">
      <c r="B79" s="977"/>
      <c r="I79" s="978"/>
      <c r="S79"/>
    </row>
    <row r="80" spans="2:19">
      <c r="B80" s="977"/>
      <c r="I80" s="978"/>
      <c r="S80"/>
    </row>
    <row r="81" spans="2:19" ht="17.25" thickBot="1">
      <c r="B81" s="984" t="s">
        <v>1623</v>
      </c>
      <c r="C81" s="980"/>
      <c r="D81" s="981"/>
      <c r="E81" s="982"/>
      <c r="F81" s="982"/>
      <c r="G81" s="982"/>
      <c r="H81" s="982"/>
      <c r="I81" s="983" t="s">
        <v>1596</v>
      </c>
      <c r="S81"/>
    </row>
    <row r="82" spans="2:19" ht="15" thickBot="1">
      <c r="B82" s="929" t="s">
        <v>1511</v>
      </c>
      <c r="C82" s="930" t="s">
        <v>1512</v>
      </c>
      <c r="D82" s="931" t="s">
        <v>597</v>
      </c>
      <c r="E82" s="932" t="s">
        <v>1232</v>
      </c>
      <c r="F82" s="932" t="s">
        <v>1513</v>
      </c>
      <c r="G82" s="932" t="s">
        <v>1514</v>
      </c>
      <c r="H82" s="932" t="s">
        <v>1515</v>
      </c>
      <c r="I82" s="933" t="s">
        <v>112</v>
      </c>
      <c r="S82"/>
    </row>
    <row r="83" spans="2:19" ht="15" thickTop="1">
      <c r="B83" s="974" t="s">
        <v>1624</v>
      </c>
      <c r="C83" s="934">
        <v>1</v>
      </c>
      <c r="D83" s="935" t="s">
        <v>1533</v>
      </c>
      <c r="E83" s="936">
        <v>1922618</v>
      </c>
      <c r="F83" s="936">
        <v>10209802</v>
      </c>
      <c r="G83" s="936">
        <v>3229470</v>
      </c>
      <c r="H83" s="936">
        <v>15361890</v>
      </c>
      <c r="I83" s="937"/>
      <c r="S83"/>
    </row>
    <row r="84" spans="2:19">
      <c r="B84" s="974" t="s">
        <v>1625</v>
      </c>
      <c r="C84" s="934">
        <v>1</v>
      </c>
      <c r="D84" s="935" t="s">
        <v>1533</v>
      </c>
      <c r="E84" s="936"/>
      <c r="F84" s="936"/>
      <c r="G84" s="936">
        <v>28000000</v>
      </c>
      <c r="H84" s="936">
        <v>28000000</v>
      </c>
      <c r="I84" s="937"/>
      <c r="S84"/>
    </row>
    <row r="85" spans="2:19">
      <c r="B85" s="974" t="s">
        <v>1626</v>
      </c>
      <c r="C85" s="934">
        <v>20</v>
      </c>
      <c r="D85" s="935" t="s">
        <v>1627</v>
      </c>
      <c r="E85" s="936"/>
      <c r="F85" s="936"/>
      <c r="G85" s="936">
        <v>6019600</v>
      </c>
      <c r="H85" s="936">
        <v>6019600</v>
      </c>
      <c r="I85" s="937"/>
      <c r="S85"/>
    </row>
    <row r="86" spans="2:19">
      <c r="B86" s="974" t="s">
        <v>1628</v>
      </c>
      <c r="C86" s="934">
        <v>432.98</v>
      </c>
      <c r="D86" s="935" t="s">
        <v>1629</v>
      </c>
      <c r="E86" s="936">
        <v>936536</v>
      </c>
      <c r="F86" s="936">
        <v>14047603</v>
      </c>
      <c r="G86" s="936">
        <v>297890</v>
      </c>
      <c r="H86" s="936">
        <v>15282029</v>
      </c>
      <c r="I86" s="937"/>
      <c r="S86"/>
    </row>
    <row r="87" spans="2:19">
      <c r="B87" s="974" t="s">
        <v>1630</v>
      </c>
      <c r="C87" s="934">
        <v>7.15</v>
      </c>
      <c r="D87" s="935" t="s">
        <v>1516</v>
      </c>
      <c r="E87" s="936"/>
      <c r="F87" s="936">
        <v>21680281</v>
      </c>
      <c r="G87" s="936">
        <v>650408</v>
      </c>
      <c r="H87" s="936">
        <v>22330689</v>
      </c>
      <c r="I87" s="937"/>
      <c r="S87"/>
    </row>
    <row r="88" spans="2:19">
      <c r="B88" s="974" t="s">
        <v>1631</v>
      </c>
      <c r="C88" s="934">
        <v>15</v>
      </c>
      <c r="D88" s="935" t="s">
        <v>1632</v>
      </c>
      <c r="E88" s="936">
        <v>753060</v>
      </c>
      <c r="F88" s="936">
        <v>746640</v>
      </c>
      <c r="G88" s="936">
        <v>4620150</v>
      </c>
      <c r="H88" s="936">
        <v>6119850</v>
      </c>
      <c r="I88" s="937"/>
      <c r="S88"/>
    </row>
    <row r="89" spans="2:19">
      <c r="B89" s="974" t="s">
        <v>1633</v>
      </c>
      <c r="C89" s="934">
        <v>1</v>
      </c>
      <c r="D89" s="935" t="s">
        <v>1533</v>
      </c>
      <c r="E89" s="936">
        <v>7546696</v>
      </c>
      <c r="F89" s="936">
        <v>18632964</v>
      </c>
      <c r="G89" s="936">
        <v>372204</v>
      </c>
      <c r="H89" s="936">
        <v>26551864</v>
      </c>
      <c r="I89" s="937"/>
    </row>
    <row r="90" spans="2:19">
      <c r="B90" s="974" t="s">
        <v>1634</v>
      </c>
      <c r="C90" s="934">
        <v>7.15</v>
      </c>
      <c r="D90" s="935" t="s">
        <v>1516</v>
      </c>
      <c r="E90" s="936">
        <v>405589</v>
      </c>
      <c r="F90" s="936">
        <v>13379197</v>
      </c>
      <c r="G90" s="936">
        <v>210349</v>
      </c>
      <c r="H90" s="936">
        <v>13995135</v>
      </c>
      <c r="I90" s="937"/>
    </row>
    <row r="91" spans="2:19" ht="15" thickBot="1">
      <c r="B91" s="938" t="s">
        <v>1540</v>
      </c>
      <c r="C91" s="939"/>
      <c r="D91" s="940"/>
      <c r="E91" s="976">
        <v>11564499</v>
      </c>
      <c r="F91" s="976">
        <v>78696487</v>
      </c>
      <c r="G91" s="976">
        <v>43400071</v>
      </c>
      <c r="H91" s="941">
        <v>133661057</v>
      </c>
      <c r="I91" s="942"/>
    </row>
    <row r="92" spans="2:19">
      <c r="B92" s="977"/>
      <c r="I92" s="978"/>
    </row>
    <row r="93" spans="2:19">
      <c r="B93" s="977"/>
      <c r="I93" s="978"/>
    </row>
    <row r="94" spans="2:19">
      <c r="B94" s="977"/>
      <c r="H94" s="988">
        <f>H91+H78+H51</f>
        <v>1738888032.5</v>
      </c>
      <c r="I94" s="978" t="s">
        <v>1636</v>
      </c>
    </row>
    <row r="95" spans="2:19">
      <c r="B95" s="977"/>
      <c r="I95" s="978"/>
    </row>
    <row r="96" spans="2:19">
      <c r="B96" s="977"/>
      <c r="I96" s="978"/>
    </row>
    <row r="97" spans="2:9">
      <c r="B97" s="977"/>
      <c r="I97" s="978"/>
    </row>
    <row r="98" spans="2:9" ht="15" thickBot="1">
      <c r="B98" s="985"/>
      <c r="C98" s="986"/>
      <c r="D98" s="986"/>
      <c r="E98" s="986"/>
      <c r="F98" s="986"/>
      <c r="G98" s="986"/>
      <c r="H98" s="986"/>
      <c r="I98" s="987"/>
    </row>
  </sheetData>
  <mergeCells count="8">
    <mergeCell ref="V4:AC5"/>
    <mergeCell ref="V24:AA24"/>
    <mergeCell ref="B30:I31"/>
    <mergeCell ref="L30:S31"/>
    <mergeCell ref="B4:I5"/>
    <mergeCell ref="L4:S5"/>
    <mergeCell ref="L24:Q24"/>
    <mergeCell ref="B24:G24"/>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07BF1-390C-4427-9ACA-A56865ED050C}">
  <sheetPr codeName="Sheet6">
    <tabColor theme="8" tint="-0.249977111117893"/>
  </sheetPr>
  <dimension ref="A1:V1048571"/>
  <sheetViews>
    <sheetView workbookViewId="0"/>
  </sheetViews>
  <sheetFormatPr defaultColWidth="0" defaultRowHeight="12" outlineLevelCol="1"/>
  <cols>
    <col min="1" max="1" width="6.375" style="308" customWidth="1"/>
    <col min="2" max="2" width="4.75" style="911" customWidth="1"/>
    <col min="3" max="3" width="41.625" style="309" bestFit="1" customWidth="1"/>
    <col min="4" max="4" width="27.75" style="310" bestFit="1" customWidth="1" outlineLevel="1"/>
    <col min="5" max="5" width="13.875" style="311" customWidth="1" outlineLevel="1"/>
    <col min="6" max="6" width="5.5" style="312" customWidth="1"/>
    <col min="7" max="7" width="7.75" style="313" customWidth="1"/>
    <col min="8" max="8" width="15.75" style="314" customWidth="1"/>
    <col min="9" max="9" width="16.75" style="314" customWidth="1"/>
    <col min="10" max="10" width="15.75" style="314" customWidth="1"/>
    <col min="11" max="11" width="15.75" style="314" hidden="1" customWidth="1"/>
    <col min="12" max="12" width="16.75" style="314" hidden="1" customWidth="1"/>
    <col min="13" max="14" width="15.75" style="314" hidden="1" customWidth="1"/>
    <col min="15" max="15" width="16.75" style="314" hidden="1" customWidth="1"/>
    <col min="16" max="17" width="15.75" style="314" hidden="1" customWidth="1"/>
    <col min="18" max="18" width="16.75" style="314" hidden="1" customWidth="1"/>
    <col min="19" max="19" width="15.75" style="314" hidden="1" customWidth="1"/>
    <col min="20" max="20" width="55.25" style="314" hidden="1" customWidth="1"/>
    <col min="21" max="22" width="5.75" style="314" customWidth="1"/>
    <col min="23" max="16384" width="14.375" style="314" hidden="1"/>
  </cols>
  <sheetData>
    <row r="1" spans="1:20" ht="13.15" customHeight="1" thickBot="1"/>
    <row r="2" spans="1:20" ht="30" customHeight="1">
      <c r="A2" s="391" t="s">
        <v>593</v>
      </c>
      <c r="B2" s="912"/>
      <c r="C2" s="315"/>
      <c r="D2" s="316"/>
      <c r="E2" s="317"/>
      <c r="F2" s="318"/>
      <c r="G2" s="318"/>
      <c r="H2" s="908"/>
      <c r="I2" s="910" t="s">
        <v>1447</v>
      </c>
      <c r="J2" s="909"/>
      <c r="K2" s="496" t="s">
        <v>1448</v>
      </c>
      <c r="L2" s="497"/>
      <c r="M2" s="497"/>
      <c r="N2" s="491" t="s">
        <v>1415</v>
      </c>
      <c r="O2" s="491"/>
      <c r="P2" s="492"/>
      <c r="Q2" s="319" t="s">
        <v>1271</v>
      </c>
      <c r="R2" s="319"/>
      <c r="S2" s="320"/>
      <c r="T2" s="321" t="s">
        <v>595</v>
      </c>
    </row>
    <row r="3" spans="1:20" ht="30.6" customHeight="1">
      <c r="A3" s="322" t="s">
        <v>581</v>
      </c>
      <c r="B3" s="913" t="s">
        <v>594</v>
      </c>
      <c r="C3" s="323" t="s">
        <v>582</v>
      </c>
      <c r="D3" s="323" t="s">
        <v>1264</v>
      </c>
      <c r="E3" s="323" t="s">
        <v>1263</v>
      </c>
      <c r="F3" s="323" t="s">
        <v>583</v>
      </c>
      <c r="G3" s="324" t="s">
        <v>584</v>
      </c>
      <c r="H3" s="325" t="s">
        <v>585</v>
      </c>
      <c r="I3" s="326" t="s">
        <v>586</v>
      </c>
      <c r="J3" s="327" t="s">
        <v>587</v>
      </c>
      <c r="K3" s="325" t="s">
        <v>585</v>
      </c>
      <c r="L3" s="326" t="s">
        <v>586</v>
      </c>
      <c r="M3" s="327" t="s">
        <v>587</v>
      </c>
      <c r="N3" s="325" t="s">
        <v>585</v>
      </c>
      <c r="O3" s="326" t="s">
        <v>586</v>
      </c>
      <c r="P3" s="327" t="s">
        <v>587</v>
      </c>
      <c r="Q3" s="325" t="s">
        <v>585</v>
      </c>
      <c r="R3" s="326" t="s">
        <v>586</v>
      </c>
      <c r="S3" s="327" t="s">
        <v>587</v>
      </c>
      <c r="T3" s="328" t="s">
        <v>588</v>
      </c>
    </row>
    <row r="4" spans="1:20" ht="19.899999999999999" customHeight="1">
      <c r="A4" s="329" t="s">
        <v>579</v>
      </c>
      <c r="B4" s="329" t="s">
        <v>1258</v>
      </c>
      <c r="C4" s="330" t="s">
        <v>1460</v>
      </c>
      <c r="D4" s="331"/>
      <c r="E4" s="334">
        <f>SUM(E5:E8)</f>
        <v>5.42</v>
      </c>
      <c r="F4" s="333" t="s">
        <v>1261</v>
      </c>
      <c r="G4" s="334">
        <f>SUM(G5:G8)</f>
        <v>162</v>
      </c>
      <c r="H4" s="335">
        <f>SUM(H5:H8)</f>
        <v>0</v>
      </c>
      <c r="I4" s="335">
        <f>SUM(I5:I8)</f>
        <v>0</v>
      </c>
      <c r="J4" s="338" t="s">
        <v>1468</v>
      </c>
      <c r="K4" s="335">
        <f>SUM(K5:K8)</f>
        <v>0</v>
      </c>
      <c r="L4" s="335">
        <f>SUM(L5:L8)</f>
        <v>0</v>
      </c>
      <c r="M4" s="338" t="s">
        <v>1468</v>
      </c>
      <c r="N4" s="335"/>
      <c r="O4" s="336"/>
      <c r="P4" s="350"/>
      <c r="Q4" s="335"/>
      <c r="R4" s="336"/>
      <c r="S4" s="350"/>
      <c r="T4" s="484"/>
    </row>
    <row r="5" spans="1:20" ht="13.9" customHeight="1">
      <c r="A5" s="351"/>
      <c r="B5" s="915">
        <v>1</v>
      </c>
      <c r="C5" s="352" t="s">
        <v>1449</v>
      </c>
      <c r="D5" s="353"/>
      <c r="E5" s="919">
        <v>4.62</v>
      </c>
      <c r="F5" s="340" t="s">
        <v>1459</v>
      </c>
      <c r="G5" s="341">
        <v>110</v>
      </c>
      <c r="H5" s="345"/>
      <c r="I5" s="354"/>
      <c r="J5" s="402"/>
      <c r="K5" s="345"/>
      <c r="L5" s="354"/>
      <c r="M5" s="402"/>
      <c r="N5" s="342"/>
      <c r="O5" s="343"/>
      <c r="P5" s="344"/>
      <c r="Q5" s="345"/>
      <c r="R5" s="348"/>
      <c r="S5" s="349"/>
      <c r="T5" s="393"/>
    </row>
    <row r="6" spans="1:20" ht="13.9" customHeight="1">
      <c r="A6" s="355"/>
      <c r="B6" s="915">
        <v>2</v>
      </c>
      <c r="C6" s="352" t="s">
        <v>1450</v>
      </c>
      <c r="D6" s="353"/>
      <c r="E6" s="919">
        <v>0.48</v>
      </c>
      <c r="F6" s="340" t="s">
        <v>1458</v>
      </c>
      <c r="G6" s="341">
        <v>44</v>
      </c>
      <c r="H6" s="345"/>
      <c r="I6" s="354"/>
      <c r="J6" s="402"/>
      <c r="K6" s="345"/>
      <c r="L6" s="354"/>
      <c r="M6" s="402"/>
      <c r="N6" s="342"/>
      <c r="O6" s="343"/>
      <c r="P6" s="344"/>
      <c r="Q6" s="345"/>
      <c r="R6" s="348"/>
      <c r="S6" s="349"/>
      <c r="T6" s="410"/>
    </row>
    <row r="7" spans="1:20" ht="13.9" customHeight="1">
      <c r="A7" s="347"/>
      <c r="B7" s="916">
        <v>3</v>
      </c>
      <c r="C7" s="359" t="s">
        <v>1451</v>
      </c>
      <c r="D7" s="359"/>
      <c r="E7" s="920">
        <v>0.16</v>
      </c>
      <c r="F7" s="360" t="s">
        <v>1458</v>
      </c>
      <c r="G7" s="360">
        <v>4</v>
      </c>
      <c r="H7" s="361"/>
      <c r="I7" s="362"/>
      <c r="J7" s="405"/>
      <c r="K7" s="361"/>
      <c r="L7" s="362"/>
      <c r="M7" s="405"/>
      <c r="N7" s="361"/>
      <c r="O7" s="362"/>
      <c r="P7" s="400"/>
      <c r="Q7" s="398"/>
      <c r="R7" s="399"/>
      <c r="S7" s="400"/>
      <c r="T7" s="412"/>
    </row>
    <row r="8" spans="1:20" ht="13.9" customHeight="1">
      <c r="A8" s="347"/>
      <c r="B8" s="916">
        <v>4</v>
      </c>
      <c r="C8" s="359" t="s">
        <v>1452</v>
      </c>
      <c r="D8" s="359"/>
      <c r="E8" s="920">
        <v>0.16</v>
      </c>
      <c r="F8" s="360" t="s">
        <v>1458</v>
      </c>
      <c r="G8" s="360">
        <v>4</v>
      </c>
      <c r="H8" s="361"/>
      <c r="I8" s="362"/>
      <c r="J8" s="405"/>
      <c r="K8" s="361"/>
      <c r="L8" s="362"/>
      <c r="M8" s="405"/>
      <c r="N8" s="361"/>
      <c r="O8" s="362"/>
      <c r="P8" s="400"/>
      <c r="Q8" s="398"/>
      <c r="R8" s="399"/>
      <c r="S8" s="400"/>
      <c r="T8" s="412"/>
    </row>
    <row r="9" spans="1:20" ht="19.899999999999999" customHeight="1">
      <c r="A9" s="329" t="s">
        <v>579</v>
      </c>
      <c r="B9" s="329" t="s">
        <v>1259</v>
      </c>
      <c r="C9" s="330" t="s">
        <v>1461</v>
      </c>
      <c r="D9" s="331"/>
      <c r="E9" s="921">
        <f>SUM(E10:E13)</f>
        <v>76.52</v>
      </c>
      <c r="F9" s="333" t="s">
        <v>1261</v>
      </c>
      <c r="G9" s="334">
        <v>8</v>
      </c>
      <c r="H9" s="335">
        <f>SUM(H10:H13)</f>
        <v>25250000</v>
      </c>
      <c r="I9" s="335">
        <f>SUM(I10:I13)</f>
        <v>707051250</v>
      </c>
      <c r="J9" s="401"/>
      <c r="K9" s="335"/>
      <c r="L9" s="336"/>
      <c r="M9" s="337"/>
      <c r="N9" s="335"/>
      <c r="O9" s="336"/>
      <c r="P9" s="338"/>
      <c r="Q9" s="335"/>
      <c r="R9" s="336"/>
      <c r="S9" s="338"/>
      <c r="T9" s="484"/>
    </row>
    <row r="10" spans="1:20" ht="13.9" customHeight="1">
      <c r="A10" s="351"/>
      <c r="B10" s="915">
        <v>1</v>
      </c>
      <c r="C10" s="352" t="s">
        <v>1456</v>
      </c>
      <c r="D10" s="353" t="s">
        <v>1465</v>
      </c>
      <c r="E10" s="339">
        <v>52</v>
      </c>
      <c r="F10" s="340" t="s">
        <v>1261</v>
      </c>
      <c r="G10" s="341">
        <v>10</v>
      </c>
      <c r="H10" s="342">
        <v>4812500</v>
      </c>
      <c r="I10" s="354">
        <f>H10*E10</f>
        <v>250250000</v>
      </c>
      <c r="J10" s="402"/>
      <c r="K10" s="345"/>
      <c r="L10" s="354"/>
      <c r="M10" s="349"/>
      <c r="N10" s="342"/>
      <c r="O10" s="343"/>
      <c r="P10" s="344"/>
      <c r="Q10" s="345"/>
      <c r="R10" s="348"/>
      <c r="S10" s="349"/>
      <c r="T10" s="393"/>
    </row>
    <row r="11" spans="1:20" ht="13.9" customHeight="1">
      <c r="A11" s="355"/>
      <c r="B11" s="915"/>
      <c r="C11" s="352" t="s">
        <v>1453</v>
      </c>
      <c r="D11" s="353"/>
      <c r="E11" s="919">
        <v>3.43</v>
      </c>
      <c r="F11" s="340" t="s">
        <v>1463</v>
      </c>
      <c r="G11" s="341">
        <v>2</v>
      </c>
      <c r="H11" s="342">
        <v>1687500</v>
      </c>
      <c r="I11" s="354">
        <f>E11*H11*G11</f>
        <v>11576250</v>
      </c>
      <c r="J11" s="402"/>
      <c r="K11" s="345"/>
      <c r="L11" s="354"/>
      <c r="M11" s="349"/>
      <c r="N11" s="342"/>
      <c r="O11" s="343"/>
      <c r="P11" s="344"/>
      <c r="Q11" s="345"/>
      <c r="R11" s="348"/>
      <c r="S11" s="349"/>
      <c r="T11" s="410"/>
    </row>
    <row r="12" spans="1:20" ht="13.9" customHeight="1">
      <c r="A12" s="347"/>
      <c r="B12" s="917"/>
      <c r="C12" s="359" t="s">
        <v>1454</v>
      </c>
      <c r="D12" s="359"/>
      <c r="E12" s="360">
        <v>13.39</v>
      </c>
      <c r="F12" s="360" t="s">
        <v>1462</v>
      </c>
      <c r="G12" s="360">
        <v>2</v>
      </c>
      <c r="H12" s="361">
        <v>13750000</v>
      </c>
      <c r="I12" s="354">
        <f>E12*H12*G12</f>
        <v>368225000</v>
      </c>
      <c r="J12" s="405"/>
      <c r="K12" s="361"/>
      <c r="L12" s="362"/>
      <c r="M12" s="364"/>
      <c r="N12" s="361"/>
      <c r="O12" s="362"/>
      <c r="P12" s="400"/>
      <c r="Q12" s="398"/>
      <c r="R12" s="399"/>
      <c r="S12" s="400"/>
      <c r="T12" s="412"/>
    </row>
    <row r="13" spans="1:20" ht="13.9" customHeight="1">
      <c r="A13" s="347"/>
      <c r="B13" s="917"/>
      <c r="C13" s="359" t="s">
        <v>1455</v>
      </c>
      <c r="D13" s="359"/>
      <c r="E13" s="360">
        <v>7.7</v>
      </c>
      <c r="F13" s="360" t="s">
        <v>1462</v>
      </c>
      <c r="G13" s="360">
        <v>2</v>
      </c>
      <c r="H13" s="361">
        <v>5000000</v>
      </c>
      <c r="I13" s="354">
        <f>E13*H13*G13</f>
        <v>77000000</v>
      </c>
      <c r="J13" s="405"/>
      <c r="K13" s="361"/>
      <c r="L13" s="362"/>
      <c r="M13" s="364"/>
      <c r="N13" s="361"/>
      <c r="O13" s="362"/>
      <c r="P13" s="400"/>
      <c r="Q13" s="398"/>
      <c r="R13" s="399"/>
      <c r="S13" s="400"/>
      <c r="T13" s="412"/>
    </row>
    <row r="14" spans="1:20" ht="19.899999999999999" customHeight="1">
      <c r="A14" s="329" t="s">
        <v>579</v>
      </c>
      <c r="B14" s="329" t="s">
        <v>1262</v>
      </c>
      <c r="C14" s="330" t="s">
        <v>1464</v>
      </c>
      <c r="D14" s="331"/>
      <c r="E14" s="332">
        <v>5</v>
      </c>
      <c r="F14" s="333" t="s">
        <v>1467</v>
      </c>
      <c r="G14" s="334">
        <v>1</v>
      </c>
      <c r="H14" s="335">
        <f>SUM(H15:H18)</f>
        <v>4500000</v>
      </c>
      <c r="I14" s="335">
        <f>SUM(I15:I18)</f>
        <v>22500000</v>
      </c>
      <c r="J14" s="403"/>
      <c r="K14" s="335"/>
      <c r="L14" s="336"/>
      <c r="M14" s="338"/>
      <c r="N14" s="335"/>
      <c r="O14" s="336"/>
      <c r="P14" s="338"/>
      <c r="Q14" s="335"/>
      <c r="R14" s="336"/>
      <c r="S14" s="338"/>
      <c r="T14" s="484"/>
    </row>
    <row r="15" spans="1:20" ht="13.9" customHeight="1">
      <c r="A15" s="351"/>
      <c r="B15" s="915">
        <v>1</v>
      </c>
      <c r="C15" s="352" t="s">
        <v>1466</v>
      </c>
      <c r="D15" s="353"/>
      <c r="E15" s="339">
        <v>5</v>
      </c>
      <c r="F15" s="340" t="s">
        <v>1467</v>
      </c>
      <c r="G15" s="341">
        <v>1</v>
      </c>
      <c r="H15" s="345">
        <v>4500000</v>
      </c>
      <c r="I15" s="354">
        <f>E15*H15</f>
        <v>22500000</v>
      </c>
      <c r="J15" s="402"/>
      <c r="K15" s="345"/>
      <c r="L15" s="354"/>
      <c r="M15" s="349"/>
      <c r="N15" s="342"/>
      <c r="O15" s="343"/>
      <c r="P15" s="344"/>
      <c r="Q15" s="345"/>
      <c r="R15" s="348"/>
      <c r="S15" s="349"/>
      <c r="T15" s="393"/>
    </row>
    <row r="16" spans="1:20" ht="13.9" customHeight="1">
      <c r="A16" s="355"/>
      <c r="B16" s="915"/>
      <c r="C16" s="352"/>
      <c r="D16" s="353"/>
      <c r="E16" s="339"/>
      <c r="F16" s="340"/>
      <c r="G16" s="341"/>
      <c r="H16" s="345"/>
      <c r="I16" s="354"/>
      <c r="J16" s="402"/>
      <c r="K16" s="345"/>
      <c r="L16" s="354"/>
      <c r="M16" s="349"/>
      <c r="N16" s="342"/>
      <c r="O16" s="343"/>
      <c r="P16" s="344"/>
      <c r="Q16" s="345"/>
      <c r="R16" s="348"/>
      <c r="S16" s="349"/>
      <c r="T16" s="410"/>
    </row>
    <row r="17" spans="1:20" ht="13.9" customHeight="1">
      <c r="A17" s="347"/>
      <c r="B17" s="917"/>
      <c r="C17" s="359"/>
      <c r="D17" s="359"/>
      <c r="E17" s="360"/>
      <c r="F17" s="360"/>
      <c r="G17" s="360"/>
      <c r="H17" s="361"/>
      <c r="I17" s="362"/>
      <c r="J17" s="405"/>
      <c r="K17" s="361"/>
      <c r="L17" s="362"/>
      <c r="M17" s="364"/>
      <c r="N17" s="361"/>
      <c r="O17" s="362"/>
      <c r="P17" s="400"/>
      <c r="Q17" s="398"/>
      <c r="R17" s="399"/>
      <c r="S17" s="400"/>
      <c r="T17" s="412"/>
    </row>
    <row r="18" spans="1:20" ht="13.9" customHeight="1">
      <c r="A18" s="347"/>
      <c r="B18" s="917"/>
      <c r="C18" s="359"/>
      <c r="D18" s="359"/>
      <c r="E18" s="360"/>
      <c r="F18" s="360"/>
      <c r="G18" s="360"/>
      <c r="H18" s="361"/>
      <c r="I18" s="362"/>
      <c r="J18" s="405"/>
      <c r="K18" s="361"/>
      <c r="L18" s="362"/>
      <c r="M18" s="364"/>
      <c r="N18" s="361"/>
      <c r="O18" s="362"/>
      <c r="P18" s="400"/>
      <c r="Q18" s="398"/>
      <c r="R18" s="399"/>
      <c r="S18" s="400"/>
      <c r="T18" s="412"/>
    </row>
    <row r="19" spans="1:20" ht="19.899999999999999" customHeight="1">
      <c r="A19" s="329" t="s">
        <v>579</v>
      </c>
      <c r="B19" s="329" t="s">
        <v>1265</v>
      </c>
      <c r="C19" s="330" t="s">
        <v>1266</v>
      </c>
      <c r="D19" s="331"/>
      <c r="E19" s="332"/>
      <c r="F19" s="333" t="s">
        <v>1261</v>
      </c>
      <c r="G19" s="334">
        <v>1</v>
      </c>
      <c r="H19" s="335"/>
      <c r="I19" s="336"/>
      <c r="J19" s="403"/>
      <c r="K19" s="335"/>
      <c r="L19" s="336"/>
      <c r="M19" s="338"/>
      <c r="N19" s="335"/>
      <c r="O19" s="336"/>
      <c r="P19" s="338"/>
      <c r="Q19" s="335"/>
      <c r="R19" s="336"/>
      <c r="S19" s="338"/>
      <c r="T19" s="484"/>
    </row>
    <row r="20" spans="1:20" ht="13.9" customHeight="1">
      <c r="A20" s="347"/>
      <c r="B20" s="915">
        <v>1</v>
      </c>
      <c r="C20" s="356" t="s">
        <v>1593</v>
      </c>
      <c r="D20" s="353"/>
      <c r="E20" s="358">
        <v>7.7</v>
      </c>
      <c r="F20" s="340" t="s">
        <v>1594</v>
      </c>
      <c r="G20" s="341">
        <v>2</v>
      </c>
      <c r="H20" s="345">
        <v>5000000</v>
      </c>
      <c r="I20" s="346">
        <f>H20*E20*G20</f>
        <v>77000000</v>
      </c>
      <c r="J20" s="404"/>
      <c r="K20" s="345"/>
      <c r="L20" s="346"/>
      <c r="M20" s="357"/>
      <c r="N20" s="342"/>
      <c r="O20" s="343"/>
      <c r="P20" s="357"/>
      <c r="Q20" s="345"/>
      <c r="R20" s="348"/>
      <c r="S20" s="357"/>
      <c r="T20" s="409"/>
    </row>
    <row r="21" spans="1:20" ht="13.9" customHeight="1">
      <c r="A21" s="347"/>
      <c r="B21" s="918"/>
      <c r="C21" s="359"/>
      <c r="D21" s="359"/>
      <c r="E21" s="360"/>
      <c r="F21" s="360"/>
      <c r="G21" s="360"/>
      <c r="H21" s="361"/>
      <c r="I21" s="362"/>
      <c r="J21" s="405"/>
      <c r="K21" s="361"/>
      <c r="L21" s="362"/>
      <c r="M21" s="364"/>
      <c r="N21" s="361"/>
      <c r="O21" s="362"/>
      <c r="P21" s="400"/>
      <c r="Q21" s="398"/>
      <c r="R21" s="399"/>
      <c r="S21" s="400"/>
      <c r="T21" s="412"/>
    </row>
    <row r="22" spans="1:20" ht="13.9" customHeight="1">
      <c r="A22" s="347"/>
      <c r="B22" s="917"/>
      <c r="C22" s="359"/>
      <c r="D22" s="359"/>
      <c r="E22" s="360"/>
      <c r="F22" s="360"/>
      <c r="G22" s="360"/>
      <c r="H22" s="361"/>
      <c r="I22" s="362"/>
      <c r="J22" s="405"/>
      <c r="K22" s="361"/>
      <c r="L22" s="362"/>
      <c r="M22" s="364"/>
      <c r="N22" s="361"/>
      <c r="O22" s="362"/>
      <c r="P22" s="400"/>
      <c r="Q22" s="398"/>
      <c r="R22" s="399"/>
      <c r="S22" s="400"/>
      <c r="T22" s="412"/>
    </row>
    <row r="23" spans="1:20" ht="13.9" customHeight="1">
      <c r="A23" s="347"/>
      <c r="B23" s="917"/>
      <c r="C23" s="359"/>
      <c r="D23" s="359"/>
      <c r="E23" s="360"/>
      <c r="F23" s="360"/>
      <c r="G23" s="360"/>
      <c r="H23" s="361"/>
      <c r="I23" s="362"/>
      <c r="J23" s="405"/>
      <c r="K23" s="361"/>
      <c r="L23" s="362"/>
      <c r="M23" s="364"/>
      <c r="N23" s="361"/>
      <c r="O23" s="362"/>
      <c r="P23" s="400"/>
      <c r="Q23" s="398"/>
      <c r="R23" s="399"/>
      <c r="S23" s="400"/>
      <c r="T23" s="412"/>
    </row>
    <row r="24" spans="1:20" ht="13.9" customHeight="1">
      <c r="A24" s="347"/>
      <c r="B24" s="915"/>
      <c r="C24" s="356"/>
      <c r="D24" s="353"/>
      <c r="E24" s="358"/>
      <c r="F24" s="340"/>
      <c r="G24" s="341"/>
      <c r="H24" s="345"/>
      <c r="I24" s="346"/>
      <c r="J24" s="404"/>
      <c r="K24" s="345"/>
      <c r="L24" s="346"/>
      <c r="M24" s="357"/>
      <c r="N24" s="342"/>
      <c r="O24" s="343"/>
      <c r="P24" s="357"/>
      <c r="Q24" s="345"/>
      <c r="R24" s="348"/>
      <c r="S24" s="357"/>
      <c r="T24" s="409"/>
    </row>
    <row r="25" spans="1:20" ht="13.9" customHeight="1">
      <c r="A25" s="347"/>
      <c r="B25" s="917"/>
      <c r="C25" s="359"/>
      <c r="D25" s="359"/>
      <c r="E25" s="360"/>
      <c r="F25" s="365"/>
      <c r="G25" s="366"/>
      <c r="H25" s="361"/>
      <c r="I25" s="362"/>
      <c r="J25" s="405"/>
      <c r="K25" s="361"/>
      <c r="L25" s="362"/>
      <c r="M25" s="363"/>
      <c r="N25" s="361"/>
      <c r="O25" s="367"/>
      <c r="P25" s="368"/>
      <c r="Q25" s="361"/>
      <c r="R25" s="367"/>
      <c r="S25" s="368"/>
      <c r="T25" s="412"/>
    </row>
    <row r="26" spans="1:20" ht="13.9" customHeight="1">
      <c r="A26" s="347"/>
      <c r="B26" s="917"/>
      <c r="C26" s="359"/>
      <c r="D26" s="359"/>
      <c r="E26" s="360"/>
      <c r="F26" s="365"/>
      <c r="G26" s="366"/>
      <c r="H26" s="361"/>
      <c r="I26" s="362"/>
      <c r="J26" s="405"/>
      <c r="K26" s="361"/>
      <c r="L26" s="362"/>
      <c r="M26" s="363"/>
      <c r="N26" s="361"/>
      <c r="O26" s="367"/>
      <c r="P26" s="368"/>
      <c r="Q26" s="361"/>
      <c r="R26" s="367"/>
      <c r="S26" s="368"/>
      <c r="T26" s="412"/>
    </row>
    <row r="27" spans="1:20" ht="13.9" customHeight="1">
      <c r="A27" s="347"/>
      <c r="B27" s="917"/>
      <c r="C27" s="359"/>
      <c r="D27" s="359"/>
      <c r="E27" s="360"/>
      <c r="F27" s="365"/>
      <c r="G27" s="366"/>
      <c r="H27" s="361"/>
      <c r="I27" s="362"/>
      <c r="J27" s="405"/>
      <c r="K27" s="361"/>
      <c r="L27" s="362"/>
      <c r="M27" s="363"/>
      <c r="N27" s="361"/>
      <c r="O27" s="367"/>
      <c r="P27" s="368"/>
      <c r="Q27" s="361"/>
      <c r="R27" s="367"/>
      <c r="S27" s="368"/>
      <c r="T27" s="412"/>
    </row>
    <row r="28" spans="1:20" ht="13.9" customHeight="1">
      <c r="A28" s="347"/>
      <c r="B28" s="917"/>
      <c r="C28" s="359"/>
      <c r="D28" s="359"/>
      <c r="E28" s="360"/>
      <c r="F28" s="365"/>
      <c r="G28" s="366"/>
      <c r="H28" s="361"/>
      <c r="I28" s="362"/>
      <c r="J28" s="405"/>
      <c r="K28" s="361"/>
      <c r="L28" s="362"/>
      <c r="M28" s="363"/>
      <c r="N28" s="361"/>
      <c r="O28" s="367"/>
      <c r="P28" s="368"/>
      <c r="Q28" s="361"/>
      <c r="R28" s="367"/>
      <c r="S28" s="368"/>
      <c r="T28" s="413"/>
    </row>
    <row r="29" spans="1:20" ht="13.9" customHeight="1">
      <c r="A29" s="347"/>
      <c r="B29" s="917"/>
      <c r="C29" s="359"/>
      <c r="D29" s="359"/>
      <c r="E29" s="360"/>
      <c r="F29" s="365"/>
      <c r="G29" s="366"/>
      <c r="H29" s="361"/>
      <c r="I29" s="362"/>
      <c r="J29" s="405"/>
      <c r="K29" s="361"/>
      <c r="L29" s="362"/>
      <c r="M29" s="363"/>
      <c r="N29" s="361"/>
      <c r="O29" s="367"/>
      <c r="P29" s="368"/>
      <c r="Q29" s="361"/>
      <c r="R29" s="367"/>
      <c r="S29" s="368"/>
      <c r="T29" s="412"/>
    </row>
    <row r="30" spans="1:20" ht="13.9" customHeight="1">
      <c r="A30" s="347"/>
      <c r="B30" s="917"/>
      <c r="C30" s="359"/>
      <c r="D30" s="359"/>
      <c r="E30" s="360"/>
      <c r="F30" s="365"/>
      <c r="G30" s="366"/>
      <c r="H30" s="361"/>
      <c r="I30" s="362"/>
      <c r="J30" s="405"/>
      <c r="K30" s="361"/>
      <c r="L30" s="362"/>
      <c r="M30" s="363"/>
      <c r="N30" s="361"/>
      <c r="O30" s="367"/>
      <c r="P30" s="368"/>
      <c r="Q30" s="361"/>
      <c r="R30" s="367"/>
      <c r="S30" s="368"/>
      <c r="T30" s="412"/>
    </row>
    <row r="31" spans="1:20" ht="13.9" customHeight="1">
      <c r="A31" s="347"/>
      <c r="B31" s="917"/>
      <c r="C31" s="359"/>
      <c r="D31" s="359"/>
      <c r="E31" s="360"/>
      <c r="F31" s="365"/>
      <c r="G31" s="366"/>
      <c r="H31" s="361"/>
      <c r="I31" s="362"/>
      <c r="J31" s="405"/>
      <c r="K31" s="361"/>
      <c r="L31" s="362"/>
      <c r="M31" s="363"/>
      <c r="N31" s="361"/>
      <c r="O31" s="367"/>
      <c r="P31" s="368"/>
      <c r="Q31" s="361"/>
      <c r="R31" s="367"/>
      <c r="S31" s="368"/>
      <c r="T31" s="413"/>
    </row>
    <row r="32" spans="1:20" ht="13.9" customHeight="1">
      <c r="A32" s="347"/>
      <c r="B32" s="915"/>
      <c r="C32" s="356"/>
      <c r="D32" s="353"/>
      <c r="E32" s="358"/>
      <c r="F32" s="340"/>
      <c r="G32" s="341"/>
      <c r="H32" s="345"/>
      <c r="I32" s="346"/>
      <c r="J32" s="404"/>
      <c r="K32" s="345"/>
      <c r="L32" s="346"/>
      <c r="M32" s="357"/>
      <c r="N32" s="369"/>
      <c r="O32" s="370"/>
      <c r="P32" s="357"/>
      <c r="Q32" s="345"/>
      <c r="R32" s="348"/>
      <c r="S32" s="357"/>
      <c r="T32" s="409"/>
    </row>
    <row r="33" spans="1:20" ht="13.9" customHeight="1">
      <c r="A33" s="347"/>
      <c r="B33" s="915"/>
      <c r="C33" s="356"/>
      <c r="D33" s="352"/>
      <c r="E33" s="358"/>
      <c r="F33" s="340"/>
      <c r="G33" s="341"/>
      <c r="H33" s="345"/>
      <c r="I33" s="346"/>
      <c r="J33" s="404"/>
      <c r="K33" s="345"/>
      <c r="L33" s="346"/>
      <c r="M33" s="357"/>
      <c r="N33" s="342"/>
      <c r="O33" s="343"/>
      <c r="P33" s="357"/>
      <c r="Q33" s="345"/>
      <c r="R33" s="348"/>
      <c r="S33" s="357"/>
      <c r="T33" s="409"/>
    </row>
    <row r="34" spans="1:20" ht="13.9" customHeight="1">
      <c r="A34" s="347"/>
      <c r="B34" s="915"/>
      <c r="C34" s="356"/>
      <c r="D34" s="353"/>
      <c r="E34" s="358"/>
      <c r="F34" s="340"/>
      <c r="G34" s="341"/>
      <c r="H34" s="345"/>
      <c r="I34" s="346"/>
      <c r="J34" s="404"/>
      <c r="K34" s="345"/>
      <c r="L34" s="346"/>
      <c r="M34" s="357"/>
      <c r="N34" s="342"/>
      <c r="O34" s="343"/>
      <c r="P34" s="357"/>
      <c r="Q34" s="345"/>
      <c r="R34" s="348"/>
      <c r="S34" s="357"/>
      <c r="T34" s="409"/>
    </row>
    <row r="35" spans="1:20" ht="22.9" customHeight="1">
      <c r="A35" s="1161" t="s">
        <v>589</v>
      </c>
      <c r="B35" s="1162"/>
      <c r="C35" s="1162"/>
      <c r="D35" s="1162"/>
      <c r="E35" s="1163"/>
      <c r="F35" s="371"/>
      <c r="G35" s="372"/>
      <c r="H35" s="373"/>
      <c r="I35" s="374">
        <f>I9+I4+I14+I19</f>
        <v>729551250</v>
      </c>
      <c r="J35" s="406"/>
      <c r="K35" s="373"/>
      <c r="L35" s="374">
        <f>L9+L4+L14+L19</f>
        <v>0</v>
      </c>
      <c r="M35" s="375"/>
      <c r="N35" s="373"/>
      <c r="O35" s="374">
        <f>O9+O4+O14+O19</f>
        <v>0</v>
      </c>
      <c r="P35" s="375"/>
      <c r="Q35" s="373"/>
      <c r="R35" s="374">
        <f>R9+R4+R14+R19</f>
        <v>0</v>
      </c>
      <c r="S35" s="375"/>
      <c r="T35" s="414"/>
    </row>
    <row r="36" spans="1:20" ht="19.899999999999999" customHeight="1">
      <c r="A36" s="329" t="s">
        <v>41</v>
      </c>
      <c r="B36" s="914" t="s">
        <v>1267</v>
      </c>
      <c r="C36" s="330" t="s">
        <v>590</v>
      </c>
      <c r="D36" s="331"/>
      <c r="E36" s="332"/>
      <c r="F36" s="333" t="s">
        <v>1260</v>
      </c>
      <c r="G36" s="334">
        <v>1</v>
      </c>
      <c r="H36" s="335"/>
      <c r="I36" s="336">
        <f>I37+I49+I64</f>
        <v>1290614838.3050001</v>
      </c>
      <c r="J36" s="403"/>
      <c r="K36" s="335"/>
      <c r="L36" s="336">
        <f>SUM(L37:L47)</f>
        <v>0</v>
      </c>
      <c r="M36" s="338"/>
      <c r="N36" s="335"/>
      <c r="O36" s="336">
        <f>SUM(O37:O47)</f>
        <v>0</v>
      </c>
      <c r="P36" s="338"/>
      <c r="Q36" s="335"/>
      <c r="R36" s="336"/>
      <c r="S36" s="338"/>
      <c r="T36" s="415"/>
    </row>
    <row r="37" spans="1:20" ht="13.9" customHeight="1">
      <c r="A37" s="347"/>
      <c r="B37" s="922">
        <v>1</v>
      </c>
      <c r="C37" s="923" t="s">
        <v>1269</v>
      </c>
      <c r="D37" s="923"/>
      <c r="E37" s="923"/>
      <c r="F37" s="926" t="s">
        <v>1260</v>
      </c>
      <c r="G37" s="927">
        <v>1</v>
      </c>
      <c r="H37" s="924"/>
      <c r="I37" s="925">
        <f>SUM(I38:I48)*1.1</f>
        <v>1179698545.4650002</v>
      </c>
      <c r="J37" s="407" t="s">
        <v>1505</v>
      </c>
      <c r="K37" s="379"/>
      <c r="L37" s="377"/>
      <c r="M37" s="378"/>
      <c r="N37" s="379"/>
      <c r="O37" s="377"/>
      <c r="P37" s="378"/>
      <c r="Q37" s="376"/>
      <c r="R37" s="377"/>
      <c r="S37" s="378"/>
      <c r="T37" s="409"/>
    </row>
    <row r="38" spans="1:20" ht="13.9" customHeight="1">
      <c r="A38" s="347"/>
      <c r="B38" s="309"/>
      <c r="C38" s="359" t="s">
        <v>1469</v>
      </c>
      <c r="D38" s="359" t="s">
        <v>1470</v>
      </c>
      <c r="E38" s="360">
        <v>98.581999999999994</v>
      </c>
      <c r="F38" s="380" t="s">
        <v>1457</v>
      </c>
      <c r="G38" s="381"/>
      <c r="H38" s="394">
        <v>657885</v>
      </c>
      <c r="I38" s="395">
        <f>E38*H38</f>
        <v>64855619.069999993</v>
      </c>
      <c r="J38" s="408"/>
      <c r="K38" s="394"/>
      <c r="L38" s="395"/>
      <c r="M38" s="396"/>
      <c r="N38" s="397"/>
      <c r="O38" s="395"/>
      <c r="P38" s="396"/>
      <c r="Q38" s="394"/>
      <c r="R38" s="395"/>
      <c r="S38" s="396"/>
      <c r="T38" s="413"/>
    </row>
    <row r="39" spans="1:20" ht="13.9" customHeight="1">
      <c r="A39" s="347"/>
      <c r="C39" s="359"/>
      <c r="D39" s="359" t="s">
        <v>1506</v>
      </c>
      <c r="E39" s="360">
        <v>46.582000000000001</v>
      </c>
      <c r="F39" s="380" t="s">
        <v>1457</v>
      </c>
      <c r="G39" s="381"/>
      <c r="H39" s="394">
        <v>5420440</v>
      </c>
      <c r="I39" s="395">
        <f t="shared" ref="I39:I45" si="0">E39*H39</f>
        <v>252494936.08000001</v>
      </c>
      <c r="J39" s="408"/>
      <c r="K39" s="394"/>
      <c r="L39" s="395"/>
      <c r="M39" s="396"/>
      <c r="N39" s="397"/>
      <c r="O39" s="395"/>
      <c r="P39" s="396"/>
      <c r="Q39" s="394"/>
      <c r="R39" s="395"/>
      <c r="S39" s="396"/>
      <c r="T39" s="413"/>
    </row>
    <row r="40" spans="1:20">
      <c r="A40" s="347"/>
      <c r="B40" s="309"/>
      <c r="C40" s="359"/>
      <c r="D40" s="359" t="s">
        <v>1507</v>
      </c>
      <c r="E40" s="360">
        <v>52</v>
      </c>
      <c r="F40" s="380" t="s">
        <v>1457</v>
      </c>
      <c r="G40" s="381"/>
      <c r="H40" s="394">
        <v>3336809</v>
      </c>
      <c r="I40" s="395">
        <f t="shared" si="0"/>
        <v>173514068</v>
      </c>
      <c r="J40" s="408"/>
      <c r="K40" s="394"/>
      <c r="L40" s="395"/>
      <c r="M40" s="396"/>
      <c r="N40" s="397"/>
      <c r="O40" s="395"/>
      <c r="P40" s="396"/>
      <c r="Q40" s="394"/>
      <c r="R40" s="395"/>
      <c r="S40" s="396"/>
      <c r="T40" s="413"/>
    </row>
    <row r="41" spans="1:20">
      <c r="A41" s="347"/>
      <c r="B41" s="309"/>
      <c r="C41" s="359" t="s">
        <v>1492</v>
      </c>
      <c r="D41" s="359" t="s">
        <v>1471</v>
      </c>
      <c r="E41" s="360">
        <v>5</v>
      </c>
      <c r="F41" s="380" t="s">
        <v>1479</v>
      </c>
      <c r="G41" s="381"/>
      <c r="H41" s="394">
        <v>45000000</v>
      </c>
      <c r="I41" s="395">
        <f t="shared" si="0"/>
        <v>225000000</v>
      </c>
      <c r="J41" s="408"/>
      <c r="K41" s="394"/>
      <c r="L41" s="395"/>
      <c r="M41" s="396"/>
      <c r="N41" s="397"/>
      <c r="O41" s="395"/>
      <c r="P41" s="396"/>
      <c r="Q41" s="394"/>
      <c r="R41" s="395"/>
      <c r="S41" s="396"/>
      <c r="T41" s="413"/>
    </row>
    <row r="42" spans="1:20">
      <c r="A42" s="347"/>
      <c r="B42" s="309"/>
      <c r="C42" s="359"/>
      <c r="D42" s="359" t="s">
        <v>1472</v>
      </c>
      <c r="E42" s="360">
        <v>2</v>
      </c>
      <c r="F42" s="380" t="s">
        <v>1479</v>
      </c>
      <c r="G42" s="381"/>
      <c r="H42" s="394">
        <v>30000000</v>
      </c>
      <c r="I42" s="395">
        <f t="shared" si="0"/>
        <v>60000000</v>
      </c>
      <c r="J42" s="408"/>
      <c r="K42" s="394"/>
      <c r="L42" s="395"/>
      <c r="M42" s="396"/>
      <c r="N42" s="397"/>
      <c r="O42" s="395"/>
      <c r="P42" s="396"/>
      <c r="Q42" s="394"/>
      <c r="R42" s="395"/>
      <c r="S42" s="396"/>
      <c r="T42" s="413"/>
    </row>
    <row r="43" spans="1:20">
      <c r="A43" s="347"/>
      <c r="B43" s="309"/>
      <c r="C43" s="359"/>
      <c r="D43" s="359" t="s">
        <v>1473</v>
      </c>
      <c r="E43" s="360">
        <v>8</v>
      </c>
      <c r="F43" s="380" t="s">
        <v>1479</v>
      </c>
      <c r="G43" s="381"/>
      <c r="H43" s="394">
        <v>15000000</v>
      </c>
      <c r="I43" s="395">
        <f t="shared" si="0"/>
        <v>120000000</v>
      </c>
      <c r="J43" s="408"/>
      <c r="K43" s="394"/>
      <c r="L43" s="395"/>
      <c r="M43" s="396"/>
      <c r="N43" s="397"/>
      <c r="O43" s="395"/>
      <c r="P43" s="396"/>
      <c r="Q43" s="394"/>
      <c r="R43" s="395"/>
      <c r="S43" s="396"/>
      <c r="T43" s="413"/>
    </row>
    <row r="44" spans="1:20">
      <c r="A44" s="347"/>
      <c r="B44" s="309"/>
      <c r="C44" s="359" t="s">
        <v>1478</v>
      </c>
      <c r="D44" s="359" t="s">
        <v>1474</v>
      </c>
      <c r="E44" s="360">
        <v>200</v>
      </c>
      <c r="F44" s="380" t="s">
        <v>1480</v>
      </c>
      <c r="G44" s="381"/>
      <c r="H44" s="394">
        <v>164387</v>
      </c>
      <c r="I44" s="395">
        <f t="shared" si="0"/>
        <v>32877400</v>
      </c>
      <c r="J44" s="408"/>
      <c r="K44" s="394"/>
      <c r="L44" s="395"/>
      <c r="M44" s="396"/>
      <c r="N44" s="397"/>
      <c r="O44" s="395"/>
      <c r="P44" s="396"/>
      <c r="Q44" s="394"/>
      <c r="R44" s="395"/>
      <c r="S44" s="396"/>
      <c r="T44" s="413"/>
    </row>
    <row r="45" spans="1:20">
      <c r="A45" s="347"/>
      <c r="B45" s="309"/>
      <c r="C45" s="359"/>
      <c r="D45" s="359" t="s">
        <v>1475</v>
      </c>
      <c r="E45" s="360">
        <v>400</v>
      </c>
      <c r="F45" s="380" t="s">
        <v>1480</v>
      </c>
      <c r="G45" s="381"/>
      <c r="H45" s="394">
        <v>164387</v>
      </c>
      <c r="I45" s="395">
        <f t="shared" si="0"/>
        <v>65754800</v>
      </c>
      <c r="J45" s="408"/>
      <c r="K45" s="394"/>
      <c r="L45" s="395"/>
      <c r="M45" s="396"/>
      <c r="N45" s="397"/>
      <c r="O45" s="395"/>
      <c r="P45" s="396"/>
      <c r="Q45" s="394"/>
      <c r="R45" s="395"/>
      <c r="S45" s="396"/>
      <c r="T45" s="413"/>
    </row>
    <row r="46" spans="1:20">
      <c r="A46" s="347"/>
      <c r="B46" s="309"/>
      <c r="C46" s="359"/>
      <c r="D46" s="359" t="s">
        <v>1502</v>
      </c>
      <c r="E46" s="360">
        <v>400</v>
      </c>
      <c r="F46" s="380" t="s">
        <v>1480</v>
      </c>
      <c r="G46" s="381"/>
      <c r="H46" s="394">
        <v>164387</v>
      </c>
      <c r="I46" s="395">
        <f t="shared" ref="I46" si="1">E46*H46</f>
        <v>65754800</v>
      </c>
      <c r="J46" s="408"/>
      <c r="K46" s="394"/>
      <c r="L46" s="395"/>
      <c r="M46" s="396"/>
      <c r="N46" s="397"/>
      <c r="O46" s="395"/>
      <c r="P46" s="396"/>
      <c r="Q46" s="394"/>
      <c r="R46" s="395"/>
      <c r="S46" s="396"/>
      <c r="T46" s="413"/>
    </row>
    <row r="47" spans="1:20">
      <c r="A47" s="347"/>
      <c r="B47" s="314"/>
      <c r="C47" s="359" t="s">
        <v>1503</v>
      </c>
      <c r="D47" s="359" t="s">
        <v>1476</v>
      </c>
      <c r="E47" s="360">
        <v>600</v>
      </c>
      <c r="F47" s="380" t="s">
        <v>1481</v>
      </c>
      <c r="G47" s="381"/>
      <c r="H47" s="394">
        <v>19013</v>
      </c>
      <c r="I47" s="395">
        <f>E47*H47</f>
        <v>11407800</v>
      </c>
      <c r="J47" s="408"/>
      <c r="K47" s="394"/>
      <c r="L47" s="395"/>
      <c r="M47" s="396"/>
      <c r="N47" s="397"/>
      <c r="O47" s="395"/>
      <c r="P47" s="396"/>
      <c r="Q47" s="394"/>
      <c r="R47" s="395"/>
      <c r="S47" s="396"/>
      <c r="T47" s="413"/>
    </row>
    <row r="48" spans="1:20">
      <c r="A48" s="347"/>
      <c r="B48" s="309"/>
      <c r="C48" s="359"/>
      <c r="D48" s="359" t="s">
        <v>1477</v>
      </c>
      <c r="E48" s="360">
        <v>100</v>
      </c>
      <c r="F48" s="380" t="s">
        <v>1482</v>
      </c>
      <c r="G48" s="381"/>
      <c r="H48" s="394">
        <v>7938</v>
      </c>
      <c r="I48" s="395">
        <f>E48*H48</f>
        <v>793800</v>
      </c>
      <c r="J48" s="408"/>
      <c r="K48" s="394"/>
      <c r="L48" s="395"/>
      <c r="M48" s="396"/>
      <c r="N48" s="397"/>
      <c r="O48" s="395"/>
      <c r="P48" s="396"/>
      <c r="Q48" s="394"/>
      <c r="R48" s="395"/>
      <c r="S48" s="396"/>
      <c r="T48" s="413"/>
    </row>
    <row r="49" spans="1:20">
      <c r="A49" s="347"/>
      <c r="B49" s="922">
        <v>2</v>
      </c>
      <c r="C49" s="923" t="s">
        <v>1483</v>
      </c>
      <c r="D49" s="923"/>
      <c r="E49" s="923"/>
      <c r="F49" s="923"/>
      <c r="G49" s="923"/>
      <c r="H49" s="924"/>
      <c r="I49" s="925">
        <f>SUM(I50:I63)</f>
        <v>98863648.840000004</v>
      </c>
      <c r="J49" s="407"/>
      <c r="K49" s="376"/>
      <c r="L49" s="377"/>
      <c r="M49" s="378"/>
      <c r="N49" s="376"/>
      <c r="O49" s="377"/>
      <c r="P49" s="378"/>
      <c r="Q49" s="376"/>
      <c r="R49" s="377"/>
      <c r="S49" s="378"/>
      <c r="T49" s="411"/>
    </row>
    <row r="50" spans="1:20">
      <c r="A50" s="347"/>
      <c r="B50" s="309"/>
      <c r="C50" s="359" t="s">
        <v>1484</v>
      </c>
      <c r="D50" s="359"/>
      <c r="E50" s="360">
        <v>6.05</v>
      </c>
      <c r="F50" s="380" t="s">
        <v>1457</v>
      </c>
      <c r="G50" s="381"/>
      <c r="H50" s="394">
        <v>2796442</v>
      </c>
      <c r="I50" s="395">
        <f>E50*H50</f>
        <v>16918474.099999998</v>
      </c>
      <c r="J50" s="408"/>
      <c r="K50" s="394"/>
      <c r="L50" s="395"/>
      <c r="M50" s="396"/>
      <c r="N50" s="397"/>
      <c r="O50" s="395"/>
      <c r="P50" s="396"/>
      <c r="Q50" s="394"/>
      <c r="R50" s="395"/>
      <c r="S50" s="396"/>
      <c r="T50" s="413"/>
    </row>
    <row r="51" spans="1:20">
      <c r="A51" s="347"/>
      <c r="B51" s="309"/>
      <c r="C51" s="359" t="s">
        <v>1485</v>
      </c>
      <c r="D51" s="359"/>
      <c r="E51" s="360">
        <v>6.15</v>
      </c>
      <c r="F51" s="380" t="s">
        <v>1457</v>
      </c>
      <c r="G51" s="381"/>
      <c r="H51" s="394">
        <v>960850</v>
      </c>
      <c r="I51" s="395">
        <f t="shared" ref="I51:I67" si="2">E51*H51</f>
        <v>5909227.5</v>
      </c>
      <c r="J51" s="408"/>
      <c r="K51" s="394"/>
      <c r="L51" s="395"/>
      <c r="M51" s="396"/>
      <c r="N51" s="397"/>
      <c r="O51" s="395"/>
      <c r="P51" s="396"/>
      <c r="Q51" s="394"/>
      <c r="R51" s="395"/>
      <c r="S51" s="396"/>
      <c r="T51" s="413"/>
    </row>
    <row r="52" spans="1:20">
      <c r="A52" s="347"/>
      <c r="B52" s="309"/>
      <c r="C52" s="359" t="s">
        <v>1486</v>
      </c>
      <c r="D52" s="359"/>
      <c r="E52" s="360">
        <v>5.56</v>
      </c>
      <c r="F52" s="380" t="s">
        <v>1457</v>
      </c>
      <c r="G52" s="381"/>
      <c r="H52" s="394">
        <v>2653000</v>
      </c>
      <c r="I52" s="395">
        <f t="shared" si="2"/>
        <v>14750679.999999998</v>
      </c>
      <c r="J52" s="408"/>
      <c r="K52" s="394"/>
      <c r="L52" s="395"/>
      <c r="M52" s="396"/>
      <c r="N52" s="397"/>
      <c r="O52" s="395"/>
      <c r="P52" s="396"/>
      <c r="Q52" s="394"/>
      <c r="R52" s="395"/>
      <c r="S52" s="396"/>
      <c r="T52" s="413"/>
    </row>
    <row r="53" spans="1:20">
      <c r="A53" s="347"/>
      <c r="C53" s="359" t="s">
        <v>1487</v>
      </c>
      <c r="D53" s="359"/>
      <c r="E53" s="360">
        <v>1.62</v>
      </c>
      <c r="F53" s="380" t="s">
        <v>1457</v>
      </c>
      <c r="G53" s="381"/>
      <c r="H53" s="394">
        <v>6180000</v>
      </c>
      <c r="I53" s="395">
        <f t="shared" si="2"/>
        <v>10011600</v>
      </c>
      <c r="J53" s="408"/>
      <c r="K53" s="394"/>
      <c r="L53" s="395"/>
      <c r="M53" s="396"/>
      <c r="N53" s="397"/>
      <c r="O53" s="395"/>
      <c r="P53" s="396"/>
      <c r="Q53" s="394"/>
      <c r="R53" s="395"/>
      <c r="S53" s="396"/>
      <c r="T53" s="413"/>
    </row>
    <row r="54" spans="1:20">
      <c r="A54" s="347"/>
      <c r="C54" s="359" t="s">
        <v>1488</v>
      </c>
      <c r="D54" s="359"/>
      <c r="E54" s="360">
        <v>133.80000000000001</v>
      </c>
      <c r="F54" s="380" t="s">
        <v>1481</v>
      </c>
      <c r="G54" s="381"/>
      <c r="H54" s="394">
        <v>49150</v>
      </c>
      <c r="I54" s="395">
        <f t="shared" si="2"/>
        <v>6576270.0000000009</v>
      </c>
      <c r="J54" s="408"/>
      <c r="K54" s="394"/>
      <c r="L54" s="395"/>
      <c r="M54" s="396"/>
      <c r="N54" s="397"/>
      <c r="O54" s="395"/>
      <c r="P54" s="396"/>
      <c r="Q54" s="394"/>
      <c r="R54" s="395"/>
      <c r="S54" s="396"/>
      <c r="T54" s="413"/>
    </row>
    <row r="55" spans="1:20">
      <c r="A55" s="347"/>
      <c r="C55" s="359" t="s">
        <v>1489</v>
      </c>
      <c r="D55" s="359"/>
      <c r="E55" s="360">
        <v>42</v>
      </c>
      <c r="F55" s="380" t="s">
        <v>1481</v>
      </c>
      <c r="G55" s="381"/>
      <c r="H55" s="394">
        <v>12022</v>
      </c>
      <c r="I55" s="395">
        <f t="shared" si="2"/>
        <v>504924</v>
      </c>
      <c r="J55" s="408"/>
      <c r="K55" s="394"/>
      <c r="L55" s="395"/>
      <c r="M55" s="396"/>
      <c r="N55" s="397"/>
      <c r="O55" s="395"/>
      <c r="P55" s="396"/>
      <c r="Q55" s="394"/>
      <c r="R55" s="395"/>
      <c r="S55" s="396"/>
      <c r="T55" s="413"/>
    </row>
    <row r="56" spans="1:20">
      <c r="A56" s="347"/>
      <c r="C56" s="359" t="s">
        <v>1490</v>
      </c>
      <c r="D56" s="359" t="s">
        <v>1493</v>
      </c>
      <c r="E56" s="360">
        <v>11.61</v>
      </c>
      <c r="F56" s="380" t="s">
        <v>1457</v>
      </c>
      <c r="G56" s="381"/>
      <c r="H56" s="394">
        <v>1142744</v>
      </c>
      <c r="I56" s="395">
        <f t="shared" si="2"/>
        <v>13267257.84</v>
      </c>
      <c r="J56" s="408"/>
      <c r="K56" s="394"/>
      <c r="L56" s="395"/>
      <c r="M56" s="396"/>
      <c r="N56" s="397"/>
      <c r="O56" s="395"/>
      <c r="P56" s="396"/>
      <c r="Q56" s="394"/>
      <c r="R56" s="395"/>
      <c r="S56" s="396"/>
      <c r="T56" s="413"/>
    </row>
    <row r="57" spans="1:20">
      <c r="A57" s="347"/>
      <c r="C57" s="359" t="s">
        <v>1491</v>
      </c>
      <c r="D57" s="359"/>
      <c r="E57" s="360">
        <v>133.80000000000001</v>
      </c>
      <c r="F57" s="380" t="s">
        <v>1481</v>
      </c>
      <c r="G57" s="381"/>
      <c r="H57" s="394">
        <v>27008</v>
      </c>
      <c r="I57" s="395">
        <f t="shared" si="2"/>
        <v>3613670.4000000004</v>
      </c>
      <c r="J57" s="408"/>
      <c r="K57" s="394"/>
      <c r="L57" s="395"/>
      <c r="M57" s="396"/>
      <c r="N57" s="397"/>
      <c r="O57" s="395"/>
      <c r="P57" s="396"/>
      <c r="Q57" s="394"/>
      <c r="R57" s="395"/>
      <c r="S57" s="396"/>
      <c r="T57" s="413"/>
    </row>
    <row r="58" spans="1:20">
      <c r="A58" s="347"/>
      <c r="C58" s="359" t="s">
        <v>1492</v>
      </c>
      <c r="D58" s="359" t="s">
        <v>1494</v>
      </c>
      <c r="E58" s="360">
        <v>0.3</v>
      </c>
      <c r="F58" s="380" t="s">
        <v>1479</v>
      </c>
      <c r="G58" s="381"/>
      <c r="H58" s="394">
        <v>45000000</v>
      </c>
      <c r="I58" s="395">
        <f t="shared" si="2"/>
        <v>13500000</v>
      </c>
      <c r="J58" s="408"/>
      <c r="K58" s="394"/>
      <c r="L58" s="395"/>
      <c r="M58" s="396"/>
      <c r="N58" s="397"/>
      <c r="O58" s="395"/>
      <c r="P58" s="396"/>
      <c r="Q58" s="394"/>
      <c r="R58" s="395"/>
      <c r="S58" s="396"/>
      <c r="T58" s="413"/>
    </row>
    <row r="59" spans="1:20">
      <c r="A59" s="347"/>
      <c r="C59" s="359"/>
      <c r="D59" s="359" t="s">
        <v>1495</v>
      </c>
      <c r="E59" s="360">
        <v>0.2</v>
      </c>
      <c r="F59" s="380" t="s">
        <v>1504</v>
      </c>
      <c r="G59" s="381"/>
      <c r="H59" s="394">
        <v>18700000</v>
      </c>
      <c r="I59" s="395">
        <f t="shared" si="2"/>
        <v>3740000</v>
      </c>
      <c r="J59" s="408"/>
      <c r="K59" s="394"/>
      <c r="L59" s="395"/>
      <c r="M59" s="396"/>
      <c r="N59" s="397"/>
      <c r="O59" s="395"/>
      <c r="P59" s="396"/>
      <c r="Q59" s="394"/>
      <c r="R59" s="395"/>
      <c r="S59" s="396"/>
      <c r="T59" s="413"/>
    </row>
    <row r="60" spans="1:20">
      <c r="A60" s="347"/>
      <c r="C60" s="359" t="s">
        <v>1478</v>
      </c>
      <c r="D60" s="359" t="s">
        <v>1474</v>
      </c>
      <c r="E60" s="360">
        <v>11</v>
      </c>
      <c r="F60" s="380" t="s">
        <v>1501</v>
      </c>
      <c r="G60" s="381"/>
      <c r="H60" s="394">
        <v>164387</v>
      </c>
      <c r="I60" s="395">
        <f t="shared" si="2"/>
        <v>1808257</v>
      </c>
      <c r="J60" s="408"/>
      <c r="K60" s="394"/>
      <c r="L60" s="395"/>
      <c r="M60" s="396"/>
      <c r="N60" s="397"/>
      <c r="O60" s="395"/>
      <c r="P60" s="396"/>
      <c r="Q60" s="394"/>
      <c r="R60" s="395"/>
      <c r="S60" s="396"/>
      <c r="T60" s="413"/>
    </row>
    <row r="61" spans="1:20">
      <c r="A61" s="347"/>
      <c r="C61" s="359"/>
      <c r="D61" s="359" t="s">
        <v>1496</v>
      </c>
      <c r="E61" s="360">
        <v>22</v>
      </c>
      <c r="F61" s="380" t="s">
        <v>1501</v>
      </c>
      <c r="G61" s="381"/>
      <c r="H61" s="394">
        <v>164387</v>
      </c>
      <c r="I61" s="395">
        <f t="shared" si="2"/>
        <v>3616514</v>
      </c>
      <c r="J61" s="408"/>
      <c r="K61" s="394"/>
      <c r="L61" s="395"/>
      <c r="M61" s="396"/>
      <c r="N61" s="397"/>
      <c r="O61" s="395"/>
      <c r="P61" s="396"/>
      <c r="Q61" s="394"/>
      <c r="R61" s="395"/>
      <c r="S61" s="396"/>
      <c r="T61" s="413"/>
    </row>
    <row r="62" spans="1:20">
      <c r="A62" s="347"/>
      <c r="C62" s="359"/>
      <c r="D62" s="359" t="s">
        <v>1502</v>
      </c>
      <c r="E62" s="360">
        <v>22</v>
      </c>
      <c r="F62" s="380" t="s">
        <v>1501</v>
      </c>
      <c r="G62" s="381"/>
      <c r="H62" s="394">
        <v>164387</v>
      </c>
      <c r="I62" s="395">
        <f t="shared" si="2"/>
        <v>3616514</v>
      </c>
      <c r="J62" s="408"/>
      <c r="K62" s="394"/>
      <c r="L62" s="395"/>
      <c r="M62" s="396"/>
      <c r="N62" s="397"/>
      <c r="O62" s="395"/>
      <c r="P62" s="396"/>
      <c r="Q62" s="394"/>
      <c r="R62" s="395"/>
      <c r="S62" s="396"/>
      <c r="T62" s="413"/>
    </row>
    <row r="63" spans="1:20">
      <c r="A63" s="347"/>
      <c r="C63" s="359" t="s">
        <v>1497</v>
      </c>
      <c r="D63" s="359" t="s">
        <v>1498</v>
      </c>
      <c r="E63" s="360">
        <v>133.80000000000001</v>
      </c>
      <c r="F63" s="380" t="s">
        <v>1481</v>
      </c>
      <c r="G63" s="381"/>
      <c r="H63" s="394">
        <v>7700</v>
      </c>
      <c r="I63" s="395">
        <f t="shared" si="2"/>
        <v>1030260.0000000001</v>
      </c>
      <c r="J63" s="408"/>
      <c r="K63" s="394"/>
      <c r="L63" s="395"/>
      <c r="M63" s="396"/>
      <c r="N63" s="397"/>
      <c r="O63" s="395"/>
      <c r="P63" s="396"/>
      <c r="Q63" s="394"/>
      <c r="R63" s="395"/>
      <c r="S63" s="396"/>
      <c r="T63" s="413"/>
    </row>
    <row r="64" spans="1:20">
      <c r="A64" s="347"/>
      <c r="B64" s="922">
        <v>3</v>
      </c>
      <c r="C64" s="923" t="s">
        <v>1268</v>
      </c>
      <c r="D64" s="923"/>
      <c r="E64" s="923"/>
      <c r="F64" s="923"/>
      <c r="G64" s="923"/>
      <c r="H64" s="924"/>
      <c r="I64" s="925">
        <f>SUM(I65:I77)</f>
        <v>12052644</v>
      </c>
      <c r="J64" s="407"/>
      <c r="K64" s="376"/>
      <c r="L64" s="377"/>
      <c r="M64" s="378"/>
      <c r="N64" s="376"/>
      <c r="O64" s="377"/>
      <c r="P64" s="378"/>
      <c r="Q64" s="376"/>
      <c r="R64" s="377"/>
      <c r="S64" s="378"/>
      <c r="T64" s="411"/>
    </row>
    <row r="65" spans="1:20">
      <c r="A65" s="347"/>
      <c r="C65" s="359" t="s">
        <v>1499</v>
      </c>
      <c r="D65" s="359" t="s">
        <v>1500</v>
      </c>
      <c r="E65" s="360">
        <v>36</v>
      </c>
      <c r="F65" s="380" t="s">
        <v>1501</v>
      </c>
      <c r="G65" s="381"/>
      <c r="H65" s="394">
        <v>280000</v>
      </c>
      <c r="I65" s="395">
        <f t="shared" si="2"/>
        <v>10080000</v>
      </c>
      <c r="J65" s="408"/>
      <c r="K65" s="394"/>
      <c r="L65" s="395"/>
      <c r="M65" s="396"/>
      <c r="N65" s="397"/>
      <c r="O65" s="395"/>
      <c r="P65" s="396"/>
      <c r="Q65" s="394"/>
      <c r="R65" s="395"/>
      <c r="S65" s="396"/>
      <c r="T65" s="413"/>
    </row>
    <row r="66" spans="1:20">
      <c r="A66" s="347"/>
      <c r="C66" s="359" t="s">
        <v>1478</v>
      </c>
      <c r="D66" s="359" t="s">
        <v>1474</v>
      </c>
      <c r="E66" s="360">
        <v>3</v>
      </c>
      <c r="F66" s="380" t="s">
        <v>1501</v>
      </c>
      <c r="G66" s="381"/>
      <c r="H66" s="394">
        <v>164387</v>
      </c>
      <c r="I66" s="395">
        <f t="shared" si="2"/>
        <v>493161</v>
      </c>
      <c r="J66" s="408"/>
      <c r="K66" s="394"/>
      <c r="L66" s="395"/>
      <c r="M66" s="396"/>
      <c r="N66" s="397"/>
      <c r="O66" s="395"/>
      <c r="P66" s="396"/>
      <c r="Q66" s="394"/>
      <c r="R66" s="395"/>
      <c r="S66" s="396"/>
      <c r="T66" s="413"/>
    </row>
    <row r="67" spans="1:20">
      <c r="A67" s="347"/>
      <c r="C67" s="359"/>
      <c r="D67" s="359" t="s">
        <v>1502</v>
      </c>
      <c r="E67" s="360">
        <v>9</v>
      </c>
      <c r="F67" s="380" t="s">
        <v>1501</v>
      </c>
      <c r="G67" s="381"/>
      <c r="H67" s="394">
        <v>164387</v>
      </c>
      <c r="I67" s="395">
        <f t="shared" si="2"/>
        <v>1479483</v>
      </c>
      <c r="J67" s="408"/>
      <c r="K67" s="394"/>
      <c r="L67" s="395"/>
      <c r="M67" s="396"/>
      <c r="N67" s="397"/>
      <c r="O67" s="395"/>
      <c r="P67" s="396"/>
      <c r="Q67" s="394"/>
      <c r="R67" s="395"/>
      <c r="S67" s="396"/>
      <c r="T67" s="413"/>
    </row>
    <row r="68" spans="1:20">
      <c r="A68" s="347"/>
      <c r="C68" s="359"/>
      <c r="D68" s="359"/>
      <c r="E68" s="360"/>
      <c r="F68" s="380"/>
      <c r="G68" s="381"/>
      <c r="H68" s="394"/>
      <c r="I68" s="395"/>
      <c r="J68" s="408"/>
      <c r="K68" s="394"/>
      <c r="L68" s="395"/>
      <c r="M68" s="396"/>
      <c r="N68" s="397"/>
      <c r="O68" s="395"/>
      <c r="P68" s="396"/>
      <c r="Q68" s="394"/>
      <c r="R68" s="395"/>
      <c r="S68" s="396"/>
      <c r="T68" s="413"/>
    </row>
    <row r="69" spans="1:20">
      <c r="A69" s="347"/>
      <c r="C69" s="359"/>
      <c r="D69" s="359"/>
      <c r="E69" s="360"/>
      <c r="F69" s="380"/>
      <c r="G69" s="381"/>
      <c r="H69" s="394"/>
      <c r="I69" s="395"/>
      <c r="J69" s="408"/>
      <c r="K69" s="394"/>
      <c r="L69" s="395"/>
      <c r="M69" s="396"/>
      <c r="N69" s="397"/>
      <c r="O69" s="395"/>
      <c r="P69" s="396"/>
      <c r="Q69" s="394"/>
      <c r="R69" s="395"/>
      <c r="S69" s="396"/>
      <c r="T69" s="413"/>
    </row>
    <row r="70" spans="1:20">
      <c r="A70" s="347"/>
      <c r="C70" s="359"/>
      <c r="D70" s="359"/>
      <c r="E70" s="360"/>
      <c r="F70" s="380"/>
      <c r="G70" s="381"/>
      <c r="H70" s="394"/>
      <c r="I70" s="395"/>
      <c r="J70" s="408"/>
      <c r="K70" s="394"/>
      <c r="L70" s="395"/>
      <c r="M70" s="396"/>
      <c r="N70" s="397"/>
      <c r="O70" s="395"/>
      <c r="P70" s="396"/>
      <c r="Q70" s="394"/>
      <c r="R70" s="395"/>
      <c r="S70" s="396"/>
      <c r="T70" s="413"/>
    </row>
    <row r="71" spans="1:20">
      <c r="A71" s="347"/>
      <c r="C71" s="359"/>
      <c r="D71" s="359"/>
      <c r="E71" s="360"/>
      <c r="F71" s="380"/>
      <c r="G71" s="381"/>
      <c r="H71" s="394"/>
      <c r="I71" s="395"/>
      <c r="J71" s="408"/>
      <c r="K71" s="394"/>
      <c r="L71" s="395"/>
      <c r="M71" s="396"/>
      <c r="N71" s="397"/>
      <c r="O71" s="395"/>
      <c r="P71" s="396"/>
      <c r="Q71" s="394"/>
      <c r="R71" s="395"/>
      <c r="S71" s="396"/>
      <c r="T71" s="413"/>
    </row>
    <row r="72" spans="1:20">
      <c r="A72" s="347"/>
      <c r="C72" s="359"/>
      <c r="D72" s="359"/>
      <c r="E72" s="360"/>
      <c r="F72" s="380"/>
      <c r="G72" s="381"/>
      <c r="H72" s="394"/>
      <c r="I72" s="395"/>
      <c r="J72" s="408"/>
      <c r="K72" s="394"/>
      <c r="L72" s="395"/>
      <c r="M72" s="396"/>
      <c r="N72" s="397"/>
      <c r="O72" s="395"/>
      <c r="P72" s="396"/>
      <c r="Q72" s="394"/>
      <c r="R72" s="395"/>
      <c r="S72" s="396"/>
      <c r="T72" s="413"/>
    </row>
    <row r="73" spans="1:20">
      <c r="A73" s="347"/>
      <c r="C73" s="359"/>
      <c r="D73" s="359"/>
      <c r="E73" s="360"/>
      <c r="F73" s="380"/>
      <c r="G73" s="381"/>
      <c r="H73" s="394"/>
      <c r="I73" s="395"/>
      <c r="J73" s="408"/>
      <c r="K73" s="394"/>
      <c r="L73" s="395"/>
      <c r="M73" s="396"/>
      <c r="N73" s="397"/>
      <c r="O73" s="395"/>
      <c r="P73" s="396"/>
      <c r="Q73" s="394"/>
      <c r="R73" s="395"/>
      <c r="S73" s="396"/>
      <c r="T73" s="413"/>
    </row>
    <row r="74" spans="1:20">
      <c r="A74" s="347"/>
      <c r="C74" s="359"/>
      <c r="D74" s="359"/>
      <c r="E74" s="360"/>
      <c r="F74" s="380"/>
      <c r="G74" s="381"/>
      <c r="H74" s="394"/>
      <c r="I74" s="395"/>
      <c r="J74" s="408"/>
      <c r="K74" s="394"/>
      <c r="L74" s="395"/>
      <c r="M74" s="396"/>
      <c r="N74" s="397"/>
      <c r="O74" s="395"/>
      <c r="P74" s="396"/>
      <c r="Q74" s="394"/>
      <c r="R74" s="395"/>
      <c r="S74" s="396"/>
      <c r="T74" s="413"/>
    </row>
    <row r="75" spans="1:20">
      <c r="A75" s="347"/>
      <c r="C75" s="359"/>
      <c r="D75" s="359"/>
      <c r="E75" s="360"/>
      <c r="F75" s="380"/>
      <c r="G75" s="381"/>
      <c r="H75" s="394"/>
      <c r="I75" s="395"/>
      <c r="J75" s="408"/>
      <c r="K75" s="394"/>
      <c r="L75" s="395"/>
      <c r="M75" s="396"/>
      <c r="N75" s="397"/>
      <c r="O75" s="395"/>
      <c r="P75" s="396"/>
      <c r="Q75" s="394"/>
      <c r="R75" s="395"/>
      <c r="S75" s="396"/>
      <c r="T75" s="413"/>
    </row>
    <row r="76" spans="1:20">
      <c r="A76" s="347"/>
      <c r="C76" s="359"/>
      <c r="D76" s="359"/>
      <c r="E76" s="360"/>
      <c r="F76" s="380"/>
      <c r="G76" s="381"/>
      <c r="H76" s="394"/>
      <c r="I76" s="395"/>
      <c r="J76" s="408"/>
      <c r="K76" s="394"/>
      <c r="L76" s="395"/>
      <c r="M76" s="396"/>
      <c r="N76" s="397"/>
      <c r="O76" s="395"/>
      <c r="P76" s="396"/>
      <c r="Q76" s="394"/>
      <c r="R76" s="395"/>
      <c r="S76" s="396"/>
      <c r="T76" s="413"/>
    </row>
    <row r="77" spans="1:20">
      <c r="A77" s="347"/>
      <c r="C77" s="359"/>
      <c r="D77" s="359"/>
      <c r="E77" s="360"/>
      <c r="F77" s="380"/>
      <c r="G77" s="381"/>
      <c r="H77" s="394"/>
      <c r="I77" s="395"/>
      <c r="J77" s="408"/>
      <c r="K77" s="394"/>
      <c r="L77" s="395"/>
      <c r="M77" s="396"/>
      <c r="N77" s="397"/>
      <c r="O77" s="395"/>
      <c r="P77" s="396"/>
      <c r="Q77" s="394"/>
      <c r="R77" s="395"/>
      <c r="S77" s="396"/>
      <c r="T77" s="413"/>
    </row>
    <row r="78" spans="1:20" ht="22.9" customHeight="1" thickBot="1">
      <c r="A78" s="1161" t="s">
        <v>591</v>
      </c>
      <c r="B78" s="1162"/>
      <c r="C78" s="1162"/>
      <c r="D78" s="1162"/>
      <c r="E78" s="1163"/>
      <c r="F78" s="382"/>
      <c r="G78" s="383"/>
      <c r="H78" s="384"/>
      <c r="I78" s="385">
        <f>I36</f>
        <v>1290614838.3050001</v>
      </c>
      <c r="J78" s="460" t="s">
        <v>1272</v>
      </c>
      <c r="K78" s="384"/>
      <c r="L78" s="385">
        <f>L36</f>
        <v>0</v>
      </c>
      <c r="M78" s="460" t="s">
        <v>1272</v>
      </c>
      <c r="N78" s="384"/>
      <c r="O78" s="385">
        <f>O36</f>
        <v>0</v>
      </c>
      <c r="P78" s="460" t="s">
        <v>1272</v>
      </c>
      <c r="Q78" s="384"/>
      <c r="R78" s="385">
        <f>R36</f>
        <v>0</v>
      </c>
      <c r="S78" s="386"/>
      <c r="T78" s="416"/>
    </row>
    <row r="79" spans="1:20" ht="30" customHeight="1" thickBot="1">
      <c r="A79" s="1164" t="s">
        <v>592</v>
      </c>
      <c r="B79" s="1164"/>
      <c r="C79" s="1164"/>
      <c r="D79" s="1164"/>
      <c r="E79" s="1164"/>
      <c r="F79" s="1164"/>
      <c r="G79" s="1165"/>
      <c r="H79" s="387" t="s">
        <v>1270</v>
      </c>
      <c r="I79" s="458">
        <f>I35+I78</f>
        <v>2020166088.3050001</v>
      </c>
      <c r="J79" s="388"/>
      <c r="K79" s="498" t="s">
        <v>1270</v>
      </c>
      <c r="L79" s="499">
        <f>L35+L78</f>
        <v>0</v>
      </c>
      <c r="M79" s="500"/>
      <c r="N79" s="493" t="s">
        <v>1270</v>
      </c>
      <c r="O79" s="494">
        <f>O35+O78</f>
        <v>0</v>
      </c>
      <c r="P79" s="495"/>
      <c r="Q79" s="389" t="s">
        <v>1270</v>
      </c>
      <c r="R79" s="459">
        <f>R35+R78</f>
        <v>0</v>
      </c>
      <c r="S79" s="390"/>
      <c r="T79" s="328"/>
    </row>
    <row r="1048570" spans="1:1">
      <c r="A1048570" s="490" t="s">
        <v>1419</v>
      </c>
    </row>
    <row r="1048571" spans="1:1">
      <c r="A1048571" s="485" t="s">
        <v>1419</v>
      </c>
    </row>
  </sheetData>
  <mergeCells count="3">
    <mergeCell ref="A35:E35"/>
    <mergeCell ref="A78:E78"/>
    <mergeCell ref="A79:G79"/>
  </mergeCells>
  <phoneticPr fontId="6" type="noConversion"/>
  <hyperlinks>
    <hyperlink ref="J78" location="'동양(설비,공사)_내역서'!Print_Area" display="견적 내역서" xr:uid="{DBD1D644-86C2-4C82-A173-0162968A1F19}"/>
    <hyperlink ref="M78" location="'플랜텍(설비,공사)_내역서'!Print_Area" display="견적 내역서" xr:uid="{CBA77C6B-D858-4C0C-95E8-99D379B64DFE}"/>
    <hyperlink ref="P78" location="'에어릭스(설비,공사)_내역서'!Print_Area" display="견적 내역서" xr:uid="{E41EF8AE-FF48-40DF-8DF8-22009F989FB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0938-FEE3-4C6A-AC7F-752FC4A5DAF3}">
  <sheetPr codeName="Sheet7">
    <tabColor theme="8" tint="-0.249977111117893"/>
  </sheetPr>
  <dimension ref="B1:I54"/>
  <sheetViews>
    <sheetView workbookViewId="0"/>
  </sheetViews>
  <sheetFormatPr defaultRowHeight="14.25"/>
  <cols>
    <col min="2" max="2" width="43.875" customWidth="1"/>
    <col min="3" max="3" width="33.375" customWidth="1"/>
    <col min="4" max="4" width="14.375" style="928" bestFit="1" customWidth="1"/>
    <col min="5" max="5" width="9" style="928"/>
    <col min="6" max="6" width="21.75" style="928" bestFit="1" customWidth="1"/>
    <col min="7" max="7" width="15" style="928" bestFit="1" customWidth="1"/>
    <col min="8" max="8" width="18.25" style="949" bestFit="1" customWidth="1"/>
    <col min="9" max="9" width="62.75" bestFit="1" customWidth="1"/>
  </cols>
  <sheetData>
    <row r="1" spans="2:9" ht="15" thickBot="1"/>
    <row r="2" spans="2:9" ht="21" thickBot="1">
      <c r="B2" s="1180" t="s">
        <v>1414</v>
      </c>
      <c r="C2" s="1181"/>
      <c r="D2" s="1181"/>
      <c r="E2" s="1181"/>
      <c r="F2" s="1181"/>
      <c r="G2" s="1181"/>
      <c r="H2" s="1181"/>
      <c r="I2" s="1182"/>
    </row>
    <row r="3" spans="2:9" ht="19.5" thickBot="1">
      <c r="B3" s="970" t="s">
        <v>1546</v>
      </c>
      <c r="C3" s="971" t="s">
        <v>1547</v>
      </c>
      <c r="D3" s="971" t="s">
        <v>819</v>
      </c>
      <c r="E3" s="971" t="s">
        <v>1509</v>
      </c>
      <c r="F3" s="971" t="s">
        <v>1581</v>
      </c>
      <c r="G3" s="971" t="s">
        <v>1549</v>
      </c>
      <c r="H3" s="972" t="s">
        <v>1548</v>
      </c>
      <c r="I3" s="973" t="s">
        <v>216</v>
      </c>
    </row>
    <row r="4" spans="2:9">
      <c r="B4" s="1174" t="s">
        <v>1545</v>
      </c>
      <c r="C4" s="1192" t="s">
        <v>1567</v>
      </c>
      <c r="D4" s="1193"/>
      <c r="E4" s="1193"/>
      <c r="F4" s="1193"/>
      <c r="G4" s="1194"/>
      <c r="H4" s="968"/>
      <c r="I4" s="969"/>
    </row>
    <row r="5" spans="2:9">
      <c r="B5" s="1175"/>
      <c r="C5" s="946" t="s">
        <v>1563</v>
      </c>
      <c r="D5" s="945">
        <v>4.62</v>
      </c>
      <c r="E5" s="945">
        <v>110</v>
      </c>
      <c r="F5" s="945" t="s">
        <v>988</v>
      </c>
      <c r="G5" s="947" t="s">
        <v>988</v>
      </c>
      <c r="H5" s="950" t="s">
        <v>988</v>
      </c>
      <c r="I5" s="961" t="s">
        <v>1552</v>
      </c>
    </row>
    <row r="6" spans="2:9">
      <c r="B6" s="1175"/>
      <c r="C6" s="946" t="s">
        <v>1564</v>
      </c>
      <c r="D6" s="945">
        <v>0.96</v>
      </c>
      <c r="E6" s="945">
        <v>44</v>
      </c>
      <c r="F6" s="945" t="s">
        <v>988</v>
      </c>
      <c r="G6" s="945" t="s">
        <v>988</v>
      </c>
      <c r="H6" s="950" t="s">
        <v>988</v>
      </c>
      <c r="I6" s="961"/>
    </row>
    <row r="7" spans="2:9">
      <c r="B7" s="1175"/>
      <c r="C7" s="946" t="s">
        <v>1565</v>
      </c>
      <c r="D7" s="945">
        <v>0.32</v>
      </c>
      <c r="E7" s="945">
        <v>4</v>
      </c>
      <c r="F7" s="945" t="s">
        <v>988</v>
      </c>
      <c r="G7" s="945" t="s">
        <v>988</v>
      </c>
      <c r="H7" s="950" t="s">
        <v>988</v>
      </c>
      <c r="I7" s="961"/>
    </row>
    <row r="8" spans="2:9">
      <c r="B8" s="1175"/>
      <c r="C8" s="946" t="s">
        <v>1566</v>
      </c>
      <c r="D8" s="945">
        <v>0.32</v>
      </c>
      <c r="E8" s="945">
        <v>4</v>
      </c>
      <c r="F8" s="945" t="s">
        <v>988</v>
      </c>
      <c r="G8" s="945" t="s">
        <v>988</v>
      </c>
      <c r="H8" s="950" t="s">
        <v>988</v>
      </c>
      <c r="I8" s="961"/>
    </row>
    <row r="9" spans="2:9">
      <c r="B9" s="1175"/>
      <c r="C9" s="946" t="s">
        <v>1559</v>
      </c>
      <c r="D9" s="945">
        <v>6.22</v>
      </c>
      <c r="E9" s="945">
        <v>162</v>
      </c>
      <c r="F9" s="945">
        <v>6.22</v>
      </c>
      <c r="G9" s="948">
        <f>'#설치품'!L17</f>
        <v>3369748.5805500005</v>
      </c>
      <c r="H9" s="950">
        <f t="shared" ref="H9:H24" si="0">F9*G9</f>
        <v>20959836.171021003</v>
      </c>
      <c r="I9" s="961" t="s">
        <v>1550</v>
      </c>
    </row>
    <row r="10" spans="2:9">
      <c r="B10" s="1175"/>
      <c r="C10" s="946" t="s">
        <v>1558</v>
      </c>
      <c r="D10" s="945">
        <v>6.22</v>
      </c>
      <c r="E10" s="945">
        <v>162</v>
      </c>
      <c r="F10" s="945">
        <v>6.22</v>
      </c>
      <c r="G10" s="948">
        <f>'#설치품'!L96</f>
        <v>499752.3456</v>
      </c>
      <c r="H10" s="950">
        <f t="shared" si="0"/>
        <v>3108459.5896319998</v>
      </c>
      <c r="I10" s="961" t="s">
        <v>1551</v>
      </c>
    </row>
    <row r="11" spans="2:9" ht="15" thickBot="1">
      <c r="B11" s="1176"/>
      <c r="C11" s="1177" t="s">
        <v>580</v>
      </c>
      <c r="D11" s="1178"/>
      <c r="E11" s="1178"/>
      <c r="F11" s="1178"/>
      <c r="G11" s="1179"/>
      <c r="H11" s="962">
        <f>SUM(H5:H10)</f>
        <v>24068295.760653004</v>
      </c>
      <c r="I11" s="963"/>
    </row>
    <row r="12" spans="2:9">
      <c r="B12" s="1174" t="s">
        <v>1553</v>
      </c>
      <c r="C12" s="1186" t="s">
        <v>1554</v>
      </c>
      <c r="D12" s="1187"/>
      <c r="E12" s="1187"/>
      <c r="F12" s="1187"/>
      <c r="G12" s="1188"/>
      <c r="H12" s="967">
        <f>SUM(H13:H16)</f>
        <v>336034507.86990005</v>
      </c>
      <c r="I12" s="960"/>
    </row>
    <row r="13" spans="2:9">
      <c r="B13" s="1175"/>
      <c r="C13" s="946" t="s">
        <v>1561</v>
      </c>
      <c r="D13" s="945">
        <v>3.15</v>
      </c>
      <c r="E13" s="945">
        <v>10</v>
      </c>
      <c r="F13" s="945">
        <f t="shared" ref="F13" si="1">D13*E13</f>
        <v>31.5</v>
      </c>
      <c r="G13" s="948">
        <v>1300000</v>
      </c>
      <c r="H13" s="950">
        <f t="shared" ref="H13" si="2">F13*G13</f>
        <v>40950000</v>
      </c>
      <c r="I13" s="961" t="s">
        <v>1578</v>
      </c>
    </row>
    <row r="14" spans="2:9">
      <c r="B14" s="1175"/>
      <c r="C14" s="946" t="s">
        <v>1560</v>
      </c>
      <c r="D14" s="945">
        <v>3.15</v>
      </c>
      <c r="E14" s="945">
        <v>10</v>
      </c>
      <c r="F14" s="945">
        <f t="shared" ref="F14:F16" si="3">D14*E14</f>
        <v>31.5</v>
      </c>
      <c r="G14" s="948">
        <f>'#제작품'!M20</f>
        <v>5937793.6520000016</v>
      </c>
      <c r="H14" s="950">
        <f t="shared" si="0"/>
        <v>187040500.03800005</v>
      </c>
      <c r="I14" s="961" t="s">
        <v>1577</v>
      </c>
    </row>
    <row r="15" spans="2:9">
      <c r="B15" s="1175"/>
      <c r="C15" s="946" t="s">
        <v>1558</v>
      </c>
      <c r="D15" s="945">
        <v>3.15</v>
      </c>
      <c r="E15" s="945">
        <v>10</v>
      </c>
      <c r="F15" s="945">
        <f t="shared" si="3"/>
        <v>31.5</v>
      </c>
      <c r="G15" s="948">
        <f>'#설치품'!L18</f>
        <v>2930216.1570000006</v>
      </c>
      <c r="H15" s="950">
        <f t="shared" si="0"/>
        <v>92301808.945500016</v>
      </c>
      <c r="I15" s="961" t="s">
        <v>1579</v>
      </c>
    </row>
    <row r="16" spans="2:9">
      <c r="B16" s="1175"/>
      <c r="C16" s="946" t="s">
        <v>1559</v>
      </c>
      <c r="D16" s="945">
        <v>3.15</v>
      </c>
      <c r="E16" s="945">
        <v>10</v>
      </c>
      <c r="F16" s="945">
        <f t="shared" si="3"/>
        <v>31.5</v>
      </c>
      <c r="G16" s="948">
        <f>'#설치품'!L96</f>
        <v>499752.3456</v>
      </c>
      <c r="H16" s="950">
        <f t="shared" si="0"/>
        <v>15742198.886399999</v>
      </c>
      <c r="I16" s="961"/>
    </row>
    <row r="17" spans="2:9">
      <c r="B17" s="1175"/>
      <c r="C17" s="1183" t="s">
        <v>1557</v>
      </c>
      <c r="D17" s="1184"/>
      <c r="E17" s="1184"/>
      <c r="F17" s="1184"/>
      <c r="G17" s="1185"/>
      <c r="H17" s="954">
        <f>SUM(H18:H20)</f>
        <v>186687176.14166397</v>
      </c>
      <c r="I17" s="961"/>
    </row>
    <row r="18" spans="2:9">
      <c r="B18" s="1175"/>
      <c r="C18" s="946" t="s">
        <v>1561</v>
      </c>
      <c r="D18" s="945">
        <v>4.84</v>
      </c>
      <c r="E18" s="945">
        <f>55*4</f>
        <v>220</v>
      </c>
      <c r="F18" s="945">
        <f>E18</f>
        <v>220</v>
      </c>
      <c r="G18" s="948">
        <v>720790</v>
      </c>
      <c r="H18" s="950">
        <f>G18*F18</f>
        <v>158573800</v>
      </c>
      <c r="I18" s="961" t="s">
        <v>1574</v>
      </c>
    </row>
    <row r="19" spans="2:9">
      <c r="B19" s="1175"/>
      <c r="C19" s="946" t="s">
        <v>1558</v>
      </c>
      <c r="D19" s="945">
        <v>4.84</v>
      </c>
      <c r="E19" s="945">
        <f t="shared" ref="E19:E20" si="4">55*4</f>
        <v>220</v>
      </c>
      <c r="F19" s="945">
        <f t="shared" ref="F19:F20" si="5">E19</f>
        <v>220</v>
      </c>
      <c r="G19" s="948">
        <f>'#설치품'!L85</f>
        <v>5308796.4439999992</v>
      </c>
      <c r="H19" s="950">
        <f>D19*G19</f>
        <v>25694574.788959995</v>
      </c>
      <c r="I19" s="961"/>
    </row>
    <row r="20" spans="2:9">
      <c r="B20" s="1175"/>
      <c r="C20" s="946" t="s">
        <v>1559</v>
      </c>
      <c r="D20" s="945">
        <v>4.84</v>
      </c>
      <c r="E20" s="945">
        <f t="shared" si="4"/>
        <v>220</v>
      </c>
      <c r="F20" s="945">
        <f t="shared" si="5"/>
        <v>220</v>
      </c>
      <c r="G20" s="948">
        <f>'#설치품'!L96</f>
        <v>499752.3456</v>
      </c>
      <c r="H20" s="950">
        <f>D20*G20</f>
        <v>2418801.3527039997</v>
      </c>
      <c r="I20" s="961"/>
    </row>
    <row r="21" spans="2:9">
      <c r="B21" s="1175"/>
      <c r="C21" s="1183" t="s">
        <v>1555</v>
      </c>
      <c r="D21" s="1184"/>
      <c r="E21" s="1184"/>
      <c r="F21" s="1184"/>
      <c r="G21" s="1185"/>
      <c r="H21" s="954">
        <f>SUM(H22:H24)</f>
        <v>491867390.44786865</v>
      </c>
      <c r="I21" s="961"/>
    </row>
    <row r="22" spans="2:9">
      <c r="B22" s="1175"/>
      <c r="C22" s="946" t="s">
        <v>1561</v>
      </c>
      <c r="D22" s="945">
        <v>0.1429</v>
      </c>
      <c r="E22" s="945">
        <v>220</v>
      </c>
      <c r="F22" s="945">
        <f>D22*E22</f>
        <v>31.437999999999999</v>
      </c>
      <c r="G22" s="948">
        <f>1620000</f>
        <v>1620000</v>
      </c>
      <c r="H22" s="950">
        <f>E22*G22</f>
        <v>356400000</v>
      </c>
      <c r="I22" s="961" t="s">
        <v>1575</v>
      </c>
    </row>
    <row r="23" spans="2:9">
      <c r="B23" s="1175"/>
      <c r="C23" s="946" t="s">
        <v>1558</v>
      </c>
      <c r="D23" s="945">
        <v>0.1429</v>
      </c>
      <c r="E23" s="945">
        <v>220</v>
      </c>
      <c r="F23" s="945">
        <f t="shared" ref="F23:F24" si="6">D23*E23</f>
        <v>31.437999999999999</v>
      </c>
      <c r="G23" s="948">
        <f>'#설치품'!L16</f>
        <v>3809281.004100001</v>
      </c>
      <c r="H23" s="950">
        <f t="shared" si="0"/>
        <v>119756176.20689583</v>
      </c>
      <c r="I23" s="961"/>
    </row>
    <row r="24" spans="2:9">
      <c r="B24" s="1175"/>
      <c r="C24" s="946" t="s">
        <v>1559</v>
      </c>
      <c r="D24" s="945">
        <v>0.1429</v>
      </c>
      <c r="E24" s="945">
        <v>220</v>
      </c>
      <c r="F24" s="945">
        <f t="shared" si="6"/>
        <v>31.437999999999999</v>
      </c>
      <c r="G24" s="948">
        <f>'#설치품'!L96</f>
        <v>499752.3456</v>
      </c>
      <c r="H24" s="950">
        <f t="shared" si="0"/>
        <v>15711214.2409728</v>
      </c>
      <c r="I24" s="961"/>
    </row>
    <row r="25" spans="2:9">
      <c r="B25" s="1175"/>
      <c r="C25" s="1183" t="s">
        <v>1556</v>
      </c>
      <c r="D25" s="1184"/>
      <c r="E25" s="1184"/>
      <c r="F25" s="1184"/>
      <c r="G25" s="1185"/>
      <c r="H25" s="954">
        <f>D26*G26</f>
        <v>28305888.076620001</v>
      </c>
      <c r="I25" s="961"/>
    </row>
    <row r="26" spans="2:9">
      <c r="B26" s="1175"/>
      <c r="C26" s="946" t="s">
        <v>1562</v>
      </c>
      <c r="D26" s="945">
        <v>9.24</v>
      </c>
      <c r="E26" s="945">
        <v>1</v>
      </c>
      <c r="F26" s="945">
        <v>1</v>
      </c>
      <c r="G26" s="948">
        <f>'#설치품'!L92</f>
        <v>3063407.8004999999</v>
      </c>
      <c r="H26" s="949">
        <f>D26*G26</f>
        <v>28305888.076620001</v>
      </c>
      <c r="I26" s="961" t="s">
        <v>1576</v>
      </c>
    </row>
    <row r="27" spans="2:9" ht="15" thickBot="1">
      <c r="B27" s="1176"/>
      <c r="C27" s="1177" t="s">
        <v>580</v>
      </c>
      <c r="D27" s="1178"/>
      <c r="E27" s="1178"/>
      <c r="F27" s="1178"/>
      <c r="G27" s="1179"/>
      <c r="H27" s="962">
        <f>H25+H21+H17+H12</f>
        <v>1042894962.5360527</v>
      </c>
      <c r="I27" s="963"/>
    </row>
    <row r="28" spans="2:9">
      <c r="B28" s="1174" t="s">
        <v>1568</v>
      </c>
      <c r="C28" s="1189" t="s">
        <v>1569</v>
      </c>
      <c r="D28" s="1190"/>
      <c r="E28" s="1190"/>
      <c r="F28" s="1190"/>
      <c r="G28" s="1191"/>
      <c r="H28" s="965"/>
      <c r="I28" s="960"/>
    </row>
    <row r="29" spans="2:9">
      <c r="B29" s="1175"/>
      <c r="C29" s="946" t="s">
        <v>1573</v>
      </c>
      <c r="D29" s="945"/>
      <c r="E29" s="945"/>
      <c r="F29" s="945"/>
      <c r="G29" s="948"/>
      <c r="H29" s="950"/>
      <c r="I29" s="961"/>
    </row>
    <row r="30" spans="2:9">
      <c r="B30" s="1175"/>
      <c r="C30" s="946" t="s">
        <v>1558</v>
      </c>
      <c r="D30" s="945"/>
      <c r="E30" s="945"/>
      <c r="F30" s="945"/>
      <c r="G30" s="948"/>
      <c r="H30" s="950"/>
      <c r="I30" s="961"/>
    </row>
    <row r="31" spans="2:9">
      <c r="B31" s="1175"/>
      <c r="C31" s="946" t="s">
        <v>1559</v>
      </c>
      <c r="D31" s="945"/>
      <c r="E31" s="945"/>
      <c r="F31" s="945"/>
      <c r="G31" s="948"/>
      <c r="H31" s="950"/>
      <c r="I31" s="961"/>
    </row>
    <row r="32" spans="2:9">
      <c r="B32" s="1175"/>
      <c r="C32" s="946" t="s">
        <v>1570</v>
      </c>
      <c r="D32" s="945"/>
      <c r="E32" s="945"/>
      <c r="F32" s="945"/>
      <c r="G32" s="948"/>
      <c r="H32" s="950"/>
      <c r="I32" s="961"/>
    </row>
    <row r="33" spans="2:9" ht="15" thickBot="1">
      <c r="B33" s="1176"/>
      <c r="C33" s="1177" t="s">
        <v>580</v>
      </c>
      <c r="D33" s="1178"/>
      <c r="E33" s="1178"/>
      <c r="F33" s="1178"/>
      <c r="G33" s="1179"/>
      <c r="H33" s="966"/>
      <c r="I33" s="963"/>
    </row>
    <row r="34" spans="2:9">
      <c r="B34" s="1174" t="s">
        <v>1455</v>
      </c>
      <c r="C34" s="1189" t="s">
        <v>1571</v>
      </c>
      <c r="D34" s="1190"/>
      <c r="E34" s="1190"/>
      <c r="F34" s="1190"/>
      <c r="G34" s="1191"/>
      <c r="H34" s="964"/>
      <c r="I34" s="960"/>
    </row>
    <row r="35" spans="2:9">
      <c r="B35" s="1175"/>
      <c r="C35" s="946" t="s">
        <v>1572</v>
      </c>
      <c r="D35" s="945">
        <v>10</v>
      </c>
      <c r="E35" s="945">
        <v>1</v>
      </c>
      <c r="F35" s="945">
        <f>D35*E35</f>
        <v>10</v>
      </c>
      <c r="G35" s="948">
        <f>'#설치품'!L92</f>
        <v>3063407.8004999999</v>
      </c>
      <c r="H35" s="951">
        <f>G35*F35</f>
        <v>30634078.004999999</v>
      </c>
      <c r="I35" s="961" t="s">
        <v>1580</v>
      </c>
    </row>
    <row r="36" spans="2:9" ht="15" thickBot="1">
      <c r="B36" s="1176"/>
      <c r="C36" s="1177" t="s">
        <v>580</v>
      </c>
      <c r="D36" s="1178"/>
      <c r="E36" s="1178"/>
      <c r="F36" s="1178"/>
      <c r="G36" s="1179"/>
      <c r="H36" s="962">
        <f>H35</f>
        <v>30634078.004999999</v>
      </c>
      <c r="I36" s="963"/>
    </row>
    <row r="37" spans="2:9">
      <c r="B37" s="1174" t="s">
        <v>1591</v>
      </c>
      <c r="C37" s="956" t="s">
        <v>1582</v>
      </c>
      <c r="D37" s="957"/>
      <c r="E37" s="957"/>
      <c r="F37" s="957"/>
      <c r="G37" s="958"/>
      <c r="H37" s="959">
        <f>SUM(H38:H40)</f>
        <v>405000000</v>
      </c>
      <c r="I37" s="960"/>
    </row>
    <row r="38" spans="2:9">
      <c r="B38" s="1175"/>
      <c r="C38" s="946" t="s">
        <v>1583</v>
      </c>
      <c r="D38" s="948">
        <v>45000000</v>
      </c>
      <c r="E38" s="945">
        <v>5</v>
      </c>
      <c r="F38" s="945" t="s">
        <v>1479</v>
      </c>
      <c r="G38" s="948"/>
      <c r="H38" s="950">
        <f>D38*E38</f>
        <v>225000000</v>
      </c>
      <c r="I38" s="961"/>
    </row>
    <row r="39" spans="2:9">
      <c r="B39" s="1175"/>
      <c r="C39" s="946" t="s">
        <v>1584</v>
      </c>
      <c r="D39" s="948">
        <v>30000000</v>
      </c>
      <c r="E39" s="945">
        <v>2</v>
      </c>
      <c r="F39" s="945" t="s">
        <v>1479</v>
      </c>
      <c r="G39" s="948"/>
      <c r="H39" s="950">
        <f>D39*E39</f>
        <v>60000000</v>
      </c>
      <c r="I39" s="961"/>
    </row>
    <row r="40" spans="2:9">
      <c r="B40" s="1175"/>
      <c r="C40" s="946" t="s">
        <v>1585</v>
      </c>
      <c r="D40" s="950">
        <v>15000000</v>
      </c>
      <c r="E40" s="945">
        <v>8</v>
      </c>
      <c r="F40" s="945" t="s">
        <v>1479</v>
      </c>
      <c r="G40" s="948"/>
      <c r="H40" s="950">
        <f>D40*E40</f>
        <v>120000000</v>
      </c>
      <c r="I40" s="961"/>
    </row>
    <row r="41" spans="2:9">
      <c r="B41" s="1175"/>
      <c r="C41" s="952" t="s">
        <v>1586</v>
      </c>
      <c r="D41" s="945"/>
      <c r="E41" s="945"/>
      <c r="F41" s="945"/>
      <c r="G41" s="948"/>
      <c r="H41" s="953">
        <f>SUM(H42:H44)</f>
        <v>164387000</v>
      </c>
      <c r="I41" s="961"/>
    </row>
    <row r="42" spans="2:9">
      <c r="B42" s="1175"/>
      <c r="C42" s="946" t="s">
        <v>1587</v>
      </c>
      <c r="D42" s="950">
        <v>164387</v>
      </c>
      <c r="E42" s="945">
        <v>200</v>
      </c>
      <c r="F42" s="945" t="s">
        <v>1590</v>
      </c>
      <c r="G42" s="948"/>
      <c r="H42" s="950">
        <f>D42*E42</f>
        <v>32877400</v>
      </c>
      <c r="I42" s="961"/>
    </row>
    <row r="43" spans="2:9">
      <c r="B43" s="1175"/>
      <c r="C43" s="946" t="s">
        <v>1588</v>
      </c>
      <c r="D43" s="950">
        <v>164387</v>
      </c>
      <c r="E43" s="945">
        <v>400</v>
      </c>
      <c r="F43" s="945" t="s">
        <v>1590</v>
      </c>
      <c r="G43" s="948"/>
      <c r="H43" s="950">
        <f t="shared" ref="H43:H44" si="7">D43*E43</f>
        <v>65754800</v>
      </c>
      <c r="I43" s="961"/>
    </row>
    <row r="44" spans="2:9">
      <c r="B44" s="1175"/>
      <c r="C44" s="946" t="s">
        <v>1589</v>
      </c>
      <c r="D44" s="950">
        <v>164387</v>
      </c>
      <c r="E44" s="945">
        <v>400</v>
      </c>
      <c r="F44" s="945" t="s">
        <v>1590</v>
      </c>
      <c r="G44" s="948"/>
      <c r="H44" s="950">
        <f t="shared" si="7"/>
        <v>65754800</v>
      </c>
      <c r="I44" s="961"/>
    </row>
    <row r="45" spans="2:9" ht="15" thickBot="1">
      <c r="B45" s="1176"/>
      <c r="C45" s="1177" t="s">
        <v>580</v>
      </c>
      <c r="D45" s="1178"/>
      <c r="E45" s="1178"/>
      <c r="F45" s="1178"/>
      <c r="G45" s="1179"/>
      <c r="H45" s="962">
        <f>H37+H41</f>
        <v>569387000</v>
      </c>
      <c r="I45" s="963"/>
    </row>
    <row r="46" spans="2:9">
      <c r="B46" s="1166" t="s">
        <v>1592</v>
      </c>
      <c r="C46" s="1167"/>
      <c r="D46" s="1167"/>
      <c r="E46" s="1167"/>
      <c r="F46" s="1167"/>
      <c r="G46" s="1168"/>
      <c r="H46" s="1172">
        <f>H45+H36+H27+H11</f>
        <v>1666984336.3017058</v>
      </c>
      <c r="I46" s="955"/>
    </row>
    <row r="47" spans="2:9">
      <c r="B47" s="1169"/>
      <c r="C47" s="1170"/>
      <c r="D47" s="1170"/>
      <c r="E47" s="1170"/>
      <c r="F47" s="1170"/>
      <c r="G47" s="1171"/>
      <c r="H47" s="1173"/>
      <c r="I47" s="946"/>
    </row>
    <row r="48" spans="2:9">
      <c r="B48" s="946"/>
      <c r="C48" s="946"/>
      <c r="D48" s="945"/>
      <c r="E48" s="945"/>
      <c r="F48" s="945"/>
      <c r="G48" s="948"/>
      <c r="H48" s="950"/>
      <c r="I48" s="946"/>
    </row>
    <row r="49" spans="2:9">
      <c r="B49" s="946"/>
      <c r="C49" s="946"/>
      <c r="D49" s="945"/>
      <c r="E49" s="945"/>
      <c r="F49" s="945"/>
      <c r="G49" s="948"/>
      <c r="H49" s="950"/>
      <c r="I49" s="946"/>
    </row>
    <row r="50" spans="2:9">
      <c r="B50" s="946"/>
      <c r="C50" s="946"/>
      <c r="D50" s="945"/>
      <c r="E50" s="945"/>
      <c r="F50" s="945"/>
      <c r="G50" s="948"/>
      <c r="H50" s="950"/>
      <c r="I50" s="946"/>
    </row>
    <row r="51" spans="2:9">
      <c r="B51" s="946"/>
      <c r="C51" s="946"/>
      <c r="D51" s="945"/>
      <c r="E51" s="945"/>
      <c r="F51" s="945"/>
      <c r="G51" s="948"/>
      <c r="H51" s="950"/>
      <c r="I51" s="946"/>
    </row>
    <row r="52" spans="2:9">
      <c r="B52" s="946"/>
      <c r="C52" s="946"/>
      <c r="D52" s="945"/>
      <c r="E52" s="945"/>
      <c r="F52" s="945"/>
      <c r="G52" s="948"/>
      <c r="H52" s="950"/>
      <c r="I52" s="946"/>
    </row>
    <row r="53" spans="2:9">
      <c r="B53" s="946"/>
      <c r="C53" s="946"/>
      <c r="D53" s="945"/>
      <c r="E53" s="945"/>
      <c r="F53" s="945"/>
      <c r="G53" s="948"/>
      <c r="H53" s="950"/>
      <c r="I53" s="946"/>
    </row>
    <row r="54" spans="2:9">
      <c r="B54" s="946"/>
      <c r="C54" s="946"/>
      <c r="D54" s="945"/>
      <c r="E54" s="945"/>
      <c r="F54" s="945"/>
      <c r="G54" s="948"/>
      <c r="H54" s="950"/>
      <c r="I54" s="946"/>
    </row>
  </sheetData>
  <mergeCells count="20">
    <mergeCell ref="B2:I2"/>
    <mergeCell ref="C17:G17"/>
    <mergeCell ref="C12:G12"/>
    <mergeCell ref="C28:G28"/>
    <mergeCell ref="C34:G34"/>
    <mergeCell ref="C4:G4"/>
    <mergeCell ref="B28:B33"/>
    <mergeCell ref="C33:G33"/>
    <mergeCell ref="B34:B36"/>
    <mergeCell ref="C11:G11"/>
    <mergeCell ref="B12:B27"/>
    <mergeCell ref="C27:G27"/>
    <mergeCell ref="B4:B11"/>
    <mergeCell ref="C25:G25"/>
    <mergeCell ref="C21:G21"/>
    <mergeCell ref="B46:G47"/>
    <mergeCell ref="H46:H47"/>
    <mergeCell ref="B37:B45"/>
    <mergeCell ref="C45:G45"/>
    <mergeCell ref="C36:G36"/>
  </mergeCells>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79B9-0C70-4576-9461-DCFC82809112}">
  <sheetPr codeName="Sheet10">
    <tabColor theme="8" tint="-0.249977111117893"/>
  </sheetPr>
  <dimension ref="B1:K38"/>
  <sheetViews>
    <sheetView workbookViewId="0"/>
  </sheetViews>
  <sheetFormatPr defaultRowHeight="14.25"/>
  <cols>
    <col min="2" max="2" width="23" bestFit="1" customWidth="1"/>
    <col min="3" max="3" width="7.5" bestFit="1" customWidth="1"/>
    <col min="4" max="4" width="11.125" customWidth="1"/>
    <col min="5" max="5" width="9.75" bestFit="1" customWidth="1"/>
    <col min="6" max="6" width="11.375" bestFit="1" customWidth="1"/>
    <col min="7" max="8" width="13" bestFit="1" customWidth="1"/>
    <col min="9" max="9" width="4.5" bestFit="1" customWidth="1"/>
    <col min="10" max="10" width="15" bestFit="1" customWidth="1"/>
  </cols>
  <sheetData>
    <row r="1" spans="2:11" ht="15" thickBot="1"/>
    <row r="2" spans="2:11" ht="15" thickBot="1">
      <c r="B2" s="929" t="s">
        <v>1511</v>
      </c>
      <c r="C2" s="930" t="s">
        <v>1512</v>
      </c>
      <c r="D2" s="931" t="s">
        <v>597</v>
      </c>
      <c r="E2" s="932" t="s">
        <v>1232</v>
      </c>
      <c r="F2" s="932" t="s">
        <v>1513</v>
      </c>
      <c r="G2" s="932" t="s">
        <v>1514</v>
      </c>
      <c r="H2" s="932" t="s">
        <v>1515</v>
      </c>
      <c r="I2" s="933" t="s">
        <v>112</v>
      </c>
    </row>
    <row r="3" spans="2:11" ht="15" thickTop="1"/>
    <row r="5" spans="2:11">
      <c r="B5" s="943" t="s">
        <v>1518</v>
      </c>
      <c r="C5" s="934">
        <v>2.85</v>
      </c>
      <c r="D5" s="935" t="s">
        <v>1508</v>
      </c>
      <c r="E5" s="936">
        <v>7558</v>
      </c>
      <c r="F5" s="936">
        <v>3581352</v>
      </c>
      <c r="G5" s="936">
        <v>90818</v>
      </c>
      <c r="H5" s="936">
        <v>3679728</v>
      </c>
      <c r="I5" s="937"/>
    </row>
    <row r="8" spans="2:11">
      <c r="B8" s="943" t="s">
        <v>1521</v>
      </c>
      <c r="C8" s="934">
        <v>37.481999999999999</v>
      </c>
      <c r="D8" s="935" t="s">
        <v>1508</v>
      </c>
      <c r="E8" s="936">
        <v>3520400</v>
      </c>
      <c r="F8" s="936">
        <v>180247484</v>
      </c>
      <c r="G8" s="936">
        <v>6752744</v>
      </c>
      <c r="H8" s="936">
        <v>190520628</v>
      </c>
      <c r="I8" s="937"/>
      <c r="J8" t="s">
        <v>1543</v>
      </c>
    </row>
    <row r="9" spans="2:11">
      <c r="B9" s="943" t="s">
        <v>1522</v>
      </c>
      <c r="C9" s="934">
        <v>1</v>
      </c>
      <c r="D9" s="935" t="s">
        <v>578</v>
      </c>
      <c r="E9" s="936">
        <v>1173240</v>
      </c>
      <c r="F9" s="936">
        <v>28031084</v>
      </c>
      <c r="G9" s="936">
        <v>509730</v>
      </c>
      <c r="H9" s="936">
        <v>29714054</v>
      </c>
      <c r="I9" s="937"/>
    </row>
    <row r="10" spans="2:11">
      <c r="B10" s="943" t="s">
        <v>1523</v>
      </c>
      <c r="C10" s="934">
        <v>1</v>
      </c>
      <c r="D10" s="935" t="s">
        <v>578</v>
      </c>
      <c r="E10" s="936">
        <v>793263</v>
      </c>
      <c r="F10" s="936">
        <v>19180463</v>
      </c>
      <c r="G10" s="936">
        <v>228313455</v>
      </c>
      <c r="H10" s="936">
        <v>248287181</v>
      </c>
      <c r="I10" s="937"/>
      <c r="K10" s="944"/>
    </row>
    <row r="12" spans="2:11">
      <c r="B12" s="943" t="s">
        <v>1526</v>
      </c>
      <c r="C12" s="934">
        <v>1</v>
      </c>
      <c r="D12" s="935" t="s">
        <v>578</v>
      </c>
      <c r="E12" s="936">
        <v>0</v>
      </c>
      <c r="F12" s="936">
        <v>0</v>
      </c>
      <c r="G12" s="936">
        <v>68700000</v>
      </c>
      <c r="H12" s="936">
        <v>68700000</v>
      </c>
      <c r="I12" s="937" t="s">
        <v>1525</v>
      </c>
    </row>
    <row r="15" spans="2:11">
      <c r="B15" s="943" t="s">
        <v>1529</v>
      </c>
      <c r="C15" s="934">
        <v>15</v>
      </c>
      <c r="D15" s="935" t="s">
        <v>1508</v>
      </c>
      <c r="E15" s="936">
        <v>0</v>
      </c>
      <c r="F15" s="936">
        <v>0</v>
      </c>
      <c r="G15" s="936">
        <v>700800000</v>
      </c>
      <c r="H15" s="936">
        <v>700800000</v>
      </c>
      <c r="I15" s="937" t="s">
        <v>1525</v>
      </c>
    </row>
    <row r="16" spans="2:11">
      <c r="B16" s="943" t="s">
        <v>1530</v>
      </c>
      <c r="C16" s="934">
        <v>30</v>
      </c>
      <c r="D16" s="935" t="s">
        <v>1531</v>
      </c>
      <c r="E16" s="936"/>
      <c r="F16" s="936"/>
      <c r="G16" s="936">
        <v>9029400</v>
      </c>
      <c r="H16" s="936">
        <v>9029400</v>
      </c>
      <c r="I16" s="937" t="s">
        <v>1525</v>
      </c>
    </row>
    <row r="17" spans="2:9">
      <c r="B17" s="943" t="s">
        <v>1532</v>
      </c>
      <c r="C17" s="934">
        <v>1</v>
      </c>
      <c r="D17" s="935" t="s">
        <v>1533</v>
      </c>
      <c r="E17" s="936">
        <v>0</v>
      </c>
      <c r="F17" s="936">
        <v>0</v>
      </c>
      <c r="G17" s="936">
        <v>484812500</v>
      </c>
      <c r="H17" s="936">
        <v>484812500</v>
      </c>
      <c r="I17" s="937" t="s">
        <v>1525</v>
      </c>
    </row>
    <row r="18" spans="2:9">
      <c r="B18" s="943" t="s">
        <v>1534</v>
      </c>
      <c r="C18" s="934">
        <v>1</v>
      </c>
      <c r="D18" s="935" t="s">
        <v>578</v>
      </c>
      <c r="E18" s="936">
        <v>2996752</v>
      </c>
      <c r="F18" s="936">
        <v>7032112</v>
      </c>
      <c r="G18" s="936">
        <v>4970160</v>
      </c>
      <c r="H18" s="936">
        <v>14999024</v>
      </c>
      <c r="I18" s="937"/>
    </row>
    <row r="21" spans="2:9">
      <c r="B21" s="943" t="s">
        <v>1537</v>
      </c>
      <c r="C21" s="934">
        <v>2.85</v>
      </c>
      <c r="D21" s="935" t="s">
        <v>1508</v>
      </c>
      <c r="E21" s="936">
        <v>5759</v>
      </c>
      <c r="F21" s="936">
        <v>349438</v>
      </c>
      <c r="G21" s="936">
        <v>8860</v>
      </c>
      <c r="H21" s="936">
        <v>364057</v>
      </c>
      <c r="I21" s="937"/>
    </row>
    <row r="23" spans="2:9">
      <c r="B23" s="943" t="s">
        <v>1539</v>
      </c>
      <c r="C23" s="934">
        <v>113.9</v>
      </c>
      <c r="D23" s="935" t="s">
        <v>1508</v>
      </c>
      <c r="E23" s="936">
        <v>52279</v>
      </c>
      <c r="F23" s="936">
        <v>6863895</v>
      </c>
      <c r="G23" s="936">
        <v>7770939</v>
      </c>
      <c r="H23" s="936">
        <v>14687113</v>
      </c>
      <c r="I23" s="937"/>
    </row>
    <row r="24" spans="2:9" ht="15" thickBot="1">
      <c r="B24" s="938" t="s">
        <v>1540</v>
      </c>
      <c r="C24" s="939"/>
      <c r="D24" s="940"/>
      <c r="E24" s="941">
        <f t="shared" ref="E24:G24" si="0">SUM(E3:E23)</f>
        <v>8549251</v>
      </c>
      <c r="F24" s="941">
        <f t="shared" si="0"/>
        <v>245285828</v>
      </c>
      <c r="G24" s="941">
        <f t="shared" si="0"/>
        <v>1511758606</v>
      </c>
      <c r="H24" s="941">
        <f>SUM(H3:H23)</f>
        <v>1765593685</v>
      </c>
      <c r="I24" s="942"/>
    </row>
    <row r="26" spans="2:9">
      <c r="B26" s="943" t="s">
        <v>1524</v>
      </c>
      <c r="C26" s="934">
        <v>1</v>
      </c>
      <c r="D26" s="935" t="s">
        <v>578</v>
      </c>
      <c r="E26" s="936">
        <v>0</v>
      </c>
      <c r="F26" s="936">
        <v>0</v>
      </c>
      <c r="G26" s="936">
        <v>228200000</v>
      </c>
      <c r="H26" s="936">
        <v>228200000</v>
      </c>
      <c r="I26" s="937" t="s">
        <v>1525</v>
      </c>
    </row>
    <row r="27" spans="2:9">
      <c r="B27" s="943" t="s">
        <v>1517</v>
      </c>
      <c r="C27" s="934">
        <v>31.272000000000002</v>
      </c>
      <c r="D27" s="935" t="s">
        <v>1508</v>
      </c>
      <c r="E27" s="936">
        <v>82933</v>
      </c>
      <c r="F27" s="936">
        <v>89058653</v>
      </c>
      <c r="G27" s="936">
        <v>2258432</v>
      </c>
      <c r="H27" s="936">
        <v>91400018</v>
      </c>
      <c r="I27" s="937"/>
    </row>
    <row r="28" spans="2:9">
      <c r="B28" s="943" t="s">
        <v>1536</v>
      </c>
      <c r="C28" s="934">
        <v>31.272000000000002</v>
      </c>
      <c r="D28" s="935" t="s">
        <v>1508</v>
      </c>
      <c r="E28" s="936">
        <v>82933</v>
      </c>
      <c r="F28" s="936">
        <v>22264632</v>
      </c>
      <c r="G28" s="936">
        <v>564584</v>
      </c>
      <c r="H28" s="936">
        <v>22912149</v>
      </c>
      <c r="I28" s="937"/>
    </row>
    <row r="30" spans="2:9">
      <c r="B30" s="943" t="s">
        <v>1527</v>
      </c>
      <c r="C30" s="934">
        <v>1</v>
      </c>
      <c r="D30" s="935" t="s">
        <v>578</v>
      </c>
      <c r="E30" s="936">
        <v>0</v>
      </c>
      <c r="F30" s="936">
        <v>0</v>
      </c>
      <c r="G30" s="936">
        <v>27600000</v>
      </c>
      <c r="H30" s="936">
        <v>27600000</v>
      </c>
      <c r="I30" s="937" t="s">
        <v>1525</v>
      </c>
    </row>
    <row r="31" spans="2:9">
      <c r="B31" s="943" t="s">
        <v>1519</v>
      </c>
      <c r="C31" s="934">
        <v>3.6240000000000001</v>
      </c>
      <c r="D31" s="935" t="s">
        <v>1508</v>
      </c>
      <c r="E31" s="936">
        <v>226666</v>
      </c>
      <c r="F31" s="936">
        <v>9505723</v>
      </c>
      <c r="G31" s="936">
        <v>475298</v>
      </c>
      <c r="H31" s="936">
        <v>10207687</v>
      </c>
      <c r="I31" s="937"/>
    </row>
    <row r="32" spans="2:9">
      <c r="B32" s="943" t="s">
        <v>1538</v>
      </c>
      <c r="C32" s="934">
        <v>3.6240000000000001</v>
      </c>
      <c r="D32" s="935" t="s">
        <v>1508</v>
      </c>
      <c r="E32" s="936">
        <v>226666</v>
      </c>
      <c r="F32" s="936">
        <v>3544790</v>
      </c>
      <c r="G32" s="936">
        <v>324134</v>
      </c>
      <c r="H32" s="936">
        <v>4095590</v>
      </c>
      <c r="I32" s="937"/>
    </row>
    <row r="34" spans="2:10">
      <c r="B34" s="943" t="s">
        <v>1528</v>
      </c>
      <c r="C34" s="934">
        <v>1</v>
      </c>
      <c r="D34" s="935" t="s">
        <v>578</v>
      </c>
      <c r="E34" s="936">
        <v>0</v>
      </c>
      <c r="F34" s="936">
        <v>0</v>
      </c>
      <c r="G34" s="936">
        <v>228200000</v>
      </c>
      <c r="H34" s="936">
        <v>228200000</v>
      </c>
      <c r="I34" s="937" t="s">
        <v>1525</v>
      </c>
      <c r="J34" t="s">
        <v>1542</v>
      </c>
    </row>
    <row r="35" spans="2:10">
      <c r="B35" s="943" t="s">
        <v>1510</v>
      </c>
      <c r="C35" s="934">
        <v>76.153000000000006</v>
      </c>
      <c r="D35" s="935" t="s">
        <v>1516</v>
      </c>
      <c r="E35" s="936">
        <v>201957</v>
      </c>
      <c r="F35" s="936">
        <v>275055724</v>
      </c>
      <c r="G35" s="936">
        <v>6975185</v>
      </c>
      <c r="H35" s="936">
        <v>282232866</v>
      </c>
      <c r="I35" s="937"/>
      <c r="J35" t="s">
        <v>1541</v>
      </c>
    </row>
    <row r="36" spans="2:10">
      <c r="B36" s="943" t="s">
        <v>1535</v>
      </c>
      <c r="C36" s="934">
        <v>76.153000000000006</v>
      </c>
      <c r="D36" s="935" t="s">
        <v>1508</v>
      </c>
      <c r="E36" s="936">
        <v>201957</v>
      </c>
      <c r="F36" s="936">
        <v>68763872</v>
      </c>
      <c r="G36" s="936">
        <v>1743795</v>
      </c>
      <c r="H36" s="936">
        <v>70709624</v>
      </c>
      <c r="I36" s="937"/>
    </row>
    <row r="38" spans="2:10">
      <c r="B38" s="943" t="s">
        <v>1520</v>
      </c>
      <c r="C38" s="934">
        <v>10</v>
      </c>
      <c r="D38" s="935" t="s">
        <v>1508</v>
      </c>
      <c r="E38" s="936">
        <v>26520</v>
      </c>
      <c r="F38" s="936">
        <v>50819960</v>
      </c>
      <c r="G38" s="936">
        <v>1288750</v>
      </c>
      <c r="H38" s="936">
        <v>52135230</v>
      </c>
      <c r="I38" s="937"/>
      <c r="J38" t="s">
        <v>1544</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rgb="FF0000FF"/>
  </sheetPr>
  <dimension ref="B1:AU88"/>
  <sheetViews>
    <sheetView tabSelected="1" zoomScale="85" zoomScaleNormal="85" workbookViewId="0">
      <selection activeCell="E4" sqref="E4"/>
    </sheetView>
  </sheetViews>
  <sheetFormatPr defaultColWidth="8.75" defaultRowHeight="24" customHeight="1"/>
  <cols>
    <col min="1" max="1" width="2" style="2" customWidth="1"/>
    <col min="2" max="2" width="4" style="2" customWidth="1"/>
    <col min="3" max="4" width="4.25" style="2" customWidth="1"/>
    <col min="5" max="5" width="3.25" style="2" customWidth="1"/>
    <col min="6" max="6" width="18.25" style="2" customWidth="1"/>
    <col min="7" max="7" width="18.75" style="2" customWidth="1"/>
    <col min="8" max="8" width="3" style="22" customWidth="1"/>
    <col min="9" max="9" width="18.75" style="26" customWidth="1"/>
    <col min="10" max="10" width="3" style="26" customWidth="1"/>
    <col min="11" max="11" width="18.75" style="2" customWidth="1"/>
    <col min="12" max="12" width="3" style="26" customWidth="1"/>
    <col min="13" max="13" width="27.25" style="2" customWidth="1"/>
    <col min="14" max="14" width="18.75" style="159" customWidth="1"/>
    <col min="15" max="15" width="4.25" style="2" customWidth="1"/>
    <col min="16" max="16" width="20" style="2" customWidth="1"/>
    <col min="17" max="17" width="18.75" style="2" customWidth="1"/>
    <col min="18" max="18" width="2.625" style="2" customWidth="1"/>
    <col min="19" max="20" width="14.75" style="2" customWidth="1"/>
    <col min="21" max="21" width="12.25" style="2" customWidth="1"/>
    <col min="22" max="29" width="11" style="2" customWidth="1"/>
    <col min="30" max="30" width="19.75" style="65" customWidth="1"/>
    <col min="31" max="31" width="9.625" style="66" customWidth="1"/>
    <col min="32" max="32" width="17.5" style="65" customWidth="1"/>
    <col min="33" max="33" width="23.75" style="66" customWidth="1"/>
    <col min="34" max="34" width="17.5" style="65" customWidth="1"/>
    <col min="35" max="35" width="9.625" style="66" customWidth="1"/>
    <col min="36" max="36" width="9.625" style="65" customWidth="1"/>
    <col min="37" max="37" width="9.625" style="66" customWidth="1"/>
    <col min="38" max="48" width="8.75" style="2" customWidth="1"/>
    <col min="49" max="16384" width="8.75" style="2"/>
  </cols>
  <sheetData>
    <row r="1" spans="2:47" ht="24" customHeight="1">
      <c r="B1" s="224" t="s">
        <v>573</v>
      </c>
      <c r="H1" s="2"/>
      <c r="I1" s="2"/>
      <c r="J1" s="2"/>
      <c r="L1" s="2"/>
      <c r="N1" s="2"/>
      <c r="P1" s="233"/>
      <c r="Q1" s="209" t="s">
        <v>208</v>
      </c>
    </row>
    <row r="2" spans="2:47" ht="24" customHeight="1">
      <c r="B2" s="224"/>
      <c r="H2" s="2"/>
      <c r="I2" s="2"/>
      <c r="J2" s="2"/>
      <c r="L2" s="2"/>
      <c r="N2" s="2"/>
      <c r="Q2" s="209" t="s">
        <v>535</v>
      </c>
    </row>
    <row r="3" spans="2:47" ht="24" customHeight="1">
      <c r="B3" s="192" t="s">
        <v>176</v>
      </c>
      <c r="E3" s="1195" t="s">
        <v>2215</v>
      </c>
      <c r="F3" s="1195"/>
      <c r="G3" s="1195"/>
      <c r="H3" s="1195"/>
      <c r="I3" s="1195"/>
      <c r="J3" s="1195"/>
      <c r="K3" s="1195"/>
      <c r="L3" s="1195"/>
      <c r="M3" s="1195"/>
      <c r="N3" s="1195"/>
      <c r="P3" s="219"/>
      <c r="Q3" s="192" t="s">
        <v>179</v>
      </c>
    </row>
    <row r="4" spans="2:47" ht="30" customHeight="1" thickBot="1">
      <c r="B4" s="30" t="s">
        <v>136</v>
      </c>
      <c r="C4" s="1"/>
      <c r="D4" s="1"/>
      <c r="E4" s="1"/>
      <c r="F4" s="1"/>
      <c r="G4" s="1"/>
      <c r="H4" s="1"/>
      <c r="I4" s="23"/>
      <c r="J4" s="23"/>
      <c r="K4" s="1"/>
      <c r="L4" s="23"/>
      <c r="M4" s="1"/>
      <c r="N4" s="63"/>
      <c r="P4" s="208" t="s">
        <v>536</v>
      </c>
      <c r="Q4" s="192"/>
    </row>
    <row r="5" spans="2:47" ht="24" customHeight="1" thickBot="1">
      <c r="B5" s="3" t="s">
        <v>0</v>
      </c>
      <c r="C5" s="4"/>
      <c r="D5" s="4"/>
      <c r="E5" s="4"/>
      <c r="F5" s="5"/>
      <c r="G5" s="1211" t="s">
        <v>188</v>
      </c>
      <c r="H5" s="1212"/>
      <c r="I5" s="1212"/>
      <c r="J5" s="1212"/>
      <c r="K5" s="1212"/>
      <c r="L5" s="1212"/>
      <c r="M5" s="1213"/>
      <c r="N5" s="67" t="s">
        <v>41</v>
      </c>
      <c r="P5" s="208" t="s">
        <v>189</v>
      </c>
      <c r="Q5" s="64"/>
      <c r="R5" s="64"/>
    </row>
    <row r="6" spans="2:47" ht="24" customHeight="1">
      <c r="B6" s="8" t="s">
        <v>50</v>
      </c>
      <c r="C6" s="9"/>
      <c r="D6" s="9"/>
      <c r="E6" s="9"/>
      <c r="F6" s="10"/>
      <c r="G6" s="9"/>
      <c r="H6" s="68"/>
      <c r="I6" s="69"/>
      <c r="J6" s="69"/>
      <c r="K6" s="9"/>
      <c r="L6" s="69"/>
      <c r="M6" s="10"/>
      <c r="N6" s="70"/>
      <c r="P6" s="208" t="s">
        <v>190</v>
      </c>
      <c r="Q6" s="64"/>
      <c r="R6" s="64"/>
    </row>
    <row r="7" spans="2:47" ht="24" customHeight="1">
      <c r="B7" s="71" t="s">
        <v>34</v>
      </c>
      <c r="C7" s="9"/>
      <c r="D7" s="9"/>
      <c r="E7" s="9"/>
      <c r="F7" s="10"/>
      <c r="G7" s="9"/>
      <c r="H7" s="68"/>
      <c r="I7" s="69"/>
      <c r="J7" s="69"/>
      <c r="K7" s="9"/>
      <c r="L7" s="69"/>
      <c r="M7" s="10"/>
      <c r="N7" s="70"/>
      <c r="P7" s="208" t="s">
        <v>191</v>
      </c>
      <c r="Q7" s="64"/>
      <c r="R7" s="64"/>
    </row>
    <row r="8" spans="2:47" ht="24" customHeight="1">
      <c r="B8" s="1197" t="s">
        <v>35</v>
      </c>
      <c r="C8" s="1198"/>
      <c r="D8" s="1198"/>
      <c r="E8" s="1198"/>
      <c r="F8" s="1199"/>
      <c r="G8" s="72"/>
      <c r="H8" s="73"/>
      <c r="I8" s="74"/>
      <c r="J8" s="74"/>
      <c r="K8" s="75"/>
      <c r="L8" s="74"/>
      <c r="M8" s="76"/>
      <c r="N8" s="77">
        <f>'기계_순공사비 내역서 '!L54</f>
        <v>21219299</v>
      </c>
      <c r="P8" s="208" t="s">
        <v>559</v>
      </c>
      <c r="Q8" s="64"/>
      <c r="R8" s="64"/>
    </row>
    <row r="9" spans="2:47" ht="24" customHeight="1">
      <c r="B9" s="71" t="s">
        <v>51</v>
      </c>
      <c r="C9" s="9"/>
      <c r="D9" s="9"/>
      <c r="E9" s="9"/>
      <c r="F9" s="10"/>
      <c r="G9" s="9"/>
      <c r="H9" s="68"/>
      <c r="I9" s="78"/>
      <c r="J9" s="78"/>
      <c r="K9" s="79"/>
      <c r="L9" s="78"/>
      <c r="M9" s="79"/>
      <c r="N9" s="70"/>
      <c r="P9" s="208"/>
      <c r="Q9" s="64"/>
      <c r="R9" s="64"/>
      <c r="V9" s="2" t="s">
        <v>56</v>
      </c>
      <c r="AD9" s="2" t="s">
        <v>56</v>
      </c>
    </row>
    <row r="10" spans="2:47" ht="38.25" customHeight="1">
      <c r="B10" s="13"/>
      <c r="C10" s="9" t="s">
        <v>122</v>
      </c>
      <c r="D10" s="9"/>
      <c r="E10" s="9"/>
      <c r="F10" s="10"/>
      <c r="G10" s="9"/>
      <c r="H10" s="68"/>
      <c r="I10" s="84"/>
      <c r="J10" s="84"/>
      <c r="K10" s="85"/>
      <c r="L10" s="84"/>
      <c r="M10" s="85"/>
      <c r="N10" s="70">
        <f>'기계_순공사비 내역서 '!L116</f>
        <v>151528900</v>
      </c>
      <c r="P10" s="192" t="s">
        <v>537</v>
      </c>
      <c r="Q10" s="64"/>
      <c r="R10" s="64"/>
      <c r="V10" s="1205" t="s">
        <v>55</v>
      </c>
      <c r="W10" s="1206"/>
      <c r="X10" s="1207"/>
      <c r="Y10" s="1218" t="s">
        <v>17</v>
      </c>
      <c r="Z10" s="1214"/>
      <c r="AA10" s="1218" t="s">
        <v>18</v>
      </c>
      <c r="AB10" s="1214"/>
      <c r="AD10" s="1204" t="s">
        <v>116</v>
      </c>
      <c r="AE10" s="1204"/>
      <c r="AF10" s="1204"/>
      <c r="AG10" s="1204"/>
      <c r="AH10" s="1204" t="s">
        <v>117</v>
      </c>
      <c r="AI10" s="1204"/>
      <c r="AJ10" s="1204"/>
      <c r="AK10" s="1204"/>
    </row>
    <row r="11" spans="2:47" ht="39.75" customHeight="1">
      <c r="B11" s="13"/>
      <c r="C11" s="9" t="s">
        <v>9</v>
      </c>
      <c r="D11" s="9"/>
      <c r="E11" s="9"/>
      <c r="F11" s="10"/>
      <c r="G11" s="91" t="s">
        <v>46</v>
      </c>
      <c r="H11" s="92"/>
      <c r="I11" s="93"/>
      <c r="J11" s="93"/>
      <c r="K11" s="94"/>
      <c r="L11" s="93"/>
      <c r="M11" s="94"/>
      <c r="N11" s="70"/>
      <c r="P11" s="225" t="s">
        <v>192</v>
      </c>
      <c r="Q11" s="225" t="s">
        <v>193</v>
      </c>
      <c r="R11" s="64"/>
      <c r="V11" s="1208"/>
      <c r="W11" s="1209"/>
      <c r="X11" s="1210"/>
      <c r="Y11" s="81" t="s">
        <v>19</v>
      </c>
      <c r="Z11" s="81" t="s">
        <v>20</v>
      </c>
      <c r="AA11" s="81" t="s">
        <v>19</v>
      </c>
      <c r="AB11" s="81" t="s">
        <v>20</v>
      </c>
      <c r="AD11" s="82" t="s">
        <v>113</v>
      </c>
      <c r="AE11" s="83" t="s">
        <v>114</v>
      </c>
      <c r="AF11" s="82" t="s">
        <v>115</v>
      </c>
      <c r="AG11" s="83" t="s">
        <v>114</v>
      </c>
      <c r="AH11" s="82" t="s">
        <v>113</v>
      </c>
      <c r="AI11" s="83" t="s">
        <v>114</v>
      </c>
      <c r="AJ11" s="82" t="s">
        <v>115</v>
      </c>
      <c r="AK11" s="83" t="s">
        <v>114</v>
      </c>
      <c r="AM11" s="2" t="s">
        <v>89</v>
      </c>
    </row>
    <row r="12" spans="2:47" ht="24" customHeight="1">
      <c r="B12" s="13"/>
      <c r="C12" s="9"/>
      <c r="D12" s="9"/>
      <c r="E12" s="9"/>
      <c r="F12" s="10"/>
      <c r="G12" s="95">
        <f>N10</f>
        <v>151528900</v>
      </c>
      <c r="H12" s="92"/>
      <c r="I12" s="96"/>
      <c r="J12" s="97" t="s">
        <v>61</v>
      </c>
      <c r="K12" s="98">
        <f>Q35</f>
        <v>11</v>
      </c>
      <c r="L12" s="92" t="s">
        <v>75</v>
      </c>
      <c r="M12" s="99"/>
      <c r="N12" s="70">
        <f>INT((G12)*K12/100)</f>
        <v>16668179</v>
      </c>
      <c r="P12" s="232">
        <v>1</v>
      </c>
      <c r="Q12" s="232"/>
      <c r="V12" s="1218" t="s">
        <v>47</v>
      </c>
      <c r="W12" s="1203"/>
      <c r="X12" s="1214"/>
      <c r="Y12" s="86">
        <v>0.15</v>
      </c>
      <c r="Z12" s="87">
        <v>0.13</v>
      </c>
      <c r="AA12" s="86">
        <v>0.12</v>
      </c>
      <c r="AB12" s="87">
        <v>0.1</v>
      </c>
      <c r="AD12" s="88">
        <v>0</v>
      </c>
      <c r="AE12" s="89">
        <v>15</v>
      </c>
      <c r="AF12" s="90">
        <v>0</v>
      </c>
      <c r="AG12" s="89">
        <v>13</v>
      </c>
      <c r="AH12" s="88">
        <v>0</v>
      </c>
      <c r="AI12" s="89">
        <v>12</v>
      </c>
      <c r="AJ12" s="90">
        <v>0</v>
      </c>
      <c r="AK12" s="89">
        <v>10</v>
      </c>
      <c r="AM12" s="1227" t="s">
        <v>375</v>
      </c>
      <c r="AN12" s="1228"/>
      <c r="AO12" s="1228"/>
      <c r="AP12" s="1228"/>
      <c r="AQ12" s="1228"/>
      <c r="AR12" s="1228"/>
      <c r="AS12" s="1228"/>
      <c r="AT12" s="1228"/>
      <c r="AU12" s="1229"/>
    </row>
    <row r="13" spans="2:47" ht="24" customHeight="1">
      <c r="B13" s="13"/>
      <c r="C13" s="9"/>
      <c r="D13" s="9"/>
      <c r="E13" s="9"/>
      <c r="F13" s="10"/>
      <c r="G13" s="95"/>
      <c r="H13" s="92"/>
      <c r="I13" s="92"/>
      <c r="J13" s="92"/>
      <c r="K13" s="99"/>
      <c r="L13" s="92"/>
      <c r="M13" s="99"/>
      <c r="N13" s="70"/>
      <c r="P13" s="192" t="s">
        <v>101</v>
      </c>
      <c r="V13" s="1218" t="s">
        <v>48</v>
      </c>
      <c r="W13" s="1203"/>
      <c r="X13" s="1214"/>
      <c r="Y13" s="86">
        <v>0.14000000000000001</v>
      </c>
      <c r="Z13" s="87">
        <v>0.14000000000000001</v>
      </c>
      <c r="AA13" s="86">
        <v>0.11</v>
      </c>
      <c r="AB13" s="87">
        <v>0.11</v>
      </c>
      <c r="AD13" s="88">
        <v>500000000</v>
      </c>
      <c r="AE13" s="89">
        <v>14</v>
      </c>
      <c r="AF13" s="90">
        <v>6</v>
      </c>
      <c r="AG13" s="89">
        <v>14</v>
      </c>
      <c r="AH13" s="88">
        <v>500000000</v>
      </c>
      <c r="AI13" s="89">
        <v>11</v>
      </c>
      <c r="AJ13" s="90">
        <v>6</v>
      </c>
      <c r="AK13" s="89">
        <v>11</v>
      </c>
      <c r="AM13" s="1219" t="s">
        <v>366</v>
      </c>
      <c r="AN13" s="1219"/>
      <c r="AO13" s="1219"/>
      <c r="AP13" s="1219"/>
      <c r="AQ13" s="1219"/>
      <c r="AR13" s="1219"/>
      <c r="AS13" s="1219"/>
      <c r="AT13" s="1219"/>
      <c r="AU13" s="100">
        <v>4.0000000000000001E-3</v>
      </c>
    </row>
    <row r="14" spans="2:47" ht="24" customHeight="1">
      <c r="B14" s="1197" t="s">
        <v>65</v>
      </c>
      <c r="C14" s="1198"/>
      <c r="D14" s="1198"/>
      <c r="E14" s="1198"/>
      <c r="F14" s="1199"/>
      <c r="G14" s="72"/>
      <c r="H14" s="73"/>
      <c r="I14" s="101"/>
      <c r="J14" s="101"/>
      <c r="K14" s="102"/>
      <c r="L14" s="101"/>
      <c r="M14" s="102"/>
      <c r="N14" s="103">
        <f>SUM(N10,N12)</f>
        <v>168197079</v>
      </c>
      <c r="P14" s="232">
        <v>3</v>
      </c>
      <c r="Q14" s="226" t="s">
        <v>100</v>
      </c>
      <c r="V14" s="1215" t="s">
        <v>49</v>
      </c>
      <c r="W14" s="1216"/>
      <c r="X14" s="1217"/>
      <c r="Y14" s="86">
        <v>0.13</v>
      </c>
      <c r="Z14" s="87">
        <v>0.15</v>
      </c>
      <c r="AA14" s="86">
        <v>0.1</v>
      </c>
      <c r="AB14" s="87">
        <v>0.12</v>
      </c>
      <c r="AD14" s="88">
        <v>2000000000</v>
      </c>
      <c r="AE14" s="89">
        <v>13</v>
      </c>
      <c r="AF14" s="90">
        <v>18</v>
      </c>
      <c r="AG14" s="89">
        <v>15</v>
      </c>
      <c r="AH14" s="88">
        <v>2000000000</v>
      </c>
      <c r="AI14" s="89">
        <v>10</v>
      </c>
      <c r="AJ14" s="90">
        <v>18</v>
      </c>
      <c r="AK14" s="89">
        <v>12</v>
      </c>
      <c r="AM14" s="1219" t="s">
        <v>376</v>
      </c>
      <c r="AN14" s="1219"/>
      <c r="AO14" s="1219"/>
      <c r="AP14" s="1219"/>
      <c r="AQ14" s="1219"/>
      <c r="AR14" s="1219"/>
      <c r="AS14" s="1219"/>
      <c r="AT14" s="1219"/>
      <c r="AU14" s="100">
        <v>6.9999999999999999E-4</v>
      </c>
    </row>
    <row r="15" spans="2:47" ht="24" customHeight="1">
      <c r="B15" s="71" t="s">
        <v>52</v>
      </c>
      <c r="C15" s="9"/>
      <c r="D15" s="9"/>
      <c r="E15" s="9"/>
      <c r="F15" s="10"/>
      <c r="G15" s="9" t="s">
        <v>6</v>
      </c>
      <c r="H15" s="68" t="s">
        <v>6</v>
      </c>
      <c r="I15" s="69" t="s">
        <v>6</v>
      </c>
      <c r="J15" s="69"/>
      <c r="K15" s="9" t="s">
        <v>6</v>
      </c>
      <c r="L15" s="69"/>
      <c r="M15" s="9"/>
      <c r="N15" s="70" t="s">
        <v>6</v>
      </c>
      <c r="P15" s="192" t="s">
        <v>197</v>
      </c>
      <c r="V15" s="262" t="s">
        <v>44</v>
      </c>
      <c r="W15" s="262"/>
      <c r="X15" s="262"/>
      <c r="Y15" s="262"/>
      <c r="AD15" s="2" t="s">
        <v>44</v>
      </c>
      <c r="AE15" s="66" t="s">
        <v>483</v>
      </c>
      <c r="AG15" s="263" t="s">
        <v>484</v>
      </c>
      <c r="AH15" s="264"/>
      <c r="AI15" s="263"/>
      <c r="AM15" s="1219" t="s">
        <v>367</v>
      </c>
      <c r="AN15" s="1219"/>
      <c r="AO15" s="1219"/>
      <c r="AP15" s="1219"/>
      <c r="AQ15" s="1219"/>
      <c r="AR15" s="1219"/>
      <c r="AS15" s="1219"/>
      <c r="AT15" s="1219"/>
      <c r="AU15" s="100">
        <v>1.6000000000000001E-3</v>
      </c>
    </row>
    <row r="16" spans="2:47" ht="24" customHeight="1" thickBot="1">
      <c r="B16" s="1200" t="s">
        <v>82</v>
      </c>
      <c r="C16" s="1201"/>
      <c r="D16" s="1201"/>
      <c r="E16" s="1201"/>
      <c r="F16" s="1201"/>
      <c r="G16" s="109"/>
      <c r="H16" s="110"/>
      <c r="I16" s="111"/>
      <c r="J16" s="111"/>
      <c r="K16" s="112"/>
      <c r="L16" s="111"/>
      <c r="M16" s="112"/>
      <c r="N16" s="113">
        <f>'기계_순공사비 내역서 '!L136</f>
        <v>62432867</v>
      </c>
      <c r="P16" s="80" t="s">
        <v>198</v>
      </c>
      <c r="Q16" s="80" t="s">
        <v>199</v>
      </c>
      <c r="V16" s="1242" t="s">
        <v>352</v>
      </c>
      <c r="W16" s="1243"/>
      <c r="X16" s="1243"/>
      <c r="Y16" s="1243"/>
      <c r="Z16" s="1244"/>
      <c r="AA16" s="261" t="s">
        <v>471</v>
      </c>
      <c r="AD16" s="82" t="s">
        <v>113</v>
      </c>
      <c r="AE16" s="83" t="s">
        <v>114</v>
      </c>
      <c r="AF16" s="82" t="s">
        <v>120</v>
      </c>
      <c r="AG16" s="264" t="s">
        <v>19</v>
      </c>
      <c r="AH16" s="263" t="s">
        <v>87</v>
      </c>
      <c r="AI16" s="264" t="s">
        <v>120</v>
      </c>
      <c r="AM16" s="1219" t="s">
        <v>377</v>
      </c>
      <c r="AN16" s="1219"/>
      <c r="AO16" s="1219"/>
      <c r="AP16" s="1219"/>
      <c r="AQ16" s="1219"/>
      <c r="AR16" s="1219"/>
      <c r="AS16" s="1219"/>
      <c r="AT16" s="1219"/>
      <c r="AU16" s="100">
        <v>1.8E-3</v>
      </c>
    </row>
    <row r="17" spans="2:47" ht="24" customHeight="1" thickTop="1">
      <c r="B17" s="115" t="s">
        <v>36</v>
      </c>
      <c r="C17" s="9" t="s">
        <v>66</v>
      </c>
      <c r="D17" s="9"/>
      <c r="E17" s="9"/>
      <c r="F17" s="9"/>
      <c r="G17" s="116" t="s">
        <v>69</v>
      </c>
      <c r="H17" s="68"/>
      <c r="I17" s="9"/>
      <c r="J17" s="9"/>
      <c r="K17" s="93"/>
      <c r="L17" s="9"/>
      <c r="M17" s="93"/>
      <c r="N17" s="117"/>
      <c r="P17" s="232"/>
      <c r="Q17" s="232">
        <v>1</v>
      </c>
      <c r="V17" s="221" t="s">
        <v>353</v>
      </c>
      <c r="W17" s="1245" t="s">
        <v>472</v>
      </c>
      <c r="X17" s="1245"/>
      <c r="Y17" s="1245" t="s">
        <v>354</v>
      </c>
      <c r="Z17" s="1246"/>
      <c r="AA17" s="114">
        <v>1.5699999999999999E-2</v>
      </c>
      <c r="AD17" s="88">
        <v>0</v>
      </c>
      <c r="AE17" s="83">
        <v>1.01</v>
      </c>
      <c r="AF17" s="82">
        <v>7</v>
      </c>
      <c r="AG17" s="265">
        <v>0</v>
      </c>
      <c r="AH17" s="263">
        <v>1.01</v>
      </c>
      <c r="AI17" s="264">
        <v>7</v>
      </c>
      <c r="AM17" s="1220" t="s">
        <v>378</v>
      </c>
      <c r="AN17" s="1221"/>
      <c r="AO17" s="1221"/>
      <c r="AP17" s="1221"/>
      <c r="AQ17" s="1221"/>
      <c r="AR17" s="1221"/>
      <c r="AS17" s="1221"/>
      <c r="AT17" s="1221"/>
      <c r="AU17" s="1222"/>
    </row>
    <row r="18" spans="2:47" ht="24" customHeight="1">
      <c r="B18" s="115" t="s">
        <v>6</v>
      </c>
      <c r="C18" s="9" t="s">
        <v>6</v>
      </c>
      <c r="D18" s="9"/>
      <c r="E18" s="9"/>
      <c r="F18" s="17"/>
      <c r="G18" s="119">
        <f>N10</f>
        <v>151528900</v>
      </c>
      <c r="H18" s="92" t="s">
        <v>10</v>
      </c>
      <c r="I18" s="120">
        <f>N12</f>
        <v>16668179</v>
      </c>
      <c r="J18" s="97" t="s">
        <v>61</v>
      </c>
      <c r="K18" s="98">
        <f>Q36</f>
        <v>3.56</v>
      </c>
      <c r="L18" s="92" t="s">
        <v>75</v>
      </c>
      <c r="M18" s="121"/>
      <c r="N18" s="122">
        <f>INT((G18+I18)*K18/100)</f>
        <v>5987816</v>
      </c>
      <c r="P18" s="192" t="s">
        <v>219</v>
      </c>
      <c r="V18" s="252" t="s">
        <v>355</v>
      </c>
      <c r="W18" s="1203" t="s">
        <v>473</v>
      </c>
      <c r="X18" s="1203"/>
      <c r="Y18" s="1203" t="s">
        <v>478</v>
      </c>
      <c r="Z18" s="1214"/>
      <c r="AA18" s="118">
        <v>1.2999999999999999E-2</v>
      </c>
      <c r="AD18" s="88">
        <v>14000000000</v>
      </c>
      <c r="AE18" s="83">
        <v>1.02</v>
      </c>
      <c r="AF18" s="82">
        <v>6</v>
      </c>
      <c r="AG18" s="265">
        <v>13000000000</v>
      </c>
      <c r="AH18" s="263">
        <v>1.02</v>
      </c>
      <c r="AI18" s="264">
        <v>6</v>
      </c>
      <c r="AM18" s="81" t="s">
        <v>368</v>
      </c>
      <c r="AN18" s="1223" t="s">
        <v>379</v>
      </c>
      <c r="AO18" s="1223"/>
      <c r="AP18" s="1223"/>
      <c r="AQ18" s="1223"/>
      <c r="AR18" s="1223"/>
      <c r="AS18" s="1223"/>
      <c r="AT18" s="1223"/>
      <c r="AU18" s="100">
        <v>6.7999999999999996E-3</v>
      </c>
    </row>
    <row r="19" spans="2:47" ht="24" customHeight="1">
      <c r="B19" s="115" t="s">
        <v>6</v>
      </c>
      <c r="C19" s="9"/>
      <c r="D19" s="9"/>
      <c r="E19" s="9"/>
      <c r="F19" s="9" t="s">
        <v>13</v>
      </c>
      <c r="G19" s="116" t="s">
        <v>70</v>
      </c>
      <c r="H19" s="68"/>
      <c r="I19" s="9"/>
      <c r="J19" s="9"/>
      <c r="K19" s="93"/>
      <c r="L19" s="9"/>
      <c r="M19" s="93"/>
      <c r="N19" s="122"/>
      <c r="P19" s="80" t="s">
        <v>220</v>
      </c>
      <c r="Q19" s="80" t="s">
        <v>221</v>
      </c>
      <c r="S19" s="80" t="s">
        <v>222</v>
      </c>
      <c r="T19" s="80" t="s">
        <v>223</v>
      </c>
      <c r="V19" s="252" t="s">
        <v>356</v>
      </c>
      <c r="W19" s="1203" t="s">
        <v>474</v>
      </c>
      <c r="X19" s="1203"/>
      <c r="Y19" s="1203" t="s">
        <v>479</v>
      </c>
      <c r="Z19" s="1214"/>
      <c r="AA19" s="118">
        <v>1.1299999999999999E-2</v>
      </c>
      <c r="AD19" s="88">
        <v>22000000000</v>
      </c>
      <c r="AE19" s="83">
        <v>1.03</v>
      </c>
      <c r="AF19" s="82">
        <v>5</v>
      </c>
      <c r="AG19" s="265">
        <v>21000000000</v>
      </c>
      <c r="AH19" s="263">
        <v>1.03</v>
      </c>
      <c r="AI19" s="264">
        <v>5</v>
      </c>
      <c r="AM19" s="81" t="s">
        <v>380</v>
      </c>
      <c r="AN19" s="1223" t="s">
        <v>369</v>
      </c>
      <c r="AO19" s="1223"/>
      <c r="AP19" s="1223"/>
      <c r="AQ19" s="1223"/>
      <c r="AR19" s="1223"/>
      <c r="AS19" s="1223"/>
      <c r="AT19" s="1223"/>
      <c r="AU19" s="100">
        <v>5.1000000000000004E-3</v>
      </c>
    </row>
    <row r="20" spans="2:47" ht="24" customHeight="1">
      <c r="B20" s="115" t="s">
        <v>6</v>
      </c>
      <c r="C20" s="9" t="s">
        <v>6</v>
      </c>
      <c r="D20" s="9"/>
      <c r="E20" s="9"/>
      <c r="F20" s="17"/>
      <c r="G20" s="119">
        <f>N10</f>
        <v>151528900</v>
      </c>
      <c r="H20" s="92" t="s">
        <v>10</v>
      </c>
      <c r="I20" s="120">
        <f>N12</f>
        <v>16668179</v>
      </c>
      <c r="J20" s="97" t="s">
        <v>61</v>
      </c>
      <c r="K20" s="98">
        <f>Q37</f>
        <v>1.01</v>
      </c>
      <c r="L20" s="92" t="s">
        <v>75</v>
      </c>
      <c r="M20" s="121"/>
      <c r="N20" s="122">
        <f>INT((G20+I20)*K20/100)</f>
        <v>1698790</v>
      </c>
      <c r="P20" s="232"/>
      <c r="Q20" s="232"/>
      <c r="S20" s="232">
        <v>1</v>
      </c>
      <c r="T20" s="232"/>
      <c r="V20" s="252" t="s">
        <v>24</v>
      </c>
      <c r="W20" s="1203" t="s">
        <v>475</v>
      </c>
      <c r="X20" s="1203"/>
      <c r="Y20" s="1203" t="s">
        <v>480</v>
      </c>
      <c r="Z20" s="1214"/>
      <c r="AA20" s="118">
        <v>1.0630000000000001E-2</v>
      </c>
      <c r="AD20" s="88">
        <v>37000000000</v>
      </c>
      <c r="AE20" s="83">
        <v>1.06</v>
      </c>
      <c r="AF20" s="82">
        <v>4</v>
      </c>
      <c r="AG20" s="265">
        <v>34000000000</v>
      </c>
      <c r="AH20" s="263">
        <v>1.06</v>
      </c>
      <c r="AI20" s="264">
        <v>4</v>
      </c>
      <c r="AM20" s="81" t="s">
        <v>370</v>
      </c>
      <c r="AN20" s="1223" t="s">
        <v>371</v>
      </c>
      <c r="AO20" s="1223"/>
      <c r="AP20" s="1223"/>
      <c r="AQ20" s="1223"/>
      <c r="AR20" s="1223"/>
      <c r="AS20" s="1223"/>
      <c r="AT20" s="1223"/>
      <c r="AU20" s="100">
        <v>3.2000000000000002E-3</v>
      </c>
    </row>
    <row r="21" spans="2:47" ht="24" customHeight="1">
      <c r="B21" s="115" t="s">
        <v>6</v>
      </c>
      <c r="C21" s="9" t="s">
        <v>6</v>
      </c>
      <c r="D21" s="9"/>
      <c r="E21" s="9"/>
      <c r="F21" s="9" t="s">
        <v>14</v>
      </c>
      <c r="G21" s="123" t="s">
        <v>37</v>
      </c>
      <c r="H21" s="92"/>
      <c r="I21" s="93"/>
      <c r="J21" s="93"/>
      <c r="K21" s="93" t="s">
        <v>6</v>
      </c>
      <c r="L21" s="93"/>
      <c r="M21" s="93"/>
      <c r="N21" s="122"/>
      <c r="P21" s="192" t="s">
        <v>224</v>
      </c>
      <c r="V21" s="252" t="s">
        <v>25</v>
      </c>
      <c r="W21" s="1203" t="s">
        <v>476</v>
      </c>
      <c r="X21" s="1203"/>
      <c r="Y21" s="1203" t="s">
        <v>481</v>
      </c>
      <c r="Z21" s="1214"/>
      <c r="AA21" s="118">
        <v>1.03E-2</v>
      </c>
      <c r="AD21" s="88">
        <v>57000000000</v>
      </c>
      <c r="AE21" s="83">
        <v>1.1299999999999999</v>
      </c>
      <c r="AF21" s="82">
        <v>3</v>
      </c>
      <c r="AG21" s="265">
        <v>52000000000</v>
      </c>
      <c r="AH21" s="263">
        <v>1.1299999999999999</v>
      </c>
      <c r="AI21" s="264">
        <v>3</v>
      </c>
      <c r="AM21" s="81" t="s">
        <v>372</v>
      </c>
      <c r="AN21" s="1223" t="s">
        <v>373</v>
      </c>
      <c r="AO21" s="1223"/>
      <c r="AP21" s="1223"/>
      <c r="AQ21" s="1223"/>
      <c r="AR21" s="1223"/>
      <c r="AS21" s="1223"/>
      <c r="AT21" s="1223"/>
      <c r="AU21" s="100">
        <v>1.6000000000000001E-3</v>
      </c>
    </row>
    <row r="22" spans="2:47" ht="24" customHeight="1">
      <c r="B22" s="115" t="s">
        <v>6</v>
      </c>
      <c r="C22" s="9" t="s">
        <v>6</v>
      </c>
      <c r="D22" s="9"/>
      <c r="E22" s="9"/>
      <c r="F22" s="17"/>
      <c r="G22" s="124">
        <f>N10</f>
        <v>151528900</v>
      </c>
      <c r="H22" s="92"/>
      <c r="I22" s="96"/>
      <c r="J22" s="97" t="s">
        <v>61</v>
      </c>
      <c r="K22" s="98">
        <f>Q38</f>
        <v>4.5</v>
      </c>
      <c r="L22" s="92" t="s">
        <v>75</v>
      </c>
      <c r="M22" s="121"/>
      <c r="N22" s="122">
        <f>INT((G22)*K22/100)</f>
        <v>6818800</v>
      </c>
      <c r="P22" s="80" t="s">
        <v>220</v>
      </c>
      <c r="Q22" s="80" t="s">
        <v>221</v>
      </c>
      <c r="S22" s="80" t="s">
        <v>222</v>
      </c>
      <c r="T22" s="80" t="s">
        <v>225</v>
      </c>
      <c r="V22" s="252" t="s">
        <v>26</v>
      </c>
      <c r="W22" s="1203" t="s">
        <v>357</v>
      </c>
      <c r="X22" s="1203"/>
      <c r="Y22" s="1203" t="s">
        <v>485</v>
      </c>
      <c r="Z22" s="1214"/>
      <c r="AA22" s="118">
        <v>1.0200000000000001E-2</v>
      </c>
      <c r="AD22" s="88">
        <v>90000000000</v>
      </c>
      <c r="AE22" s="83">
        <v>1.3</v>
      </c>
      <c r="AF22" s="82">
        <v>2</v>
      </c>
      <c r="AG22" s="265">
        <v>80000000000</v>
      </c>
      <c r="AH22" s="263">
        <v>1.3</v>
      </c>
      <c r="AI22" s="264">
        <v>2</v>
      </c>
      <c r="AM22" s="81" t="s">
        <v>374</v>
      </c>
      <c r="AN22" s="1223" t="s">
        <v>30</v>
      </c>
      <c r="AO22" s="1223"/>
      <c r="AP22" s="1223"/>
      <c r="AQ22" s="1223"/>
      <c r="AR22" s="1223"/>
      <c r="AS22" s="1223"/>
      <c r="AT22" s="1223"/>
      <c r="AU22" s="100">
        <v>1E-3</v>
      </c>
    </row>
    <row r="23" spans="2:47" ht="24" customHeight="1">
      <c r="B23" s="115" t="s">
        <v>6</v>
      </c>
      <c r="C23" s="9" t="s">
        <v>6</v>
      </c>
      <c r="D23" s="9"/>
      <c r="E23" s="9"/>
      <c r="F23" s="9" t="s">
        <v>39</v>
      </c>
      <c r="G23" s="123" t="s">
        <v>38</v>
      </c>
      <c r="H23" s="92"/>
      <c r="I23" s="93"/>
      <c r="J23" s="93"/>
      <c r="K23" s="93" t="s">
        <v>6</v>
      </c>
      <c r="L23" s="93"/>
      <c r="M23" s="93"/>
      <c r="N23" s="122"/>
      <c r="P23" s="232"/>
      <c r="Q23" s="232"/>
      <c r="S23" s="232">
        <v>1</v>
      </c>
      <c r="T23" s="232"/>
      <c r="V23" s="252" t="s">
        <v>358</v>
      </c>
      <c r="W23" s="1203" t="s">
        <v>477</v>
      </c>
      <c r="X23" s="1203"/>
      <c r="Y23" s="1203" t="s">
        <v>482</v>
      </c>
      <c r="Z23" s="1214"/>
      <c r="AA23" s="118">
        <v>1.01E-2</v>
      </c>
      <c r="AD23" s="88">
        <v>140000000000</v>
      </c>
      <c r="AE23" s="83">
        <v>1.57</v>
      </c>
      <c r="AF23" s="82">
        <v>1</v>
      </c>
      <c r="AG23" s="265">
        <v>120000000000</v>
      </c>
      <c r="AH23" s="263">
        <v>1.57</v>
      </c>
      <c r="AI23" s="264">
        <v>1</v>
      </c>
      <c r="AM23" s="201"/>
      <c r="AN23" s="253"/>
      <c r="AO23" s="253"/>
      <c r="AP23" s="253"/>
      <c r="AQ23" s="253"/>
      <c r="AR23" s="253"/>
      <c r="AS23" s="253"/>
      <c r="AT23" s="253"/>
      <c r="AU23" s="254"/>
    </row>
    <row r="24" spans="2:47" ht="24" customHeight="1">
      <c r="B24" s="115" t="s">
        <v>6</v>
      </c>
      <c r="C24" s="9" t="s">
        <v>6</v>
      </c>
      <c r="D24" s="9"/>
      <c r="E24" s="9"/>
      <c r="F24" s="17"/>
      <c r="G24" s="124">
        <f>N10</f>
        <v>151528900</v>
      </c>
      <c r="H24" s="92"/>
      <c r="I24" s="93"/>
      <c r="J24" s="97" t="s">
        <v>61</v>
      </c>
      <c r="K24" s="98">
        <f>Q39</f>
        <v>3.5449999999999999</v>
      </c>
      <c r="L24" s="92" t="s">
        <v>75</v>
      </c>
      <c r="M24" s="121"/>
      <c r="N24" s="122">
        <f>INT((G24)*K24/100)</f>
        <v>5371699</v>
      </c>
      <c r="P24" s="192" t="s">
        <v>538</v>
      </c>
      <c r="V24" s="222"/>
      <c r="AD24" s="223" t="s">
        <v>539</v>
      </c>
      <c r="AM24" s="2" t="s">
        <v>170</v>
      </c>
    </row>
    <row r="25" spans="2:47" ht="24" customHeight="1">
      <c r="B25" s="115" t="s">
        <v>6</v>
      </c>
      <c r="C25" s="9" t="s">
        <v>6</v>
      </c>
      <c r="D25" s="9"/>
      <c r="E25" s="9"/>
      <c r="F25" s="9" t="s">
        <v>40</v>
      </c>
      <c r="G25" s="123" t="s">
        <v>45</v>
      </c>
      <c r="H25" s="92"/>
      <c r="I25" s="93"/>
      <c r="J25" s="93"/>
      <c r="K25" s="93"/>
      <c r="L25" s="93"/>
      <c r="M25" s="93"/>
      <c r="N25" s="122"/>
      <c r="P25" s="80" t="s">
        <v>530</v>
      </c>
      <c r="Q25" s="80" t="s">
        <v>531</v>
      </c>
      <c r="V25" s="223" t="s">
        <v>539</v>
      </c>
      <c r="AD25" s="1204" t="s">
        <v>376</v>
      </c>
      <c r="AE25" s="1204"/>
      <c r="AF25" s="1204" t="s">
        <v>495</v>
      </c>
      <c r="AG25" s="1204"/>
      <c r="AH25" s="1204"/>
      <c r="AI25" s="1204"/>
      <c r="AM25" s="1196" t="s">
        <v>171</v>
      </c>
      <c r="AN25" s="1196"/>
      <c r="AO25" s="1196"/>
      <c r="AP25" s="1196"/>
      <c r="AQ25" s="1196"/>
      <c r="AR25" s="1196"/>
      <c r="AS25" s="1196"/>
      <c r="AT25" s="1196"/>
      <c r="AU25" s="205" t="s">
        <v>164</v>
      </c>
    </row>
    <row r="26" spans="2:47" ht="24" customHeight="1">
      <c r="B26" s="115" t="s">
        <v>6</v>
      </c>
      <c r="C26" s="125" t="s">
        <v>6</v>
      </c>
      <c r="D26" s="125"/>
      <c r="E26" s="125"/>
      <c r="F26" s="126"/>
      <c r="G26" s="95">
        <f>N24</f>
        <v>5371699</v>
      </c>
      <c r="H26" s="92"/>
      <c r="I26" s="93"/>
      <c r="J26" s="97" t="s">
        <v>61</v>
      </c>
      <c r="K26" s="98">
        <f>Q40</f>
        <v>12.95</v>
      </c>
      <c r="L26" s="92" t="s">
        <v>75</v>
      </c>
      <c r="M26" s="121"/>
      <c r="N26" s="122">
        <f>INT((G26)*K26/100)</f>
        <v>695635</v>
      </c>
      <c r="P26" s="232"/>
      <c r="Q26" s="232">
        <v>1</v>
      </c>
      <c r="V26" s="1241" t="s">
        <v>388</v>
      </c>
      <c r="W26" s="1241"/>
      <c r="X26" s="1218" t="s">
        <v>532</v>
      </c>
      <c r="Y26" s="1214"/>
      <c r="Z26" s="1218" t="s">
        <v>533</v>
      </c>
      <c r="AA26" s="1214"/>
      <c r="AB26" s="1230"/>
      <c r="AC26" s="1231"/>
      <c r="AD26" s="82" t="s">
        <v>19</v>
      </c>
      <c r="AE26" s="83" t="s">
        <v>87</v>
      </c>
      <c r="AF26" s="82" t="s">
        <v>19</v>
      </c>
      <c r="AG26" s="83" t="s">
        <v>87</v>
      </c>
      <c r="AH26" s="82"/>
      <c r="AI26" s="83"/>
      <c r="AM26" s="1202" t="s">
        <v>172</v>
      </c>
      <c r="AN26" s="1202"/>
      <c r="AO26" s="1202"/>
      <c r="AP26" s="1202"/>
      <c r="AQ26" s="1202"/>
      <c r="AR26" s="1202"/>
      <c r="AS26" s="1202"/>
      <c r="AT26" s="1202"/>
      <c r="AU26" s="206">
        <v>8.0999999999999996E-4</v>
      </c>
    </row>
    <row r="27" spans="2:47" ht="24" customHeight="1">
      <c r="B27" s="1200"/>
      <c r="C27" s="1201"/>
      <c r="D27" s="1201"/>
      <c r="E27" s="1201"/>
      <c r="F27" s="1250"/>
      <c r="G27" s="129"/>
      <c r="H27" s="130"/>
      <c r="I27" s="131"/>
      <c r="J27" s="131"/>
      <c r="K27" s="131"/>
      <c r="L27" s="131"/>
      <c r="M27" s="131"/>
      <c r="N27" s="132"/>
      <c r="P27" s="220" t="s">
        <v>201</v>
      </c>
      <c r="Q27" s="22"/>
      <c r="S27" s="22"/>
      <c r="T27" s="22"/>
      <c r="V27" s="1218" t="s">
        <v>363</v>
      </c>
      <c r="W27" s="1214"/>
      <c r="X27" s="127">
        <v>3.11</v>
      </c>
      <c r="Y27" s="128"/>
      <c r="Z27" s="127">
        <v>3.15</v>
      </c>
      <c r="AA27" s="128"/>
      <c r="AB27" s="293"/>
      <c r="AC27" s="294"/>
      <c r="AD27" s="88">
        <v>0</v>
      </c>
      <c r="AE27" s="89">
        <v>3.11</v>
      </c>
      <c r="AF27" s="88">
        <v>0</v>
      </c>
      <c r="AG27" s="89">
        <v>3.15</v>
      </c>
      <c r="AH27" s="88"/>
      <c r="AI27" s="89"/>
      <c r="AM27" s="1224" t="s">
        <v>173</v>
      </c>
      <c r="AN27" s="1225"/>
      <c r="AO27" s="1225"/>
      <c r="AP27" s="1225"/>
      <c r="AQ27" s="1225"/>
      <c r="AR27" s="1225"/>
      <c r="AS27" s="1225"/>
      <c r="AT27" s="1226"/>
      <c r="AU27" s="204">
        <v>8.0000000000000004E-4</v>
      </c>
    </row>
    <row r="28" spans="2:47" ht="24" customHeight="1">
      <c r="B28" s="13" t="s">
        <v>6</v>
      </c>
      <c r="C28" s="9" t="s">
        <v>540</v>
      </c>
      <c r="D28" s="9"/>
      <c r="E28" s="9"/>
      <c r="F28" s="10"/>
      <c r="G28" s="133" t="str">
        <f>IF(P12=AE66,AF66,AF67)</f>
        <v xml:space="preserve">(도급재료비 ＋ 발주자재료비 ＋ 직접노무비) × 산업안전보건관리비율 ＋ 기초액 </v>
      </c>
      <c r="H28" s="68"/>
      <c r="I28" s="69"/>
      <c r="J28" s="69"/>
      <c r="K28" s="9"/>
      <c r="L28" s="69"/>
      <c r="M28" s="9"/>
      <c r="N28" s="134" t="str">
        <f>IF(P12=AE70,AF70,AF71)</f>
        <v>(설비비 포함)</v>
      </c>
      <c r="P28" s="1251" t="s">
        <v>1412</v>
      </c>
      <c r="Q28" s="1252"/>
      <c r="R28" s="1252"/>
      <c r="S28" s="1252"/>
      <c r="T28" s="1253"/>
      <c r="V28" s="1218" t="s">
        <v>359</v>
      </c>
      <c r="W28" s="1214"/>
      <c r="X28" s="127">
        <v>3.11</v>
      </c>
      <c r="Y28" s="128"/>
      <c r="Z28" s="127">
        <v>3.15</v>
      </c>
      <c r="AA28" s="128"/>
      <c r="AB28" s="293"/>
      <c r="AC28" s="294"/>
      <c r="AD28" s="88">
        <v>20000000</v>
      </c>
      <c r="AE28" s="89">
        <v>3.11</v>
      </c>
      <c r="AF28" s="88">
        <v>20000000</v>
      </c>
      <c r="AG28" s="89">
        <v>3.15</v>
      </c>
      <c r="AH28" s="88"/>
      <c r="AI28" s="89"/>
      <c r="AM28" s="1224" t="s">
        <v>174</v>
      </c>
      <c r="AN28" s="1225"/>
      <c r="AO28" s="1225"/>
      <c r="AP28" s="1225"/>
      <c r="AQ28" s="1225"/>
      <c r="AR28" s="1225"/>
      <c r="AS28" s="1225"/>
      <c r="AT28" s="1226"/>
      <c r="AU28" s="204">
        <v>7.5000000000000002E-4</v>
      </c>
    </row>
    <row r="29" spans="2:47" ht="24" customHeight="1">
      <c r="B29" s="13"/>
      <c r="C29" s="9"/>
      <c r="D29" s="9"/>
      <c r="E29" s="9"/>
      <c r="F29" s="136"/>
      <c r="G29" s="137">
        <f>(N8+'기계_순공사비 내역서 '!L184)*P12+Q53*Q12*0.7</f>
        <v>1382675299</v>
      </c>
      <c r="H29" s="92" t="s">
        <v>10</v>
      </c>
      <c r="I29" s="120">
        <f>N10*P12</f>
        <v>151528900</v>
      </c>
      <c r="J29" s="97" t="s">
        <v>61</v>
      </c>
      <c r="K29" s="98">
        <f>((IF((G29+I29)="","",VLOOKUP((G29+I29),AD27:AE31,2,1))*Q26+IF((G29+I29)="","",VLOOKUP((G29+I29),AF27:AG31,2,1))*P26))</f>
        <v>2.2799999999999998</v>
      </c>
      <c r="L29" s="92" t="s">
        <v>10</v>
      </c>
      <c r="M29" s="138">
        <f>SUMIF(Z27:Z31,K29,AA27:AA31)+SUMIF(X27:X31,K29,Y27:Y31)+SUMIF(AB27:AB31,K29,AC27:AC31)</f>
        <v>4325000</v>
      </c>
      <c r="N29" s="134">
        <f>INT((G29+I29)*K29/100+M29)</f>
        <v>39304855</v>
      </c>
      <c r="P29" s="220" t="s">
        <v>180</v>
      </c>
      <c r="Q29" s="22"/>
      <c r="S29" s="22"/>
      <c r="T29" s="22"/>
      <c r="V29" s="1241" t="s">
        <v>364</v>
      </c>
      <c r="W29" s="1241" t="s">
        <v>361</v>
      </c>
      <c r="X29" s="127">
        <v>2.2799999999999998</v>
      </c>
      <c r="Y29" s="135">
        <v>4325000</v>
      </c>
      <c r="Z29" s="127">
        <v>2.5299999999999998</v>
      </c>
      <c r="AA29" s="135">
        <v>3300000</v>
      </c>
      <c r="AB29" s="293"/>
      <c r="AC29" s="295"/>
      <c r="AD29" s="88">
        <v>500000000</v>
      </c>
      <c r="AE29" s="89">
        <v>2.2799999999999998</v>
      </c>
      <c r="AF29" s="88">
        <v>500000000</v>
      </c>
      <c r="AG29" s="89">
        <v>2.5299999999999998</v>
      </c>
      <c r="AH29" s="88"/>
      <c r="AI29" s="89"/>
      <c r="AM29" s="1235" t="s">
        <v>169</v>
      </c>
      <c r="AN29" s="1236"/>
      <c r="AO29" s="1236"/>
      <c r="AP29" s="1236"/>
      <c r="AQ29" s="1237"/>
      <c r="AR29" s="1232" t="s">
        <v>165</v>
      </c>
      <c r="AS29" s="1233"/>
      <c r="AT29" s="1234"/>
      <c r="AU29" s="204">
        <v>7.1000000000000002E-4</v>
      </c>
    </row>
    <row r="30" spans="2:47" ht="24" customHeight="1">
      <c r="B30" s="13"/>
      <c r="C30" s="9"/>
      <c r="D30" s="9"/>
      <c r="E30" s="9"/>
      <c r="F30" s="136"/>
      <c r="G30" s="133" t="str">
        <f>IF(P12=AE68,AF68,AF69)</f>
        <v xml:space="preserve">((도급재료비 ＋ 직접노무비) × 산업안전보건관리비율 ＋ 기초액) x 1.2   </v>
      </c>
      <c r="H30" s="139"/>
      <c r="I30" s="140"/>
      <c r="J30" s="140"/>
      <c r="K30" s="9"/>
      <c r="L30" s="140"/>
      <c r="M30" s="9"/>
      <c r="N30" s="134" t="str">
        <f>IF(P12=AE72,AF72,AF73)</f>
        <v>(설비비 제외)</v>
      </c>
      <c r="P30" s="290" t="s">
        <v>1413</v>
      </c>
      <c r="Q30" s="291"/>
      <c r="R30" s="291"/>
      <c r="S30" s="291"/>
      <c r="T30" s="292"/>
      <c r="V30" s="1241" t="s">
        <v>362</v>
      </c>
      <c r="W30" s="1241" t="s">
        <v>360</v>
      </c>
      <c r="X30" s="127">
        <v>2.37</v>
      </c>
      <c r="Y30" s="128"/>
      <c r="Z30" s="127">
        <v>2.6</v>
      </c>
      <c r="AA30" s="128"/>
      <c r="AB30" s="293"/>
      <c r="AC30" s="294"/>
      <c r="AD30" s="88">
        <v>5000000000</v>
      </c>
      <c r="AE30" s="89">
        <v>2.37</v>
      </c>
      <c r="AF30" s="88">
        <v>5000000000</v>
      </c>
      <c r="AG30" s="89">
        <v>2.6</v>
      </c>
      <c r="AH30" s="88"/>
      <c r="AI30" s="89"/>
      <c r="AM30" s="1238"/>
      <c r="AN30" s="1239"/>
      <c r="AO30" s="1239"/>
      <c r="AP30" s="1239"/>
      <c r="AQ30" s="1240"/>
      <c r="AR30" s="1232" t="s">
        <v>166</v>
      </c>
      <c r="AS30" s="1233"/>
      <c r="AT30" s="1234"/>
      <c r="AU30" s="204">
        <v>6.8000000000000005E-4</v>
      </c>
    </row>
    <row r="31" spans="2:47" ht="24" customHeight="1">
      <c r="B31" s="13"/>
      <c r="C31" s="9"/>
      <c r="D31" s="9"/>
      <c r="E31" s="9"/>
      <c r="F31" s="136"/>
      <c r="G31" s="141">
        <f>N8*P12+Q53*Q12*0.7</f>
        <v>21219299</v>
      </c>
      <c r="H31" s="97" t="s">
        <v>137</v>
      </c>
      <c r="I31" s="120">
        <f>N10*P12</f>
        <v>151528900</v>
      </c>
      <c r="J31" s="97" t="s">
        <v>61</v>
      </c>
      <c r="K31" s="98">
        <f>((IF((G31+I31)="","",VLOOKUP((G31+I31),AF27:AG31,2,1))*P26+IF((G31+I31)="","",VLOOKUP((G31+I31),AD27:AE31,2,1))*Q26))</f>
        <v>3.11</v>
      </c>
      <c r="L31" s="92" t="s">
        <v>10</v>
      </c>
      <c r="M31" s="207">
        <f>SUMIF(Z27:Z31,K31,AA27:AA31)+SUMIF(X27:X31,K31,Y27:Y31)+SUMIF(AB27:AB31,K31,AC27:AC31)</f>
        <v>0</v>
      </c>
      <c r="N31" s="134">
        <f>INT((G31+I31)*K31/100+M31)*1.2</f>
        <v>6446961.5999999996</v>
      </c>
      <c r="V31" s="1241" t="s">
        <v>365</v>
      </c>
      <c r="W31" s="1241" t="s">
        <v>360</v>
      </c>
      <c r="X31" s="127">
        <v>2.64</v>
      </c>
      <c r="Y31" s="128"/>
      <c r="Z31" s="127">
        <v>2.73</v>
      </c>
      <c r="AA31" s="128"/>
      <c r="AB31" s="293"/>
      <c r="AC31" s="294"/>
      <c r="AD31" s="88">
        <v>80000000000</v>
      </c>
      <c r="AE31" s="89">
        <v>2.64</v>
      </c>
      <c r="AF31" s="88">
        <v>80000000000</v>
      </c>
      <c r="AG31" s="89">
        <v>2.73</v>
      </c>
      <c r="AH31" s="88"/>
      <c r="AI31" s="89"/>
      <c r="AM31" s="1224" t="s">
        <v>175</v>
      </c>
      <c r="AN31" s="1225"/>
      <c r="AO31" s="1225"/>
      <c r="AP31" s="1225"/>
      <c r="AQ31" s="1225"/>
      <c r="AR31" s="1225"/>
      <c r="AS31" s="1225"/>
      <c r="AT31" s="1226"/>
      <c r="AU31" s="204">
        <v>8.4000000000000003E-4</v>
      </c>
    </row>
    <row r="32" spans="2:47" ht="24" customHeight="1">
      <c r="B32" s="1200" t="s">
        <v>541</v>
      </c>
      <c r="C32" s="1201"/>
      <c r="D32" s="1201"/>
      <c r="E32" s="1201"/>
      <c r="F32" s="1250"/>
      <c r="G32" s="142"/>
      <c r="H32" s="143"/>
      <c r="I32" s="144"/>
      <c r="J32" s="144"/>
      <c r="K32" s="145"/>
      <c r="L32" s="144"/>
      <c r="M32" s="145"/>
      <c r="N32" s="234">
        <v>14227828.799999999</v>
      </c>
      <c r="V32" s="201"/>
      <c r="W32" s="201"/>
      <c r="X32" s="202"/>
      <c r="Y32" s="203"/>
      <c r="Z32" s="202"/>
      <c r="AA32" s="203"/>
      <c r="AB32" s="202"/>
      <c r="AC32" s="203"/>
    </row>
    <row r="33" spans="2:33" ht="24" customHeight="1">
      <c r="B33" s="147"/>
      <c r="C33" s="148"/>
      <c r="D33" s="148"/>
      <c r="E33" s="148"/>
      <c r="F33" s="149"/>
      <c r="G33" s="142"/>
      <c r="H33" s="143"/>
      <c r="I33" s="144"/>
      <c r="J33" s="144"/>
      <c r="K33" s="145"/>
      <c r="L33" s="144"/>
      <c r="M33" s="145"/>
      <c r="N33" s="146"/>
      <c r="P33" s="192" t="s">
        <v>57</v>
      </c>
      <c r="U33" s="65"/>
      <c r="V33" s="65"/>
      <c r="W33" s="65"/>
      <c r="X33" s="65"/>
      <c r="Y33" s="65"/>
      <c r="Z33" s="65"/>
      <c r="AA33" s="65"/>
      <c r="AB33" s="65"/>
      <c r="AC33" s="65"/>
      <c r="AF33" s="66"/>
    </row>
    <row r="34" spans="2:33" ht="24" customHeight="1">
      <c r="B34" s="13"/>
      <c r="C34" s="9" t="s">
        <v>62</v>
      </c>
      <c r="D34" s="9"/>
      <c r="E34" s="9"/>
      <c r="F34" s="10"/>
      <c r="G34" s="123" t="s">
        <v>67</v>
      </c>
      <c r="H34" s="92"/>
      <c r="I34" s="93"/>
      <c r="J34" s="93"/>
      <c r="K34" s="93" t="s">
        <v>6</v>
      </c>
      <c r="L34" s="93"/>
      <c r="M34" s="93"/>
      <c r="N34" s="122"/>
      <c r="P34" s="80" t="s">
        <v>53</v>
      </c>
      <c r="Q34" s="104" t="s">
        <v>42</v>
      </c>
      <c r="R34" s="105"/>
      <c r="S34" s="80" t="s">
        <v>112</v>
      </c>
      <c r="U34" s="65"/>
      <c r="V34" s="65"/>
      <c r="W34" s="65"/>
      <c r="X34" s="65"/>
      <c r="Y34" s="65"/>
      <c r="Z34" s="65"/>
      <c r="AA34" s="65"/>
      <c r="AB34" s="65"/>
      <c r="AC34" s="65"/>
      <c r="AF34" s="66"/>
    </row>
    <row r="35" spans="2:33" ht="24" customHeight="1">
      <c r="B35" s="1200"/>
      <c r="C35" s="1201"/>
      <c r="D35" s="1201"/>
      <c r="E35" s="1201"/>
      <c r="F35" s="1250"/>
      <c r="G35" s="124">
        <f>N10</f>
        <v>151528900</v>
      </c>
      <c r="H35" s="92"/>
      <c r="I35" s="96"/>
      <c r="J35" s="97" t="s">
        <v>61</v>
      </c>
      <c r="K35" s="98">
        <f>Q42</f>
        <v>2.2999999999999998</v>
      </c>
      <c r="L35" s="92" t="s">
        <v>75</v>
      </c>
      <c r="M35" s="121"/>
      <c r="N35" s="122">
        <f>INT((G35)*K35/100)</f>
        <v>3485164</v>
      </c>
      <c r="P35" s="80" t="s">
        <v>58</v>
      </c>
      <c r="Q35" s="210">
        <f>(IF((N8+N10+N16)="","",VLOOKUP((N8+N10+N16),AD12:AE14,2,1))*P20+IF((N8+N10+N16)="","",VLOOKUP((N8+N10+N16),AD12:AE14,2,1))*Q20+IF((N8+N10+N16)="","",VLOOKUP((N8+N10+N16),AH12:AI14,2,1))*S20+IF((N8+N10+N16)="","",VLOOKUP((N8+N10+N16),AH12:AI14,2,1))*T20+IF((P14)="","",VLOOKUP((P14),AF12:AG14,2,1))*P20+IF((P14)="","",VLOOKUP((P14),AF12:AG14,2,1))*Q20+IF((P14)="","",VLOOKUP((P14),AJ12:AK14,2,1))*S20+IF((P14)="","",VLOOKUP((P14),AJ12:AK14,2,1))*T20)/2</f>
        <v>11</v>
      </c>
      <c r="R35" s="106" t="s">
        <v>43</v>
      </c>
      <c r="S35" s="107"/>
      <c r="T35" s="108"/>
      <c r="V35" s="65"/>
      <c r="W35" s="65"/>
      <c r="X35" s="65"/>
      <c r="Y35" s="65"/>
      <c r="Z35" s="65"/>
      <c r="AA35" s="65"/>
      <c r="AB35" s="65"/>
      <c r="AC35" s="65"/>
    </row>
    <row r="36" spans="2:33" ht="24" customHeight="1">
      <c r="B36" s="147"/>
      <c r="C36" s="148"/>
      <c r="D36" s="148"/>
      <c r="E36" s="148"/>
      <c r="F36" s="149"/>
      <c r="G36" s="150"/>
      <c r="H36" s="151"/>
      <c r="I36" s="140"/>
      <c r="J36" s="140"/>
      <c r="K36" s="9"/>
      <c r="L36" s="140"/>
      <c r="M36" s="9"/>
      <c r="N36" s="122"/>
      <c r="P36" s="80" t="s">
        <v>103</v>
      </c>
      <c r="Q36" s="260">
        <v>3.56</v>
      </c>
      <c r="R36" s="106" t="s">
        <v>104</v>
      </c>
      <c r="S36" s="80" t="s">
        <v>111</v>
      </c>
      <c r="T36" s="108"/>
      <c r="V36" s="65"/>
      <c r="W36" s="65"/>
      <c r="X36" s="65"/>
      <c r="Y36" s="65"/>
      <c r="Z36" s="65"/>
      <c r="AA36" s="65"/>
      <c r="AB36" s="65"/>
      <c r="AC36" s="65"/>
      <c r="AF36" s="82" t="s">
        <v>167</v>
      </c>
      <c r="AG36" s="83">
        <f>IF(N32=N29,1,0)</f>
        <v>0</v>
      </c>
    </row>
    <row r="37" spans="2:33" ht="24" customHeight="1">
      <c r="B37" s="13"/>
      <c r="C37" s="9" t="s">
        <v>88</v>
      </c>
      <c r="D37" s="9"/>
      <c r="E37" s="9"/>
      <c r="F37" s="10"/>
      <c r="G37" s="9" t="s">
        <v>68</v>
      </c>
      <c r="H37" s="68"/>
      <c r="I37" s="69"/>
      <c r="J37" s="69"/>
      <c r="K37" s="9"/>
      <c r="L37" s="69"/>
      <c r="M37" s="9"/>
      <c r="N37" s="70"/>
      <c r="P37" s="80" t="s">
        <v>105</v>
      </c>
      <c r="Q37" s="260">
        <f>IF((N8+N14+N16)="","",VLOOKUP((N8+N14+N16),AD17:AE23,2,1))</f>
        <v>1.01</v>
      </c>
      <c r="R37" s="106" t="s">
        <v>104</v>
      </c>
      <c r="S37" s="80" t="s">
        <v>111</v>
      </c>
      <c r="T37" s="108"/>
      <c r="V37" s="65"/>
      <c r="W37" s="65"/>
      <c r="X37" s="65"/>
      <c r="Y37" s="65"/>
      <c r="Z37" s="65"/>
      <c r="AA37" s="65"/>
      <c r="AB37" s="65"/>
      <c r="AC37" s="65"/>
      <c r="AF37" s="82" t="s">
        <v>168</v>
      </c>
      <c r="AG37" s="83">
        <f>IF(N32=N31,1,0)</f>
        <v>0</v>
      </c>
    </row>
    <row r="38" spans="2:33" ht="24" customHeight="1">
      <c r="B38" s="1200"/>
      <c r="C38" s="1201"/>
      <c r="D38" s="1201"/>
      <c r="E38" s="1201"/>
      <c r="F38" s="1250"/>
      <c r="G38" s="119">
        <f>N8</f>
        <v>21219299</v>
      </c>
      <c r="H38" s="92" t="s">
        <v>10</v>
      </c>
      <c r="I38" s="152">
        <f>N10</f>
        <v>151528900</v>
      </c>
      <c r="J38" s="92" t="s">
        <v>10</v>
      </c>
      <c r="K38" s="120">
        <f>N16</f>
        <v>62432867</v>
      </c>
      <c r="L38" s="97" t="s">
        <v>61</v>
      </c>
      <c r="M38" s="153">
        <f>Q43</f>
        <v>0.11</v>
      </c>
      <c r="N38" s="122">
        <f>INT((G38+I38+K38)*M38/100)</f>
        <v>258699</v>
      </c>
      <c r="P38" s="80" t="s">
        <v>106</v>
      </c>
      <c r="Q38" s="260">
        <v>4.5</v>
      </c>
      <c r="R38" s="106" t="s">
        <v>104</v>
      </c>
      <c r="S38" s="80" t="s">
        <v>111</v>
      </c>
      <c r="T38" s="108"/>
      <c r="V38" s="65"/>
      <c r="W38" s="65"/>
      <c r="X38" s="65"/>
      <c r="Y38" s="65"/>
      <c r="Z38" s="65"/>
      <c r="AA38" s="65"/>
      <c r="AB38" s="65"/>
      <c r="AC38" s="65"/>
    </row>
    <row r="39" spans="2:33" ht="24" customHeight="1">
      <c r="B39" s="147"/>
      <c r="C39" s="148"/>
      <c r="D39" s="148"/>
      <c r="E39" s="148"/>
      <c r="F39" s="149"/>
      <c r="G39" s="150"/>
      <c r="H39" s="151"/>
      <c r="I39" s="140"/>
      <c r="J39" s="140"/>
      <c r="K39" s="9"/>
      <c r="L39" s="140"/>
      <c r="M39" s="9"/>
      <c r="N39" s="122"/>
      <c r="P39" s="80" t="s">
        <v>161</v>
      </c>
      <c r="Q39" s="260">
        <v>3.5449999999999999</v>
      </c>
      <c r="R39" s="106" t="s">
        <v>104</v>
      </c>
      <c r="S39" s="80" t="s">
        <v>111</v>
      </c>
      <c r="T39" s="108"/>
      <c r="V39" s="65"/>
      <c r="W39" s="65"/>
      <c r="X39" s="65"/>
      <c r="Y39" s="65"/>
      <c r="Z39" s="65"/>
      <c r="AA39" s="65"/>
      <c r="AB39" s="65"/>
      <c r="AC39" s="65"/>
    </row>
    <row r="40" spans="2:33" ht="24" customHeight="1">
      <c r="B40" s="13"/>
      <c r="C40" s="9" t="s">
        <v>490</v>
      </c>
      <c r="D40" s="9"/>
      <c r="E40" s="9"/>
      <c r="F40" s="10"/>
      <c r="G40" s="9" t="s">
        <v>68</v>
      </c>
      <c r="H40" s="68"/>
      <c r="I40" s="69"/>
      <c r="J40" s="69"/>
      <c r="K40" s="9"/>
      <c r="L40" s="69"/>
      <c r="M40" s="9"/>
      <c r="N40" s="70"/>
      <c r="P40" s="80" t="s">
        <v>108</v>
      </c>
      <c r="Q40" s="260">
        <v>12.95</v>
      </c>
      <c r="R40" s="106" t="s">
        <v>104</v>
      </c>
      <c r="S40" s="80" t="s">
        <v>111</v>
      </c>
      <c r="T40" s="108"/>
      <c r="V40" s="65"/>
      <c r="W40" s="65"/>
      <c r="X40" s="65"/>
      <c r="Y40" s="65"/>
      <c r="Z40" s="65"/>
      <c r="AA40" s="65"/>
      <c r="AB40" s="65"/>
      <c r="AC40" s="65"/>
      <c r="AF40" s="82">
        <f>Q58</f>
        <v>0</v>
      </c>
      <c r="AG40" s="83">
        <f>IF(AF40&gt;=80000000000,1,0)</f>
        <v>0</v>
      </c>
    </row>
    <row r="41" spans="2:33" ht="24" customHeight="1">
      <c r="B41" s="1200"/>
      <c r="C41" s="1201"/>
      <c r="D41" s="1201"/>
      <c r="E41" s="1201"/>
      <c r="F41" s="1250"/>
      <c r="G41" s="119">
        <f>N8</f>
        <v>21219299</v>
      </c>
      <c r="H41" s="92" t="s">
        <v>10</v>
      </c>
      <c r="I41" s="152">
        <f>N10</f>
        <v>151528900</v>
      </c>
      <c r="J41" s="92" t="s">
        <v>10</v>
      </c>
      <c r="K41" s="120">
        <f>N16</f>
        <v>62432867</v>
      </c>
      <c r="L41" s="97" t="s">
        <v>61</v>
      </c>
      <c r="M41" s="153">
        <f>Q44</f>
        <v>0</v>
      </c>
      <c r="N41" s="122">
        <f>INT((G41+I41+K41)*M41/100)</f>
        <v>0</v>
      </c>
      <c r="P41" s="80" t="s">
        <v>542</v>
      </c>
      <c r="Q41" s="210">
        <f>K29*AG36+K31*AG37</f>
        <v>0</v>
      </c>
      <c r="R41" s="106" t="s">
        <v>104</v>
      </c>
      <c r="S41" s="80" t="s">
        <v>111</v>
      </c>
      <c r="T41" s="108"/>
      <c r="V41" s="65"/>
      <c r="W41" s="65"/>
      <c r="X41" s="65"/>
      <c r="Y41" s="65"/>
      <c r="Z41" s="65"/>
      <c r="AA41" s="65"/>
      <c r="AB41" s="65"/>
      <c r="AC41" s="65"/>
      <c r="AF41" s="82"/>
      <c r="AG41" s="83">
        <f>IF(AF40&lt;80000000000,1,0)</f>
        <v>1</v>
      </c>
    </row>
    <row r="42" spans="2:33" ht="24" customHeight="1">
      <c r="B42" s="147"/>
      <c r="C42" s="148"/>
      <c r="D42" s="148"/>
      <c r="E42" s="148"/>
      <c r="F42" s="149"/>
      <c r="G42" s="150"/>
      <c r="H42" s="151"/>
      <c r="I42" s="140"/>
      <c r="J42" s="140"/>
      <c r="K42" s="9"/>
      <c r="L42" s="140"/>
      <c r="M42" s="9"/>
      <c r="N42" s="122"/>
      <c r="P42" s="80" t="s">
        <v>109</v>
      </c>
      <c r="Q42" s="210">
        <v>2.2999999999999998</v>
      </c>
      <c r="R42" s="106" t="s">
        <v>104</v>
      </c>
      <c r="S42" s="80" t="s">
        <v>111</v>
      </c>
      <c r="T42" s="108"/>
      <c r="V42" s="65"/>
      <c r="W42" s="65"/>
      <c r="X42" s="65"/>
      <c r="Y42" s="65"/>
      <c r="Z42" s="65"/>
      <c r="AA42" s="65"/>
      <c r="AB42" s="65"/>
      <c r="AC42" s="65"/>
    </row>
    <row r="43" spans="2:33" ht="24" customHeight="1">
      <c r="B43" s="13"/>
      <c r="C43" s="9" t="s">
        <v>102</v>
      </c>
      <c r="D43" s="9"/>
      <c r="E43" s="9"/>
      <c r="F43" s="10"/>
      <c r="G43" s="9" t="s">
        <v>71</v>
      </c>
      <c r="H43" s="68"/>
      <c r="I43" s="69"/>
      <c r="J43" s="69"/>
      <c r="K43" s="9"/>
      <c r="L43" s="69"/>
      <c r="M43" s="9"/>
      <c r="N43" s="70"/>
      <c r="P43" s="80" t="s">
        <v>110</v>
      </c>
      <c r="Q43" s="211">
        <v>0.11</v>
      </c>
      <c r="R43" s="106" t="s">
        <v>104</v>
      </c>
      <c r="S43" s="80" t="s">
        <v>111</v>
      </c>
      <c r="V43" s="65"/>
      <c r="W43" s="65"/>
      <c r="X43" s="65"/>
      <c r="Y43" s="65"/>
      <c r="Z43" s="65"/>
      <c r="AA43" s="65"/>
      <c r="AB43" s="65"/>
      <c r="AC43" s="65"/>
    </row>
    <row r="44" spans="2:33" ht="24" customHeight="1">
      <c r="B44" s="1200"/>
      <c r="C44" s="1201"/>
      <c r="D44" s="1201"/>
      <c r="E44" s="1201"/>
      <c r="F44" s="1250"/>
      <c r="G44" s="119">
        <f>N8</f>
        <v>21219299</v>
      </c>
      <c r="H44" s="92" t="s">
        <v>10</v>
      </c>
      <c r="I44" s="152">
        <f>N14</f>
        <v>168197079</v>
      </c>
      <c r="J44" s="92" t="s">
        <v>10</v>
      </c>
      <c r="K44" s="120">
        <f>N16+N18+N20+N22+N24+N26+N32</f>
        <v>97233435.799999997</v>
      </c>
      <c r="L44" s="97" t="s">
        <v>61</v>
      </c>
      <c r="M44" s="153">
        <f>Q45</f>
        <v>3.72</v>
      </c>
      <c r="N44" s="122">
        <f>INT((G44+I44+K44)*M44/100)</f>
        <v>10663373</v>
      </c>
      <c r="P44" s="80" t="s">
        <v>491</v>
      </c>
      <c r="Q44" s="211">
        <v>0</v>
      </c>
      <c r="R44" s="106" t="s">
        <v>104</v>
      </c>
      <c r="S44" s="80" t="s">
        <v>111</v>
      </c>
      <c r="V44" s="65"/>
      <c r="W44" s="65"/>
      <c r="X44" s="65"/>
      <c r="Y44" s="65"/>
      <c r="Z44" s="65"/>
      <c r="AA44" s="65"/>
      <c r="AB44" s="65"/>
      <c r="AC44" s="65"/>
    </row>
    <row r="45" spans="2:33" ht="24" customHeight="1">
      <c r="B45" s="154"/>
      <c r="C45" s="155"/>
      <c r="D45" s="155"/>
      <c r="E45" s="155"/>
      <c r="F45" s="156"/>
      <c r="G45" s="137"/>
      <c r="H45" s="92"/>
      <c r="I45" s="152"/>
      <c r="J45" s="92"/>
      <c r="K45" s="120"/>
      <c r="L45" s="97"/>
      <c r="M45" s="153"/>
      <c r="N45" s="122"/>
      <c r="P45" s="80" t="s">
        <v>72</v>
      </c>
      <c r="Q45" s="210">
        <v>3.72</v>
      </c>
      <c r="R45" s="106" t="s">
        <v>43</v>
      </c>
      <c r="S45" s="107"/>
      <c r="V45" s="65"/>
      <c r="W45" s="65"/>
      <c r="X45" s="65"/>
      <c r="Y45" s="65"/>
      <c r="Z45" s="65"/>
      <c r="AA45" s="65"/>
      <c r="AB45" s="65"/>
      <c r="AC45" s="65"/>
    </row>
    <row r="46" spans="2:33" ht="24" customHeight="1">
      <c r="B46" s="154"/>
      <c r="C46" s="9" t="s">
        <v>391</v>
      </c>
      <c r="D46" s="155"/>
      <c r="E46" s="155"/>
      <c r="F46" s="156"/>
      <c r="G46" s="9" t="s">
        <v>392</v>
      </c>
      <c r="H46" s="92" t="s">
        <v>393</v>
      </c>
      <c r="I46" s="152" t="s">
        <v>469</v>
      </c>
      <c r="J46" s="92"/>
      <c r="K46" s="120"/>
      <c r="L46" s="97"/>
      <c r="M46" s="153"/>
      <c r="N46" s="122"/>
      <c r="P46" s="80" t="s">
        <v>74</v>
      </c>
      <c r="Q46" s="210">
        <f>(IF((N8+N14+N52)="","",VLOOKUP((N8+N14+N52),AD55:AE57,2,1)))*P17+(IF((N8+N14+N52)="","",VLOOKUP((N8+N14+N52),AF55:AG57,2,1)))*Q17</f>
        <v>5</v>
      </c>
      <c r="R46" s="106" t="s">
        <v>43</v>
      </c>
      <c r="S46" s="107"/>
      <c r="V46" s="65"/>
      <c r="W46" s="65"/>
      <c r="X46" s="65"/>
      <c r="Y46" s="65"/>
      <c r="Z46" s="65"/>
      <c r="AA46" s="65"/>
      <c r="AB46" s="65"/>
      <c r="AC46" s="65"/>
    </row>
    <row r="47" spans="2:33" ht="24" customHeight="1">
      <c r="B47" s="154"/>
      <c r="C47" s="155"/>
      <c r="D47" s="155"/>
      <c r="E47" s="155"/>
      <c r="F47" s="156"/>
      <c r="G47" s="150">
        <f>T64</f>
        <v>18058800</v>
      </c>
      <c r="H47" s="151"/>
      <c r="I47" s="138">
        <f>T65</f>
        <v>0</v>
      </c>
      <c r="J47" s="140"/>
      <c r="K47" s="9"/>
      <c r="L47" s="140"/>
      <c r="M47" s="9"/>
      <c r="N47" s="255">
        <f>INT(G47+I47)</f>
        <v>18058800</v>
      </c>
      <c r="P47" s="80" t="s">
        <v>77</v>
      </c>
      <c r="Q47" s="212">
        <v>12</v>
      </c>
      <c r="R47" s="106" t="s">
        <v>43</v>
      </c>
      <c r="S47" s="107"/>
      <c r="T47" s="2" t="s">
        <v>521</v>
      </c>
    </row>
    <row r="48" spans="2:33" ht="24" customHeight="1">
      <c r="B48" s="154"/>
      <c r="C48" s="148"/>
      <c r="D48" s="155"/>
      <c r="E48" s="155"/>
      <c r="F48" s="156"/>
      <c r="G48" s="150"/>
      <c r="H48" s="151"/>
      <c r="I48" s="138"/>
      <c r="J48" s="140"/>
      <c r="K48" s="9"/>
      <c r="L48" s="140"/>
      <c r="M48" s="9"/>
      <c r="N48" s="297"/>
      <c r="P48" s="22"/>
      <c r="Q48" s="296"/>
    </row>
    <row r="49" spans="2:47" ht="24" customHeight="1">
      <c r="B49" s="154"/>
      <c r="C49" s="9" t="s">
        <v>547</v>
      </c>
      <c r="D49" s="155"/>
      <c r="E49" s="155"/>
      <c r="F49" s="156"/>
      <c r="G49" s="150"/>
      <c r="H49" s="151"/>
      <c r="I49" s="138"/>
      <c r="J49" s="140"/>
      <c r="K49" s="9"/>
      <c r="L49" s="140"/>
      <c r="M49" s="9"/>
      <c r="N49" s="122">
        <f>'기계_순공사비 내역서 '!L142</f>
        <v>0</v>
      </c>
      <c r="P49" s="22"/>
      <c r="Q49" s="296"/>
    </row>
    <row r="50" spans="2:47" ht="24" customHeight="1">
      <c r="B50" s="154"/>
      <c r="C50" s="9"/>
      <c r="D50" s="155"/>
      <c r="E50" s="155"/>
      <c r="F50" s="156"/>
      <c r="G50" s="150"/>
      <c r="H50" s="151"/>
      <c r="I50" s="138"/>
      <c r="J50" s="140"/>
      <c r="K50" s="9"/>
      <c r="L50" s="140"/>
      <c r="M50" s="9"/>
      <c r="N50" s="122"/>
      <c r="P50" s="22"/>
      <c r="Q50" s="296"/>
    </row>
    <row r="51" spans="2:47" ht="24" customHeight="1">
      <c r="B51" s="154"/>
      <c r="C51" s="9" t="s">
        <v>534</v>
      </c>
      <c r="D51" s="155"/>
      <c r="E51" s="155"/>
      <c r="F51" s="156"/>
      <c r="G51" s="150"/>
      <c r="H51" s="151"/>
      <c r="I51" s="138"/>
      <c r="J51" s="140"/>
      <c r="K51" s="9"/>
      <c r="L51" s="140"/>
      <c r="M51" s="9"/>
      <c r="N51" s="122">
        <f>'기계_순공사비 내역서 '!L148</f>
        <v>0</v>
      </c>
      <c r="P51" s="192"/>
    </row>
    <row r="52" spans="2:47" ht="24" customHeight="1">
      <c r="B52" s="1197" t="s">
        <v>64</v>
      </c>
      <c r="C52" s="1198"/>
      <c r="D52" s="1198"/>
      <c r="E52" s="1198"/>
      <c r="F52" s="1199"/>
      <c r="G52" s="72"/>
      <c r="H52" s="73"/>
      <c r="I52" s="101"/>
      <c r="J52" s="101"/>
      <c r="K52" s="102"/>
      <c r="L52" s="101"/>
      <c r="M52" s="102"/>
      <c r="N52" s="103">
        <f>SUM(N16,N18,N20,N22,N24,N26,N32,N35,N38,N41,N44,N47,N49,N51)</f>
        <v>129699471.8</v>
      </c>
      <c r="P52" s="192" t="s">
        <v>207</v>
      </c>
    </row>
    <row r="53" spans="2:47" ht="24" customHeight="1">
      <c r="B53" s="71" t="s">
        <v>63</v>
      </c>
      <c r="C53" s="148"/>
      <c r="D53" s="148"/>
      <c r="E53" s="148"/>
      <c r="F53" s="149"/>
      <c r="G53" s="145"/>
      <c r="H53" s="110"/>
      <c r="I53" s="111"/>
      <c r="J53" s="111"/>
      <c r="K53" s="112"/>
      <c r="L53" s="111"/>
      <c r="M53" s="112"/>
      <c r="N53" s="157"/>
      <c r="P53" s="226" t="s">
        <v>202</v>
      </c>
      <c r="Q53" s="232"/>
      <c r="V53" s="2" t="s">
        <v>91</v>
      </c>
      <c r="AD53" s="2" t="s">
        <v>91</v>
      </c>
    </row>
    <row r="54" spans="2:47" ht="24" customHeight="1">
      <c r="B54" s="13"/>
      <c r="C54" s="9" t="s">
        <v>90</v>
      </c>
      <c r="D54" s="9"/>
      <c r="E54" s="9"/>
      <c r="F54" s="10"/>
      <c r="G54" s="9" t="s">
        <v>73</v>
      </c>
      <c r="H54" s="68"/>
      <c r="I54" s="69"/>
      <c r="J54" s="69"/>
      <c r="K54" s="9"/>
      <c r="L54" s="69"/>
      <c r="M54" s="9"/>
      <c r="N54" s="70"/>
      <c r="V54" s="1255" t="s">
        <v>203</v>
      </c>
      <c r="W54" s="1256"/>
      <c r="X54" s="1256"/>
      <c r="Y54" s="1256"/>
      <c r="Z54" s="1255" t="s">
        <v>204</v>
      </c>
      <c r="AA54" s="1256"/>
      <c r="AB54" s="1256"/>
      <c r="AC54" s="1257"/>
      <c r="AD54" s="82" t="s">
        <v>113</v>
      </c>
      <c r="AE54" s="83" t="s">
        <v>114</v>
      </c>
      <c r="AF54" s="82" t="s">
        <v>200</v>
      </c>
      <c r="AG54" s="83" t="s">
        <v>87</v>
      </c>
    </row>
    <row r="55" spans="2:47" ht="33" customHeight="1">
      <c r="B55" s="13"/>
      <c r="C55" s="9"/>
      <c r="D55" s="9"/>
      <c r="E55" s="9"/>
      <c r="F55" s="136"/>
      <c r="G55" s="119">
        <f>N8</f>
        <v>21219299</v>
      </c>
      <c r="H55" s="92" t="s">
        <v>10</v>
      </c>
      <c r="I55" s="152">
        <f>N14</f>
        <v>168197079</v>
      </c>
      <c r="J55" s="92" t="s">
        <v>10</v>
      </c>
      <c r="K55" s="120">
        <f>N52</f>
        <v>129699471.8</v>
      </c>
      <c r="L55" s="97" t="s">
        <v>61</v>
      </c>
      <c r="M55" s="153">
        <f>Q46</f>
        <v>5</v>
      </c>
      <c r="N55" s="158">
        <f>INT((G55+I55+K55)*M55/100)</f>
        <v>15955792</v>
      </c>
      <c r="P55" s="192" t="s">
        <v>543</v>
      </c>
      <c r="V55" s="1215" t="s">
        <v>86</v>
      </c>
      <c r="W55" s="1216"/>
      <c r="X55" s="1217"/>
      <c r="Y55" s="81" t="s">
        <v>87</v>
      </c>
      <c r="Z55" s="1215" t="s">
        <v>16</v>
      </c>
      <c r="AA55" s="1216"/>
      <c r="AB55" s="1217"/>
      <c r="AC55" s="81" t="s">
        <v>87</v>
      </c>
      <c r="AD55" s="88">
        <v>0</v>
      </c>
      <c r="AE55" s="89">
        <v>6</v>
      </c>
      <c r="AF55" s="88">
        <v>0</v>
      </c>
      <c r="AG55" s="89">
        <v>6</v>
      </c>
    </row>
    <row r="56" spans="2:47" ht="33" customHeight="1">
      <c r="B56" s="13"/>
      <c r="C56" s="9" t="s">
        <v>81</v>
      </c>
      <c r="D56" s="9"/>
      <c r="E56" s="9"/>
      <c r="F56" s="10"/>
      <c r="G56" s="9" t="s">
        <v>76</v>
      </c>
      <c r="H56" s="68"/>
      <c r="I56" s="69"/>
      <c r="J56" s="69"/>
      <c r="K56" s="9" t="s">
        <v>6</v>
      </c>
      <c r="L56" s="69"/>
      <c r="M56" s="9"/>
      <c r="N56" s="117"/>
      <c r="P56" s="2" t="s">
        <v>210</v>
      </c>
      <c r="V56" s="1215" t="s">
        <v>83</v>
      </c>
      <c r="W56" s="1216"/>
      <c r="X56" s="1217"/>
      <c r="Y56" s="86">
        <v>0.06</v>
      </c>
      <c r="Z56" s="1215" t="s">
        <v>205</v>
      </c>
      <c r="AA56" s="1216"/>
      <c r="AB56" s="1217"/>
      <c r="AC56" s="86">
        <v>0.06</v>
      </c>
      <c r="AD56" s="88">
        <v>500000000</v>
      </c>
      <c r="AE56" s="89">
        <v>5.5</v>
      </c>
      <c r="AF56" s="88">
        <v>50000000</v>
      </c>
      <c r="AG56" s="89">
        <v>5.5</v>
      </c>
    </row>
    <row r="57" spans="2:47" ht="24" customHeight="1">
      <c r="B57" s="13"/>
      <c r="C57" s="9"/>
      <c r="D57" s="9"/>
      <c r="E57" s="9"/>
      <c r="F57" s="136"/>
      <c r="G57" s="119">
        <f>N14</f>
        <v>168197079</v>
      </c>
      <c r="H57" s="92" t="s">
        <v>10</v>
      </c>
      <c r="I57" s="152">
        <f>K55</f>
        <v>129699471.8</v>
      </c>
      <c r="J57" s="92" t="s">
        <v>10</v>
      </c>
      <c r="K57" s="120">
        <f>N55</f>
        <v>15955792</v>
      </c>
      <c r="L57" s="97" t="s">
        <v>61</v>
      </c>
      <c r="M57" s="153">
        <f>Q47</f>
        <v>12</v>
      </c>
      <c r="N57" s="158">
        <f>INT((G57+I57+K57)*M57/100)</f>
        <v>37662281</v>
      </c>
      <c r="P57" s="2" t="s">
        <v>211</v>
      </c>
      <c r="V57" s="1215" t="s">
        <v>84</v>
      </c>
      <c r="W57" s="1216"/>
      <c r="X57" s="1217"/>
      <c r="Y57" s="86">
        <v>5.5E-2</v>
      </c>
      <c r="Z57" s="1215" t="s">
        <v>181</v>
      </c>
      <c r="AA57" s="1216"/>
      <c r="AB57" s="1217"/>
      <c r="AC57" s="86">
        <v>5.5E-2</v>
      </c>
      <c r="AD57" s="88">
        <v>3000000000</v>
      </c>
      <c r="AE57" s="89">
        <v>5</v>
      </c>
      <c r="AF57" s="88">
        <v>300000000</v>
      </c>
      <c r="AG57" s="89">
        <v>5</v>
      </c>
    </row>
    <row r="58" spans="2:47" ht="24" customHeight="1">
      <c r="B58" s="13"/>
      <c r="C58" s="9"/>
      <c r="D58" s="9"/>
      <c r="E58" s="9"/>
      <c r="F58" s="136"/>
      <c r="G58" s="137"/>
      <c r="H58" s="92"/>
      <c r="I58" s="140"/>
      <c r="J58" s="92"/>
      <c r="K58" s="120"/>
      <c r="L58" s="97"/>
      <c r="M58" s="153"/>
      <c r="N58" s="122"/>
      <c r="P58" s="225" t="s">
        <v>209</v>
      </c>
      <c r="Q58" s="232"/>
      <c r="V58" s="1254" t="s">
        <v>85</v>
      </c>
      <c r="W58" s="1254"/>
      <c r="X58" s="1254"/>
      <c r="Y58" s="86">
        <v>0.05</v>
      </c>
      <c r="Z58" s="1254" t="s">
        <v>206</v>
      </c>
      <c r="AA58" s="1254"/>
      <c r="AB58" s="1254"/>
      <c r="AC58" s="86">
        <v>0.05</v>
      </c>
      <c r="AD58" s="88"/>
      <c r="AE58" s="89"/>
      <c r="AF58" s="88"/>
      <c r="AG58" s="89"/>
    </row>
    <row r="59" spans="2:47" ht="24" customHeight="1">
      <c r="B59" s="161" t="s">
        <v>78</v>
      </c>
      <c r="C59" s="145"/>
      <c r="D59" s="145"/>
      <c r="E59" s="145"/>
      <c r="F59" s="29"/>
      <c r="G59" s="162" t="s">
        <v>80</v>
      </c>
      <c r="H59" s="110"/>
      <c r="I59" s="111"/>
      <c r="J59" s="111"/>
      <c r="K59" s="145"/>
      <c r="L59" s="111"/>
      <c r="M59" s="145"/>
      <c r="N59" s="158"/>
    </row>
    <row r="60" spans="2:47" ht="24" customHeight="1" thickBot="1">
      <c r="B60" s="1247" t="s">
        <v>79</v>
      </c>
      <c r="C60" s="1248"/>
      <c r="D60" s="1248"/>
      <c r="E60" s="1248"/>
      <c r="F60" s="1249"/>
      <c r="G60" s="163"/>
      <c r="H60" s="164"/>
      <c r="I60" s="165"/>
      <c r="J60" s="165"/>
      <c r="K60" s="166"/>
      <c r="L60" s="165"/>
      <c r="M60" s="166"/>
      <c r="N60" s="103">
        <f>ROUNDDOWN(N8+N14+N52+N55+N57,-3)</f>
        <v>372733000</v>
      </c>
      <c r="AA60" s="159"/>
      <c r="AB60" s="160"/>
      <c r="AD60" s="2" t="s">
        <v>94</v>
      </c>
    </row>
    <row r="61" spans="2:47" ht="24" customHeight="1">
      <c r="B61" s="167"/>
      <c r="C61" s="167"/>
      <c r="D61" s="167"/>
      <c r="E61" s="167"/>
      <c r="F61" s="167"/>
      <c r="G61" s="167"/>
      <c r="H61" s="168"/>
      <c r="I61" s="169"/>
      <c r="J61" s="169"/>
      <c r="K61" s="167"/>
      <c r="L61" s="169"/>
      <c r="M61" s="167"/>
      <c r="N61" s="170"/>
      <c r="V61" s="2" t="s">
        <v>94</v>
      </c>
      <c r="AD61" s="1204" t="s">
        <v>118</v>
      </c>
      <c r="AE61" s="1204"/>
      <c r="AF61" s="1204" t="s">
        <v>119</v>
      </c>
      <c r="AG61" s="1204"/>
    </row>
    <row r="62" spans="2:47" ht="24" customHeight="1">
      <c r="B62" s="171" t="s">
        <v>54</v>
      </c>
      <c r="C62" s="172"/>
      <c r="D62" s="172"/>
      <c r="E62" s="172"/>
      <c r="F62" s="172"/>
      <c r="G62" s="172"/>
      <c r="H62" s="173"/>
      <c r="I62" s="174"/>
      <c r="J62" s="174"/>
      <c r="K62" s="172"/>
      <c r="L62" s="174"/>
      <c r="M62" s="172"/>
      <c r="N62" s="175"/>
      <c r="P62" s="250" t="s">
        <v>387</v>
      </c>
      <c r="Q62" s="248"/>
      <c r="V62" s="1205" t="s">
        <v>16</v>
      </c>
      <c r="W62" s="1206"/>
      <c r="X62" s="1207"/>
      <c r="Y62" s="81" t="s">
        <v>59</v>
      </c>
      <c r="Z62" s="81" t="s">
        <v>60</v>
      </c>
      <c r="AD62" s="82" t="s">
        <v>113</v>
      </c>
      <c r="AE62" s="83" t="s">
        <v>114</v>
      </c>
      <c r="AF62" s="82" t="s">
        <v>113</v>
      </c>
      <c r="AG62" s="83" t="s">
        <v>114</v>
      </c>
      <c r="AK62" s="177"/>
    </row>
    <row r="63" spans="2:47" ht="24" customHeight="1">
      <c r="B63" s="172"/>
      <c r="C63" s="54" t="s">
        <v>124</v>
      </c>
      <c r="D63" s="172"/>
      <c r="E63" s="172"/>
      <c r="F63" s="172"/>
      <c r="G63" s="172"/>
      <c r="H63" s="173"/>
      <c r="I63" s="174"/>
      <c r="J63" s="174"/>
      <c r="K63" s="172"/>
      <c r="L63" s="174"/>
      <c r="M63" s="172"/>
      <c r="N63" s="178"/>
      <c r="P63" s="249" t="s">
        <v>388</v>
      </c>
      <c r="Q63" s="249" t="s">
        <v>345</v>
      </c>
      <c r="S63" s="249" t="s">
        <v>389</v>
      </c>
      <c r="T63" s="249" t="s">
        <v>390</v>
      </c>
      <c r="V63" s="1215" t="s">
        <v>92</v>
      </c>
      <c r="W63" s="1216"/>
      <c r="X63" s="1217"/>
      <c r="Y63" s="86">
        <v>0.15</v>
      </c>
      <c r="Z63" s="86">
        <v>0.12</v>
      </c>
      <c r="AD63" s="88">
        <v>0</v>
      </c>
      <c r="AE63" s="89">
        <v>15</v>
      </c>
      <c r="AF63" s="88">
        <v>0</v>
      </c>
      <c r="AG63" s="89">
        <v>12</v>
      </c>
      <c r="AK63" s="177"/>
      <c r="AL63" s="172"/>
      <c r="AM63" s="172"/>
      <c r="AN63" s="172"/>
      <c r="AO63" s="172"/>
      <c r="AP63" s="172"/>
      <c r="AQ63" s="172"/>
      <c r="AR63" s="172"/>
      <c r="AS63" s="172"/>
      <c r="AT63" s="172"/>
      <c r="AU63" s="172"/>
    </row>
    <row r="64" spans="2:47" ht="24" customHeight="1">
      <c r="B64" s="179"/>
      <c r="C64" s="53" t="s">
        <v>126</v>
      </c>
      <c r="D64" s="172"/>
      <c r="E64" s="172"/>
      <c r="F64" s="172"/>
      <c r="G64" s="172"/>
      <c r="H64" s="173"/>
      <c r="I64" s="174"/>
      <c r="J64" s="174"/>
      <c r="K64" s="172"/>
      <c r="L64" s="174"/>
      <c r="M64" s="172"/>
      <c r="N64" s="180"/>
      <c r="P64" s="249" t="s">
        <v>392</v>
      </c>
      <c r="Q64" s="251">
        <v>300980</v>
      </c>
      <c r="S64" s="232">
        <v>60</v>
      </c>
      <c r="T64" s="251">
        <f>Q64*S64</f>
        <v>18058800</v>
      </c>
      <c r="V64" s="1215" t="s">
        <v>93</v>
      </c>
      <c r="W64" s="1216"/>
      <c r="X64" s="1217"/>
      <c r="Y64" s="86">
        <v>0.14000000000000001</v>
      </c>
      <c r="Z64" s="86">
        <v>0.11</v>
      </c>
      <c r="AD64" s="88">
        <v>1000000000</v>
      </c>
      <c r="AE64" s="89">
        <v>14</v>
      </c>
      <c r="AF64" s="88">
        <v>1000000000</v>
      </c>
      <c r="AG64" s="89">
        <v>11</v>
      </c>
      <c r="AK64" s="177"/>
      <c r="AL64" s="172"/>
      <c r="AM64" s="172"/>
      <c r="AN64" s="172"/>
      <c r="AO64" s="172"/>
      <c r="AP64" s="172"/>
      <c r="AQ64" s="172"/>
      <c r="AR64" s="172"/>
      <c r="AS64" s="172"/>
      <c r="AT64" s="172"/>
      <c r="AU64" s="172"/>
    </row>
    <row r="65" spans="2:47" s="172" customFormat="1" ht="24" customHeight="1">
      <c r="B65" s="179"/>
      <c r="C65" s="53" t="s">
        <v>132</v>
      </c>
      <c r="H65" s="173"/>
      <c r="I65" s="174"/>
      <c r="J65" s="174"/>
      <c r="L65" s="174"/>
      <c r="N65" s="180"/>
      <c r="O65" s="2"/>
      <c r="P65" s="249" t="s">
        <v>469</v>
      </c>
      <c r="Q65" s="251">
        <v>183567</v>
      </c>
      <c r="R65" s="2"/>
      <c r="S65" s="232"/>
      <c r="T65" s="251">
        <f>Q65*S65</f>
        <v>0</v>
      </c>
      <c r="U65" s="2"/>
      <c r="AD65" s="176"/>
      <c r="AE65" s="177"/>
      <c r="AF65" s="176"/>
      <c r="AG65" s="177"/>
      <c r="AH65" s="65"/>
      <c r="AI65" s="66"/>
      <c r="AJ65" s="176"/>
      <c r="AK65" s="177"/>
    </row>
    <row r="66" spans="2:47" s="172" customFormat="1" ht="20.25" customHeight="1">
      <c r="C66" s="53" t="s">
        <v>133</v>
      </c>
      <c r="H66" s="173"/>
      <c r="I66" s="174"/>
      <c r="J66" s="174"/>
      <c r="L66" s="174"/>
      <c r="N66" s="180"/>
      <c r="O66" s="2"/>
      <c r="P66" s="2"/>
      <c r="Q66" s="2"/>
      <c r="R66" s="2"/>
      <c r="S66" s="2"/>
      <c r="T66" s="2"/>
      <c r="U66" s="2"/>
      <c r="AD66" s="176"/>
      <c r="AE66" s="227">
        <v>1</v>
      </c>
      <c r="AF66" s="228" t="s">
        <v>544</v>
      </c>
      <c r="AG66" s="229"/>
      <c r="AH66" s="176"/>
      <c r="AI66" s="177"/>
      <c r="AJ66" s="227"/>
      <c r="AK66" s="177"/>
    </row>
    <row r="67" spans="2:47" s="172" customFormat="1" ht="24" customHeight="1">
      <c r="C67" s="53" t="s">
        <v>131</v>
      </c>
      <c r="H67" s="173"/>
      <c r="I67" s="174"/>
      <c r="J67" s="174"/>
      <c r="L67" s="174"/>
      <c r="N67" s="180"/>
      <c r="O67" s="2"/>
      <c r="P67" s="2"/>
      <c r="Q67" s="2"/>
      <c r="R67" s="2"/>
      <c r="S67" s="2"/>
      <c r="T67" s="2"/>
      <c r="U67" s="2"/>
      <c r="AD67" s="176"/>
      <c r="AE67" s="229"/>
      <c r="AF67" s="230" t="s">
        <v>545</v>
      </c>
      <c r="AG67" s="229"/>
      <c r="AH67" s="227"/>
      <c r="AI67" s="229"/>
      <c r="AJ67" s="227"/>
      <c r="AK67" s="177"/>
    </row>
    <row r="68" spans="2:47" s="172" customFormat="1" ht="24" customHeight="1">
      <c r="C68" s="54" t="s">
        <v>125</v>
      </c>
      <c r="H68" s="173"/>
      <c r="I68" s="174"/>
      <c r="J68" s="174"/>
      <c r="L68" s="174"/>
      <c r="N68" s="180"/>
      <c r="O68" s="2"/>
      <c r="P68" s="2"/>
      <c r="Q68" s="2"/>
      <c r="R68" s="2"/>
      <c r="S68" s="2"/>
      <c r="T68" s="2"/>
      <c r="U68" s="2"/>
      <c r="AD68" s="176"/>
      <c r="AE68" s="227">
        <v>1</v>
      </c>
      <c r="AF68" s="228" t="s">
        <v>546</v>
      </c>
      <c r="AG68" s="229"/>
      <c r="AH68" s="227"/>
      <c r="AI68" s="229"/>
      <c r="AJ68" s="227"/>
      <c r="AK68" s="177"/>
    </row>
    <row r="69" spans="2:47" s="172" customFormat="1" ht="24" customHeight="1">
      <c r="C69" s="53" t="s">
        <v>127</v>
      </c>
      <c r="H69" s="173"/>
      <c r="I69" s="174"/>
      <c r="J69" s="174"/>
      <c r="L69" s="174"/>
      <c r="N69" s="180"/>
      <c r="O69" s="2"/>
      <c r="P69" s="2"/>
      <c r="Q69" s="2"/>
      <c r="R69" s="2"/>
      <c r="S69" s="2"/>
      <c r="T69" s="2"/>
      <c r="U69" s="2"/>
      <c r="AD69" s="176"/>
      <c r="AE69" s="229"/>
      <c r="AF69" s="230" t="s">
        <v>545</v>
      </c>
      <c r="AG69" s="229"/>
      <c r="AH69" s="227"/>
      <c r="AI69" s="229"/>
      <c r="AJ69" s="227"/>
      <c r="AK69" s="177"/>
    </row>
    <row r="70" spans="2:47" s="172" customFormat="1" ht="24" customHeight="1">
      <c r="C70" s="53" t="s">
        <v>128</v>
      </c>
      <c r="H70" s="173"/>
      <c r="I70" s="174"/>
      <c r="J70" s="174"/>
      <c r="L70" s="174"/>
      <c r="N70" s="180"/>
      <c r="O70" s="2"/>
      <c r="P70" s="2"/>
      <c r="Q70" s="2"/>
      <c r="R70" s="2"/>
      <c r="S70" s="2"/>
      <c r="T70" s="2"/>
      <c r="U70" s="2"/>
      <c r="AD70" s="176"/>
      <c r="AE70" s="227">
        <v>1</v>
      </c>
      <c r="AF70" s="230" t="s">
        <v>194</v>
      </c>
      <c r="AG70" s="229"/>
      <c r="AH70" s="227"/>
      <c r="AI70" s="229"/>
      <c r="AJ70" s="227"/>
      <c r="AK70" s="177"/>
    </row>
    <row r="71" spans="2:47" s="172" customFormat="1" ht="24" customHeight="1">
      <c r="C71" s="53" t="s">
        <v>138</v>
      </c>
      <c r="H71" s="173"/>
      <c r="I71" s="174"/>
      <c r="J71" s="174"/>
      <c r="L71" s="174"/>
      <c r="N71" s="180"/>
      <c r="P71" s="2"/>
      <c r="Q71" s="2"/>
      <c r="R71" s="2"/>
      <c r="S71" s="2"/>
      <c r="T71" s="2"/>
      <c r="U71" s="2"/>
      <c r="AD71" s="176"/>
      <c r="AE71" s="229"/>
      <c r="AF71" s="227" t="s">
        <v>196</v>
      </c>
      <c r="AG71" s="229"/>
      <c r="AH71" s="227"/>
      <c r="AI71" s="229"/>
      <c r="AJ71" s="227"/>
      <c r="AK71" s="177"/>
    </row>
    <row r="72" spans="2:47" s="172" customFormat="1" ht="24" customHeight="1">
      <c r="C72" s="53" t="s">
        <v>522</v>
      </c>
      <c r="H72" s="173"/>
      <c r="I72" s="174"/>
      <c r="J72" s="174"/>
      <c r="L72" s="174"/>
      <c r="N72" s="180"/>
      <c r="P72" s="2"/>
      <c r="Q72" s="2"/>
      <c r="R72" s="2"/>
      <c r="S72" s="2"/>
      <c r="T72" s="2"/>
      <c r="U72" s="2"/>
      <c r="AD72" s="176"/>
      <c r="AE72" s="227">
        <v>1</v>
      </c>
      <c r="AF72" s="230" t="s">
        <v>195</v>
      </c>
      <c r="AG72" s="229"/>
      <c r="AH72" s="227"/>
      <c r="AI72" s="229"/>
      <c r="AJ72" s="227"/>
      <c r="AK72" s="177"/>
    </row>
    <row r="73" spans="2:47" s="172" customFormat="1" ht="24" customHeight="1">
      <c r="C73" s="53" t="s">
        <v>134</v>
      </c>
      <c r="H73" s="173"/>
      <c r="I73" s="174"/>
      <c r="J73" s="174"/>
      <c r="L73" s="174"/>
      <c r="N73" s="180"/>
      <c r="P73" s="2"/>
      <c r="Q73" s="2"/>
      <c r="R73" s="2"/>
      <c r="S73" s="2"/>
      <c r="T73" s="2"/>
      <c r="U73" s="2"/>
      <c r="AD73" s="176"/>
      <c r="AE73" s="229"/>
      <c r="AF73" s="227" t="s">
        <v>196</v>
      </c>
      <c r="AG73" s="229"/>
      <c r="AH73" s="227"/>
      <c r="AI73" s="229"/>
      <c r="AJ73" s="227"/>
      <c r="AK73" s="177"/>
    </row>
    <row r="74" spans="2:47" s="172" customFormat="1" ht="24" customHeight="1">
      <c r="B74" s="2"/>
      <c r="C74" s="53" t="s">
        <v>523</v>
      </c>
      <c r="D74" s="2"/>
      <c r="E74" s="2"/>
      <c r="F74" s="2"/>
      <c r="G74" s="2"/>
      <c r="H74" s="22"/>
      <c r="I74" s="26"/>
      <c r="J74" s="26"/>
      <c r="K74" s="2"/>
      <c r="L74" s="26"/>
      <c r="M74" s="2"/>
      <c r="N74" s="159"/>
      <c r="O74" s="198"/>
      <c r="P74" s="2"/>
      <c r="Q74" s="2"/>
      <c r="R74" s="2"/>
      <c r="S74" s="2"/>
      <c r="T74" s="2"/>
      <c r="AD74" s="176"/>
      <c r="AE74" s="177"/>
      <c r="AF74" s="176"/>
      <c r="AG74" s="177"/>
      <c r="AH74" s="227"/>
      <c r="AI74" s="229"/>
      <c r="AJ74" s="176"/>
      <c r="AK74" s="66"/>
    </row>
    <row r="75" spans="2:47" s="172" customFormat="1" ht="24" customHeight="1">
      <c r="B75" s="2"/>
      <c r="C75" s="53" t="s">
        <v>129</v>
      </c>
      <c r="D75" s="2"/>
      <c r="E75" s="2"/>
      <c r="F75" s="2"/>
      <c r="G75" s="2"/>
      <c r="H75" s="22"/>
      <c r="I75" s="26"/>
      <c r="J75" s="26"/>
      <c r="K75" s="2"/>
      <c r="L75" s="26"/>
      <c r="M75" s="2"/>
      <c r="N75" s="159"/>
      <c r="P75" s="2"/>
      <c r="Q75" s="2"/>
      <c r="R75" s="2"/>
      <c r="S75" s="2"/>
      <c r="T75" s="2"/>
      <c r="AD75" s="176"/>
      <c r="AE75" s="177"/>
      <c r="AF75" s="176"/>
      <c r="AG75" s="177"/>
      <c r="AH75" s="176"/>
      <c r="AI75" s="177"/>
      <c r="AJ75" s="176"/>
      <c r="AK75" s="66"/>
      <c r="AL75" s="2"/>
      <c r="AM75" s="2"/>
      <c r="AN75" s="2"/>
      <c r="AO75" s="2"/>
      <c r="AP75" s="2"/>
      <c r="AQ75" s="2"/>
      <c r="AR75" s="2"/>
      <c r="AS75" s="2"/>
      <c r="AT75" s="2"/>
      <c r="AU75" s="2"/>
    </row>
    <row r="76" spans="2:47" s="172" customFormat="1" ht="24" customHeight="1">
      <c r="B76" s="2"/>
      <c r="C76" s="54" t="s">
        <v>162</v>
      </c>
      <c r="D76" s="2"/>
      <c r="E76" s="2"/>
      <c r="F76" s="2"/>
      <c r="G76" s="2"/>
      <c r="H76" s="22"/>
      <c r="I76" s="26"/>
      <c r="J76" s="26"/>
      <c r="K76" s="2"/>
      <c r="L76" s="26"/>
      <c r="M76" s="2"/>
      <c r="N76" s="159"/>
      <c r="P76" s="2"/>
      <c r="Q76" s="2"/>
      <c r="R76" s="2"/>
      <c r="S76" s="2"/>
      <c r="T76" s="2"/>
      <c r="AD76" s="176"/>
      <c r="AE76" s="177"/>
      <c r="AF76" s="176"/>
      <c r="AG76" s="177"/>
      <c r="AH76" s="176"/>
      <c r="AI76" s="177"/>
      <c r="AJ76" s="176"/>
      <c r="AK76" s="66"/>
      <c r="AL76" s="2"/>
      <c r="AM76" s="2"/>
      <c r="AN76" s="2"/>
      <c r="AO76" s="2"/>
      <c r="AP76" s="2"/>
      <c r="AQ76" s="2"/>
      <c r="AR76" s="2"/>
      <c r="AS76" s="2"/>
      <c r="AT76" s="2"/>
      <c r="AU76" s="2"/>
    </row>
    <row r="77" spans="2:47" ht="24" customHeight="1">
      <c r="C77" s="53" t="s">
        <v>135</v>
      </c>
      <c r="O77" s="172"/>
      <c r="P77" s="172"/>
      <c r="Q77" s="172"/>
      <c r="R77" s="172"/>
      <c r="S77" s="172"/>
      <c r="T77" s="172"/>
      <c r="U77" s="172"/>
      <c r="AH77" s="176"/>
      <c r="AI77" s="177"/>
    </row>
    <row r="78" spans="2:47" ht="24" customHeight="1">
      <c r="C78" s="54" t="s">
        <v>178</v>
      </c>
      <c r="O78" s="172"/>
      <c r="P78" s="172"/>
      <c r="Q78" s="172"/>
      <c r="R78" s="172"/>
      <c r="S78" s="172"/>
      <c r="T78" s="172"/>
      <c r="U78" s="172"/>
    </row>
    <row r="79" spans="2:47" ht="24" customHeight="1">
      <c r="O79" s="172"/>
      <c r="P79" s="172"/>
      <c r="Q79" s="172"/>
      <c r="R79" s="172"/>
      <c r="S79" s="172"/>
      <c r="T79" s="172"/>
      <c r="U79" s="172"/>
    </row>
    <row r="80" spans="2:47" ht="24" customHeight="1">
      <c r="O80" s="172"/>
      <c r="P80" s="172"/>
      <c r="Q80" s="172"/>
      <c r="R80" s="172"/>
      <c r="S80" s="172"/>
      <c r="T80" s="172"/>
      <c r="U80" s="172"/>
    </row>
    <row r="81" spans="15:21" ht="24" customHeight="1">
      <c r="O81" s="172"/>
      <c r="P81" s="172"/>
      <c r="Q81" s="172"/>
      <c r="R81" s="172"/>
      <c r="S81" s="172"/>
      <c r="T81" s="172"/>
      <c r="U81" s="172"/>
    </row>
    <row r="82" spans="15:21" ht="24" customHeight="1">
      <c r="O82" s="172"/>
      <c r="P82" s="172"/>
      <c r="Q82" s="172"/>
      <c r="R82" s="172"/>
      <c r="S82" s="172"/>
      <c r="T82" s="172"/>
      <c r="U82" s="172"/>
    </row>
    <row r="83" spans="15:21" ht="24" customHeight="1">
      <c r="P83" s="172"/>
      <c r="Q83" s="172"/>
      <c r="R83" s="172"/>
      <c r="S83" s="172"/>
      <c r="T83" s="172"/>
      <c r="U83" s="172"/>
    </row>
    <row r="84" spans="15:21" ht="24" customHeight="1">
      <c r="P84" s="172"/>
      <c r="Q84" s="172"/>
      <c r="R84" s="172"/>
      <c r="S84" s="172"/>
      <c r="T84" s="172"/>
      <c r="U84" s="172"/>
    </row>
    <row r="85" spans="15:21" ht="24" customHeight="1">
      <c r="P85" s="172"/>
      <c r="Q85" s="172"/>
      <c r="R85" s="172"/>
      <c r="S85" s="172"/>
      <c r="T85" s="172"/>
      <c r="U85" s="172"/>
    </row>
    <row r="86" spans="15:21" ht="24" customHeight="1">
      <c r="P86" s="172"/>
      <c r="Q86" s="172"/>
      <c r="R86" s="172"/>
      <c r="S86" s="172"/>
      <c r="T86" s="172"/>
    </row>
    <row r="87" spans="15:21" ht="24" customHeight="1">
      <c r="P87" s="172"/>
      <c r="Q87" s="172"/>
      <c r="R87" s="172"/>
      <c r="S87" s="172"/>
      <c r="T87" s="172"/>
    </row>
    <row r="88" spans="15:21" ht="24" customHeight="1">
      <c r="P88" s="172"/>
      <c r="Q88" s="172"/>
      <c r="R88" s="172"/>
      <c r="S88" s="172"/>
      <c r="T88" s="172"/>
    </row>
  </sheetData>
  <sheetProtection algorithmName="SHA-512" hashValue="sTOYEgvUvlFgV5Pw9Ew8u++WPv1sDjBdy17VfbqO+FOA2TUtiTLfia7Jy1PZvAtAJIg7CM7eOeDSbvKcF/ohqw==" saltValue="YAVzi5Or6EPtYHP7LXun4w==" spinCount="100000" sheet="1" objects="1" scenarios="1"/>
  <mergeCells count="83">
    <mergeCell ref="V54:Y54"/>
    <mergeCell ref="Z54:AC54"/>
    <mergeCell ref="V55:X55"/>
    <mergeCell ref="Z55:AB55"/>
    <mergeCell ref="Z56:AB56"/>
    <mergeCell ref="Z57:AB57"/>
    <mergeCell ref="Z58:AB58"/>
    <mergeCell ref="V64:X64"/>
    <mergeCell ref="V56:X56"/>
    <mergeCell ref="V57:X57"/>
    <mergeCell ref="V63:X63"/>
    <mergeCell ref="V62:X62"/>
    <mergeCell ref="V58:X58"/>
    <mergeCell ref="B27:F27"/>
    <mergeCell ref="P28:T28"/>
    <mergeCell ref="B32:F32"/>
    <mergeCell ref="V28:W28"/>
    <mergeCell ref="V26:W26"/>
    <mergeCell ref="B60:F60"/>
    <mergeCell ref="B52:F52"/>
    <mergeCell ref="B35:F35"/>
    <mergeCell ref="B38:F38"/>
    <mergeCell ref="B44:F44"/>
    <mergeCell ref="B41:F41"/>
    <mergeCell ref="AF61:AG61"/>
    <mergeCell ref="AD10:AG10"/>
    <mergeCell ref="W22:X22"/>
    <mergeCell ref="Y22:Z22"/>
    <mergeCell ref="V13:X13"/>
    <mergeCell ref="V16:Z16"/>
    <mergeCell ref="W17:X17"/>
    <mergeCell ref="Y17:Z17"/>
    <mergeCell ref="W18:X18"/>
    <mergeCell ref="Y18:Z18"/>
    <mergeCell ref="V12:X12"/>
    <mergeCell ref="V27:W27"/>
    <mergeCell ref="Y19:Z19"/>
    <mergeCell ref="W20:X20"/>
    <mergeCell ref="Y20:Z20"/>
    <mergeCell ref="AD61:AE61"/>
    <mergeCell ref="AR29:AT29"/>
    <mergeCell ref="AR30:AT30"/>
    <mergeCell ref="AM31:AT31"/>
    <mergeCell ref="AM29:AQ30"/>
    <mergeCell ref="V29:W29"/>
    <mergeCell ref="V30:W30"/>
    <mergeCell ref="V31:W31"/>
    <mergeCell ref="AM27:AT27"/>
    <mergeCell ref="AM28:AT28"/>
    <mergeCell ref="Y10:Z10"/>
    <mergeCell ref="AA10:AB10"/>
    <mergeCell ref="AN18:AT18"/>
    <mergeCell ref="AN19:AT19"/>
    <mergeCell ref="AN20:AT20"/>
    <mergeCell ref="AN21:AT21"/>
    <mergeCell ref="AM12:AU12"/>
    <mergeCell ref="AM13:AT13"/>
    <mergeCell ref="AM14:AT14"/>
    <mergeCell ref="AM15:AT15"/>
    <mergeCell ref="AD25:AE25"/>
    <mergeCell ref="AF25:AG25"/>
    <mergeCell ref="AB26:AC26"/>
    <mergeCell ref="X26:Y26"/>
    <mergeCell ref="AM26:AT26"/>
    <mergeCell ref="W19:X19"/>
    <mergeCell ref="AH10:AK10"/>
    <mergeCell ref="V10:X11"/>
    <mergeCell ref="G5:M5"/>
    <mergeCell ref="AH25:AI25"/>
    <mergeCell ref="W21:X21"/>
    <mergeCell ref="Y21:Z21"/>
    <mergeCell ref="V14:X14"/>
    <mergeCell ref="W23:X23"/>
    <mergeCell ref="Y23:Z23"/>
    <mergeCell ref="Z26:AA26"/>
    <mergeCell ref="AM16:AT16"/>
    <mergeCell ref="AM17:AU17"/>
    <mergeCell ref="AN22:AT22"/>
    <mergeCell ref="E3:N3"/>
    <mergeCell ref="AM25:AT25"/>
    <mergeCell ref="B8:F8"/>
    <mergeCell ref="B14:F14"/>
    <mergeCell ref="B16:F16"/>
  </mergeCells>
  <phoneticPr fontId="21" type="noConversion"/>
  <printOptions horizontalCentered="1" gridLinesSet="0"/>
  <pageMargins left="0.47244094488188981" right="0.19685039370078741" top="0.55118110236220474" bottom="0.15748031496062992" header="0" footer="0"/>
  <pageSetup paperSize="9" scale="49" orientation="portrait" verticalDpi="300" r:id="rId1"/>
  <headerFooter alignWithMargins="0"/>
  <rowBreaks count="1" manualBreakCount="1">
    <brk id="64" max="62" man="1"/>
  </rowBreaks>
  <colBreaks count="2" manualBreakCount="2">
    <brk id="14" max="75" man="1"/>
    <brk id="31" max="75" man="1"/>
  </col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rgb="FFFFFF00"/>
  </sheetPr>
  <dimension ref="A1:O184"/>
  <sheetViews>
    <sheetView topLeftCell="A54" zoomScale="85" zoomScaleNormal="85" workbookViewId="0">
      <selection activeCell="G78" sqref="G78"/>
    </sheetView>
  </sheetViews>
  <sheetFormatPr defaultColWidth="8.75" defaultRowHeight="24" customHeight="1"/>
  <cols>
    <col min="1" max="1" width="1.75" style="2" customWidth="1"/>
    <col min="2" max="2" width="4" style="2" customWidth="1"/>
    <col min="3" max="4" width="4.25" style="2" customWidth="1"/>
    <col min="5" max="5" width="3.25" style="2" customWidth="1"/>
    <col min="6" max="6" width="3.75" style="2" customWidth="1"/>
    <col min="7" max="7" width="45" style="2" bestFit="1" customWidth="1"/>
    <col min="8" max="8" width="46.25" style="2" customWidth="1"/>
    <col min="9" max="9" width="5.75" style="22" customWidth="1"/>
    <col min="10" max="10" width="10.25" style="28" customWidth="1"/>
    <col min="11" max="11" width="17.5" style="2" customWidth="1"/>
    <col min="12" max="12" width="22.125" style="2" customWidth="1"/>
    <col min="13" max="13" width="21.625" style="22" bestFit="1" customWidth="1"/>
    <col min="14" max="14" width="8.75" style="2"/>
    <col min="15" max="15" width="15" style="2" bestFit="1" customWidth="1"/>
    <col min="16" max="16384" width="8.75" style="2"/>
  </cols>
  <sheetData>
    <row r="1" spans="2:13" ht="24" customHeight="1">
      <c r="B1" s="192" t="s">
        <v>176</v>
      </c>
      <c r="E1" s="1258" t="str">
        <f>'기계_제경비 내역서'!E3:N3</f>
        <v>포)3FINEX 수처리 RTO 소각로 노후교체</v>
      </c>
      <c r="F1" s="1258"/>
      <c r="G1" s="1258"/>
      <c r="H1" s="1258"/>
      <c r="I1" s="1258"/>
      <c r="J1" s="1258"/>
      <c r="K1" s="1258"/>
      <c r="L1" s="1258"/>
      <c r="M1" s="1258"/>
    </row>
    <row r="2" spans="2:13" ht="24" customHeight="1">
      <c r="B2" s="192" t="s">
        <v>177</v>
      </c>
      <c r="E2" s="1259" t="s">
        <v>2214</v>
      </c>
      <c r="F2" s="1259"/>
      <c r="G2" s="1259"/>
      <c r="H2" s="1259"/>
      <c r="I2" s="1259"/>
      <c r="J2" s="1259"/>
      <c r="K2" s="1259"/>
      <c r="L2" s="1259"/>
      <c r="M2" s="1259"/>
    </row>
    <row r="3" spans="2:13" ht="30" customHeight="1" thickBot="1">
      <c r="B3" s="30" t="s">
        <v>32</v>
      </c>
      <c r="C3" s="1"/>
      <c r="D3" s="1"/>
      <c r="E3" s="1"/>
      <c r="F3" s="1"/>
      <c r="G3" s="1"/>
      <c r="H3" s="1"/>
      <c r="I3" s="1024"/>
      <c r="J3" s="1037"/>
      <c r="K3" s="1"/>
      <c r="L3" s="1"/>
      <c r="M3" s="1024"/>
    </row>
    <row r="4" spans="2:13" ht="24" customHeight="1" thickBot="1">
      <c r="B4" s="3" t="s">
        <v>0</v>
      </c>
      <c r="C4" s="4"/>
      <c r="D4" s="4"/>
      <c r="E4" s="4"/>
      <c r="F4" s="5"/>
      <c r="G4" s="6" t="s">
        <v>212</v>
      </c>
      <c r="H4" s="6" t="s">
        <v>213</v>
      </c>
      <c r="I4" s="6" t="s">
        <v>1</v>
      </c>
      <c r="J4" s="1038" t="s">
        <v>2</v>
      </c>
      <c r="K4" s="6" t="s">
        <v>3</v>
      </c>
      <c r="L4" s="6" t="s">
        <v>4</v>
      </c>
      <c r="M4" s="7" t="s">
        <v>5</v>
      </c>
    </row>
    <row r="5" spans="2:13" ht="12" customHeight="1">
      <c r="B5" s="8" t="s">
        <v>121</v>
      </c>
      <c r="C5" s="9"/>
      <c r="D5" s="9"/>
      <c r="E5" s="9"/>
      <c r="F5" s="10"/>
      <c r="G5" s="10"/>
      <c r="H5" s="10"/>
      <c r="I5" s="11"/>
      <c r="J5" s="1039"/>
      <c r="K5" s="10"/>
      <c r="L5" s="10"/>
      <c r="M5" s="1074"/>
    </row>
    <row r="6" spans="2:13" ht="12" customHeight="1">
      <c r="B6" s="13" t="s">
        <v>12</v>
      </c>
      <c r="C6" s="9"/>
      <c r="D6" s="9"/>
      <c r="E6" s="9"/>
      <c r="F6" s="10"/>
      <c r="G6" s="10"/>
      <c r="H6" s="10"/>
      <c r="I6" s="11"/>
      <c r="J6" s="1039"/>
      <c r="K6" s="10"/>
      <c r="L6" s="10"/>
      <c r="M6" s="1074"/>
    </row>
    <row r="7" spans="2:13" ht="12" customHeight="1">
      <c r="B7" s="41"/>
      <c r="C7" s="196"/>
      <c r="D7" s="125"/>
      <c r="E7" s="125"/>
      <c r="F7" s="197"/>
      <c r="G7" s="55" t="s">
        <v>2114</v>
      </c>
      <c r="H7" s="1055" t="s">
        <v>2116</v>
      </c>
      <c r="I7" s="56" t="s">
        <v>2112</v>
      </c>
      <c r="J7" s="1040">
        <v>1</v>
      </c>
      <c r="K7" s="58">
        <v>21219299</v>
      </c>
      <c r="L7" s="14">
        <f>J7*K7</f>
        <v>21219299</v>
      </c>
      <c r="M7" s="1075" t="s">
        <v>2115</v>
      </c>
    </row>
    <row r="8" spans="2:13" ht="12" customHeight="1">
      <c r="B8" s="41"/>
      <c r="C8" s="196"/>
      <c r="D8" s="125"/>
      <c r="E8" s="125"/>
      <c r="F8" s="197"/>
      <c r="G8" s="1055"/>
      <c r="H8" s="55"/>
      <c r="I8" s="56"/>
      <c r="J8" s="57"/>
      <c r="K8" s="58"/>
      <c r="L8" s="14"/>
      <c r="M8" s="1075"/>
    </row>
    <row r="9" spans="2:13" ht="12" customHeight="1">
      <c r="B9" s="41"/>
      <c r="C9" s="196"/>
      <c r="D9" s="125"/>
      <c r="E9" s="125"/>
      <c r="F9" s="197"/>
      <c r="G9" s="1064"/>
      <c r="H9" s="55"/>
      <c r="I9" s="56"/>
      <c r="J9" s="57"/>
      <c r="K9" s="58"/>
      <c r="L9" s="14"/>
      <c r="M9" s="1075"/>
    </row>
    <row r="10" spans="2:13" ht="12" customHeight="1">
      <c r="B10" s="41"/>
      <c r="C10" s="196"/>
      <c r="D10" s="125"/>
      <c r="E10" s="125"/>
      <c r="F10" s="197"/>
      <c r="G10" s="1064"/>
      <c r="H10" s="55"/>
      <c r="I10" s="56"/>
      <c r="J10" s="1040"/>
      <c r="K10" s="58"/>
      <c r="L10" s="14"/>
      <c r="M10" s="1075"/>
    </row>
    <row r="11" spans="2:13" ht="12" customHeight="1">
      <c r="B11" s="41"/>
      <c r="C11" s="196"/>
      <c r="D11" s="125"/>
      <c r="E11" s="125"/>
      <c r="F11" s="197"/>
      <c r="G11" s="1064"/>
      <c r="H11" s="55"/>
      <c r="I11" s="56"/>
      <c r="J11" s="57"/>
      <c r="K11" s="58"/>
      <c r="L11" s="14"/>
      <c r="M11" s="1075"/>
    </row>
    <row r="12" spans="2:13" ht="12" customHeight="1">
      <c r="B12" s="41"/>
      <c r="C12" s="196"/>
      <c r="D12" s="125"/>
      <c r="E12" s="125"/>
      <c r="F12" s="197"/>
      <c r="G12" s="1064"/>
      <c r="H12" s="55"/>
      <c r="I12" s="56"/>
      <c r="J12" s="61"/>
      <c r="K12" s="58"/>
      <c r="L12" s="14"/>
      <c r="M12" s="1075"/>
    </row>
    <row r="13" spans="2:13" ht="12" customHeight="1">
      <c r="B13" s="41"/>
      <c r="C13" s="196"/>
      <c r="D13" s="125"/>
      <c r="E13" s="125"/>
      <c r="F13" s="197"/>
      <c r="G13" s="1064"/>
      <c r="H13" s="55"/>
      <c r="I13" s="56"/>
      <c r="J13" s="61"/>
      <c r="K13" s="58"/>
      <c r="L13" s="14"/>
      <c r="M13" s="1075"/>
    </row>
    <row r="14" spans="2:13" ht="12" customHeight="1">
      <c r="B14" s="41"/>
      <c r="C14" s="196"/>
      <c r="D14" s="125"/>
      <c r="E14" s="125"/>
      <c r="F14" s="197"/>
      <c r="G14" s="55"/>
      <c r="H14" s="55"/>
      <c r="I14" s="56"/>
      <c r="J14" s="57"/>
      <c r="K14" s="58"/>
      <c r="L14" s="14"/>
      <c r="M14" s="1075"/>
    </row>
    <row r="15" spans="2:13" ht="12" customHeight="1">
      <c r="B15" s="41"/>
      <c r="C15" s="196"/>
      <c r="D15" s="125"/>
      <c r="E15" s="125"/>
      <c r="F15" s="197"/>
      <c r="G15" s="55"/>
      <c r="H15" s="60"/>
      <c r="I15" s="56"/>
      <c r="J15" s="57"/>
      <c r="K15" s="58"/>
      <c r="L15" s="14"/>
      <c r="M15" s="1075"/>
    </row>
    <row r="16" spans="2:13" ht="12" customHeight="1">
      <c r="B16" s="41"/>
      <c r="C16" s="196"/>
      <c r="D16" s="125"/>
      <c r="E16" s="125"/>
      <c r="F16" s="197"/>
      <c r="G16" s="55"/>
      <c r="H16" s="55"/>
      <c r="I16" s="56"/>
      <c r="J16" s="57"/>
      <c r="K16" s="58"/>
      <c r="L16" s="14"/>
      <c r="M16" s="1075"/>
    </row>
    <row r="17" spans="2:13" ht="12" customHeight="1">
      <c r="B17" s="41"/>
      <c r="C17" s="196"/>
      <c r="D17" s="125"/>
      <c r="E17" s="125"/>
      <c r="F17" s="197"/>
      <c r="G17" s="238"/>
      <c r="H17" s="55"/>
      <c r="I17" s="56"/>
      <c r="J17" s="57"/>
      <c r="K17" s="58"/>
      <c r="L17" s="14"/>
      <c r="M17" s="1075"/>
    </row>
    <row r="18" spans="2:13" ht="12" customHeight="1">
      <c r="B18" s="41"/>
      <c r="C18" s="196"/>
      <c r="D18" s="125"/>
      <c r="E18" s="125"/>
      <c r="F18" s="197"/>
      <c r="G18" s="238"/>
      <c r="H18" s="55"/>
      <c r="I18" s="56"/>
      <c r="J18" s="57"/>
      <c r="K18" s="58"/>
      <c r="L18" s="14"/>
      <c r="M18" s="1075"/>
    </row>
    <row r="19" spans="2:13" ht="12" customHeight="1">
      <c r="B19" s="41"/>
      <c r="C19" s="196"/>
      <c r="D19" s="125"/>
      <c r="E19" s="125"/>
      <c r="F19" s="197"/>
      <c r="G19" s="55"/>
      <c r="H19" s="55"/>
      <c r="I19" s="56"/>
      <c r="J19" s="57"/>
      <c r="K19" s="58"/>
      <c r="L19" s="14"/>
      <c r="M19" s="1075"/>
    </row>
    <row r="20" spans="2:13" ht="12" customHeight="1">
      <c r="B20" s="41"/>
      <c r="C20" s="196"/>
      <c r="D20" s="125"/>
      <c r="E20" s="125"/>
      <c r="F20" s="197"/>
      <c r="G20" s="55"/>
      <c r="H20" s="55"/>
      <c r="I20" s="56"/>
      <c r="J20" s="57"/>
      <c r="K20" s="58"/>
      <c r="L20" s="14"/>
      <c r="M20" s="1075"/>
    </row>
    <row r="21" spans="2:13" ht="12" customHeight="1">
      <c r="B21" s="41"/>
      <c r="C21" s="196"/>
      <c r="D21" s="125"/>
      <c r="E21" s="125"/>
      <c r="F21" s="197"/>
      <c r="G21" s="55"/>
      <c r="H21" s="55"/>
      <c r="I21" s="56"/>
      <c r="J21" s="57"/>
      <c r="K21" s="58"/>
      <c r="L21" s="14"/>
      <c r="M21" s="1075"/>
    </row>
    <row r="22" spans="2:13" ht="12" customHeight="1">
      <c r="B22" s="41"/>
      <c r="C22" s="196"/>
      <c r="D22" s="125"/>
      <c r="E22" s="125"/>
      <c r="F22" s="197"/>
      <c r="G22" s="55"/>
      <c r="H22" s="55"/>
      <c r="I22" s="56"/>
      <c r="J22" s="57"/>
      <c r="K22" s="58"/>
      <c r="L22" s="14"/>
      <c r="M22" s="1075"/>
    </row>
    <row r="23" spans="2:13" ht="12" customHeight="1">
      <c r="B23" s="41"/>
      <c r="C23" s="196"/>
      <c r="D23" s="125"/>
      <c r="E23" s="125"/>
      <c r="F23" s="197"/>
      <c r="G23" s="55"/>
      <c r="H23" s="55"/>
      <c r="I23" s="56"/>
      <c r="J23" s="57"/>
      <c r="K23" s="58"/>
      <c r="L23" s="14"/>
      <c r="M23" s="1075"/>
    </row>
    <row r="24" spans="2:13" ht="12" customHeight="1">
      <c r="B24" s="41"/>
      <c r="C24" s="196"/>
      <c r="D24" s="125"/>
      <c r="E24" s="125"/>
      <c r="F24" s="197"/>
      <c r="G24" s="55"/>
      <c r="H24" s="55"/>
      <c r="I24" s="56"/>
      <c r="J24" s="57"/>
      <c r="K24" s="58"/>
      <c r="L24" s="14"/>
      <c r="M24" s="1075"/>
    </row>
    <row r="25" spans="2:13" ht="12" customHeight="1">
      <c r="B25" s="41"/>
      <c r="C25" s="196"/>
      <c r="D25" s="125"/>
      <c r="E25" s="125"/>
      <c r="F25" s="197"/>
      <c r="G25" s="238"/>
      <c r="H25" s="55"/>
      <c r="I25" s="56"/>
      <c r="J25" s="57"/>
      <c r="K25" s="58"/>
      <c r="L25" s="14"/>
      <c r="M25" s="1076"/>
    </row>
    <row r="26" spans="2:13" ht="12" customHeight="1">
      <c r="B26" s="41"/>
      <c r="C26" s="196"/>
      <c r="D26" s="125"/>
      <c r="E26" s="125"/>
      <c r="F26" s="197"/>
      <c r="G26" s="55"/>
      <c r="H26" s="55"/>
      <c r="I26" s="56"/>
      <c r="J26" s="57"/>
      <c r="K26" s="58"/>
      <c r="L26" s="14"/>
      <c r="M26" s="1075"/>
    </row>
    <row r="27" spans="2:13" ht="12" customHeight="1">
      <c r="B27" s="41"/>
      <c r="C27" s="196"/>
      <c r="D27" s="125"/>
      <c r="E27" s="125"/>
      <c r="F27" s="197"/>
      <c r="G27" s="55"/>
      <c r="H27" s="60"/>
      <c r="I27" s="56"/>
      <c r="J27" s="57"/>
      <c r="K27" s="58"/>
      <c r="L27" s="14"/>
      <c r="M27" s="1075"/>
    </row>
    <row r="28" spans="2:13" ht="12" customHeight="1">
      <c r="B28" s="41"/>
      <c r="C28" s="196"/>
      <c r="D28" s="125"/>
      <c r="E28" s="125"/>
      <c r="F28" s="197"/>
      <c r="G28" s="55"/>
      <c r="H28" s="55"/>
      <c r="I28" s="56"/>
      <c r="J28" s="57"/>
      <c r="K28" s="58"/>
      <c r="L28" s="14"/>
      <c r="M28" s="1075"/>
    </row>
    <row r="29" spans="2:13" ht="12" customHeight="1">
      <c r="B29" s="41"/>
      <c r="C29" s="196"/>
      <c r="D29" s="125"/>
      <c r="E29" s="125"/>
      <c r="F29" s="197"/>
      <c r="G29" s="55"/>
      <c r="H29" s="55"/>
      <c r="I29" s="56"/>
      <c r="J29" s="57"/>
      <c r="K29" s="58"/>
      <c r="L29" s="14"/>
      <c r="M29" s="1075"/>
    </row>
    <row r="30" spans="2:13" ht="12" customHeight="1">
      <c r="B30" s="41"/>
      <c r="C30" s="196"/>
      <c r="D30" s="125"/>
      <c r="E30" s="125"/>
      <c r="F30" s="197"/>
      <c r="G30" s="55"/>
      <c r="H30" s="55"/>
      <c r="I30" s="56"/>
      <c r="J30" s="57"/>
      <c r="K30" s="58"/>
      <c r="L30" s="14">
        <f t="shared" ref="L30:L53" si="0">INT(J30*K30)</f>
        <v>0</v>
      </c>
      <c r="M30" s="1075"/>
    </row>
    <row r="31" spans="2:13" ht="12" customHeight="1">
      <c r="B31" s="41"/>
      <c r="C31" s="196"/>
      <c r="D31" s="125"/>
      <c r="E31" s="125"/>
      <c r="F31" s="197"/>
      <c r="G31" s="55"/>
      <c r="H31" s="55"/>
      <c r="I31" s="56"/>
      <c r="J31" s="57"/>
      <c r="K31" s="58"/>
      <c r="L31" s="14">
        <f t="shared" si="0"/>
        <v>0</v>
      </c>
      <c r="M31" s="1075"/>
    </row>
    <row r="32" spans="2:13" ht="12" customHeight="1">
      <c r="B32" s="41"/>
      <c r="C32" s="196"/>
      <c r="D32" s="125"/>
      <c r="E32" s="125"/>
      <c r="F32" s="197"/>
      <c r="G32" s="55"/>
      <c r="H32" s="55"/>
      <c r="I32" s="56"/>
      <c r="J32" s="57"/>
      <c r="K32" s="58"/>
      <c r="L32" s="14">
        <f t="shared" si="0"/>
        <v>0</v>
      </c>
      <c r="M32" s="1075"/>
    </row>
    <row r="33" spans="2:13" ht="12" customHeight="1">
      <c r="B33" s="41"/>
      <c r="C33" s="196"/>
      <c r="D33" s="125"/>
      <c r="E33" s="125"/>
      <c r="F33" s="197"/>
      <c r="G33" s="55"/>
      <c r="H33" s="55"/>
      <c r="I33" s="56"/>
      <c r="J33" s="57"/>
      <c r="K33" s="58"/>
      <c r="L33" s="14">
        <f t="shared" si="0"/>
        <v>0</v>
      </c>
      <c r="M33" s="1075"/>
    </row>
    <row r="34" spans="2:13" ht="12" customHeight="1">
      <c r="B34" s="41"/>
      <c r="C34" s="196"/>
      <c r="D34" s="125"/>
      <c r="E34" s="125"/>
      <c r="F34" s="197"/>
      <c r="G34" s="55"/>
      <c r="H34" s="55"/>
      <c r="I34" s="56"/>
      <c r="J34" s="57"/>
      <c r="K34" s="58"/>
      <c r="L34" s="14">
        <f t="shared" si="0"/>
        <v>0</v>
      </c>
      <c r="M34" s="1075"/>
    </row>
    <row r="35" spans="2:13" ht="12" customHeight="1">
      <c r="B35" s="41"/>
      <c r="C35" s="196"/>
      <c r="D35" s="125"/>
      <c r="E35" s="125"/>
      <c r="F35" s="197"/>
      <c r="G35" s="55"/>
      <c r="H35" s="55"/>
      <c r="I35" s="56"/>
      <c r="J35" s="57"/>
      <c r="K35" s="58"/>
      <c r="L35" s="14">
        <f t="shared" si="0"/>
        <v>0</v>
      </c>
      <c r="M35" s="1075"/>
    </row>
    <row r="36" spans="2:13" ht="12" customHeight="1">
      <c r="B36" s="41"/>
      <c r="C36" s="196"/>
      <c r="D36" s="125"/>
      <c r="E36" s="125"/>
      <c r="F36" s="197"/>
      <c r="G36" s="55"/>
      <c r="H36" s="55"/>
      <c r="I36" s="56"/>
      <c r="J36" s="57"/>
      <c r="K36" s="58"/>
      <c r="L36" s="14">
        <f t="shared" si="0"/>
        <v>0</v>
      </c>
      <c r="M36" s="1075"/>
    </row>
    <row r="37" spans="2:13" ht="12" customHeight="1">
      <c r="B37" s="41"/>
      <c r="C37" s="196"/>
      <c r="D37" s="125"/>
      <c r="E37" s="125"/>
      <c r="F37" s="197"/>
      <c r="G37" s="55"/>
      <c r="H37" s="55"/>
      <c r="I37" s="56"/>
      <c r="J37" s="57"/>
      <c r="K37" s="58"/>
      <c r="L37" s="14">
        <f t="shared" si="0"/>
        <v>0</v>
      </c>
      <c r="M37" s="1075"/>
    </row>
    <row r="38" spans="2:13" ht="12" customHeight="1">
      <c r="B38" s="41"/>
      <c r="C38" s="196"/>
      <c r="D38" s="125"/>
      <c r="E38" s="125"/>
      <c r="F38" s="197"/>
      <c r="G38" s="55"/>
      <c r="H38" s="55"/>
      <c r="I38" s="56"/>
      <c r="J38" s="57"/>
      <c r="K38" s="58"/>
      <c r="L38" s="14">
        <f t="shared" si="0"/>
        <v>0</v>
      </c>
      <c r="M38" s="1075"/>
    </row>
    <row r="39" spans="2:13" ht="12" customHeight="1">
      <c r="B39" s="41"/>
      <c r="C39" s="196"/>
      <c r="D39" s="125"/>
      <c r="E39" s="125"/>
      <c r="F39" s="197"/>
      <c r="G39" s="55"/>
      <c r="H39" s="55"/>
      <c r="I39" s="56"/>
      <c r="J39" s="57"/>
      <c r="K39" s="58"/>
      <c r="L39" s="14">
        <f t="shared" si="0"/>
        <v>0</v>
      </c>
      <c r="M39" s="1075"/>
    </row>
    <row r="40" spans="2:13" ht="12" customHeight="1">
      <c r="B40" s="41"/>
      <c r="C40" s="196"/>
      <c r="D40" s="125"/>
      <c r="E40" s="125"/>
      <c r="F40" s="197"/>
      <c r="G40" s="55"/>
      <c r="H40" s="55"/>
      <c r="I40" s="56"/>
      <c r="J40" s="57"/>
      <c r="K40" s="58"/>
      <c r="L40" s="14">
        <f t="shared" si="0"/>
        <v>0</v>
      </c>
      <c r="M40" s="1075"/>
    </row>
    <row r="41" spans="2:13" ht="12" customHeight="1">
      <c r="B41" s="41"/>
      <c r="C41" s="196"/>
      <c r="D41" s="125"/>
      <c r="E41" s="125"/>
      <c r="F41" s="197"/>
      <c r="G41" s="55"/>
      <c r="H41" s="55"/>
      <c r="I41" s="56"/>
      <c r="J41" s="57"/>
      <c r="K41" s="58"/>
      <c r="L41" s="14">
        <f t="shared" si="0"/>
        <v>0</v>
      </c>
      <c r="M41" s="1075"/>
    </row>
    <row r="42" spans="2:13" ht="12" customHeight="1">
      <c r="B42" s="41"/>
      <c r="C42" s="196"/>
      <c r="D42" s="125"/>
      <c r="E42" s="125"/>
      <c r="F42" s="197"/>
      <c r="G42" s="55"/>
      <c r="H42" s="55"/>
      <c r="I42" s="56"/>
      <c r="J42" s="57"/>
      <c r="K42" s="58"/>
      <c r="L42" s="14">
        <f t="shared" si="0"/>
        <v>0</v>
      </c>
      <c r="M42" s="1075"/>
    </row>
    <row r="43" spans="2:13" ht="12" customHeight="1">
      <c r="B43" s="41"/>
      <c r="C43" s="196"/>
      <c r="D43" s="125"/>
      <c r="E43" s="125"/>
      <c r="F43" s="197"/>
      <c r="G43" s="55"/>
      <c r="H43" s="55"/>
      <c r="I43" s="56"/>
      <c r="J43" s="57"/>
      <c r="K43" s="58"/>
      <c r="L43" s="14">
        <f t="shared" si="0"/>
        <v>0</v>
      </c>
      <c r="M43" s="1075"/>
    </row>
    <row r="44" spans="2:13" ht="12" customHeight="1">
      <c r="B44" s="41"/>
      <c r="C44" s="196"/>
      <c r="D44" s="125"/>
      <c r="E44" s="125"/>
      <c r="F44" s="197"/>
      <c r="G44" s="55"/>
      <c r="H44" s="55"/>
      <c r="I44" s="56"/>
      <c r="J44" s="57"/>
      <c r="K44" s="58"/>
      <c r="L44" s="14">
        <f t="shared" si="0"/>
        <v>0</v>
      </c>
      <c r="M44" s="1075"/>
    </row>
    <row r="45" spans="2:13" ht="12" customHeight="1">
      <c r="B45" s="41"/>
      <c r="C45" s="196"/>
      <c r="D45" s="125"/>
      <c r="E45" s="125"/>
      <c r="F45" s="197"/>
      <c r="G45" s="55"/>
      <c r="H45" s="55"/>
      <c r="I45" s="56"/>
      <c r="J45" s="57"/>
      <c r="K45" s="58"/>
      <c r="L45" s="14">
        <f t="shared" si="0"/>
        <v>0</v>
      </c>
      <c r="M45" s="1075"/>
    </row>
    <row r="46" spans="2:13" ht="12" customHeight="1">
      <c r="B46" s="41"/>
      <c r="C46" s="196"/>
      <c r="D46" s="125"/>
      <c r="E46" s="125"/>
      <c r="F46" s="197"/>
      <c r="G46" s="55"/>
      <c r="H46" s="55"/>
      <c r="I46" s="56"/>
      <c r="J46" s="57"/>
      <c r="K46" s="58"/>
      <c r="L46" s="14">
        <f t="shared" si="0"/>
        <v>0</v>
      </c>
      <c r="M46" s="1075"/>
    </row>
    <row r="47" spans="2:13" ht="12" customHeight="1">
      <c r="B47" s="41"/>
      <c r="C47" s="196"/>
      <c r="D47" s="125"/>
      <c r="E47" s="125"/>
      <c r="F47" s="197"/>
      <c r="G47" s="55"/>
      <c r="H47" s="55"/>
      <c r="I47" s="56"/>
      <c r="J47" s="57"/>
      <c r="K47" s="58"/>
      <c r="L47" s="14">
        <f t="shared" si="0"/>
        <v>0</v>
      </c>
      <c r="M47" s="1075"/>
    </row>
    <row r="48" spans="2:13" ht="12" customHeight="1">
      <c r="B48" s="41"/>
      <c r="C48" s="196"/>
      <c r="D48" s="125"/>
      <c r="E48" s="125"/>
      <c r="F48" s="197"/>
      <c r="G48" s="55"/>
      <c r="H48" s="55"/>
      <c r="I48" s="56"/>
      <c r="J48" s="57"/>
      <c r="K48" s="58"/>
      <c r="L48" s="14">
        <f t="shared" si="0"/>
        <v>0</v>
      </c>
      <c r="M48" s="1075"/>
    </row>
    <row r="49" spans="2:15" ht="12" customHeight="1">
      <c r="B49" s="41"/>
      <c r="C49" s="196"/>
      <c r="D49" s="125"/>
      <c r="E49" s="125"/>
      <c r="F49" s="197"/>
      <c r="G49" s="55"/>
      <c r="H49" s="55"/>
      <c r="I49" s="56"/>
      <c r="J49" s="57"/>
      <c r="K49" s="58"/>
      <c r="L49" s="14">
        <f t="shared" si="0"/>
        <v>0</v>
      </c>
      <c r="M49" s="1075"/>
    </row>
    <row r="50" spans="2:15" ht="12" customHeight="1">
      <c r="B50" s="41"/>
      <c r="C50" s="196"/>
      <c r="D50" s="125"/>
      <c r="E50" s="125"/>
      <c r="F50" s="197"/>
      <c r="G50" s="55"/>
      <c r="H50" s="55"/>
      <c r="I50" s="56"/>
      <c r="J50" s="57"/>
      <c r="K50" s="58"/>
      <c r="L50" s="14">
        <f t="shared" si="0"/>
        <v>0</v>
      </c>
      <c r="M50" s="1075"/>
    </row>
    <row r="51" spans="2:15" ht="12" customHeight="1">
      <c r="B51" s="41"/>
      <c r="C51" s="196"/>
      <c r="D51" s="125"/>
      <c r="E51" s="125"/>
      <c r="F51" s="197"/>
      <c r="G51" s="55"/>
      <c r="H51" s="55"/>
      <c r="I51" s="56"/>
      <c r="J51" s="61"/>
      <c r="K51" s="58"/>
      <c r="L51" s="14">
        <f t="shared" si="0"/>
        <v>0</v>
      </c>
      <c r="M51" s="1075"/>
    </row>
    <row r="52" spans="2:15" ht="12" customHeight="1">
      <c r="B52" s="41"/>
      <c r="C52" s="196"/>
      <c r="D52" s="125"/>
      <c r="E52" s="125"/>
      <c r="F52" s="197"/>
      <c r="G52" s="55"/>
      <c r="H52" s="55"/>
      <c r="I52" s="56"/>
      <c r="J52" s="61"/>
      <c r="K52" s="58"/>
      <c r="L52" s="14">
        <f t="shared" si="0"/>
        <v>0</v>
      </c>
      <c r="M52" s="1075"/>
    </row>
    <row r="53" spans="2:15" ht="12" customHeight="1">
      <c r="B53" s="41"/>
      <c r="C53" s="196"/>
      <c r="D53" s="125"/>
      <c r="E53" s="125"/>
      <c r="F53" s="197"/>
      <c r="G53" s="55"/>
      <c r="H53" s="55"/>
      <c r="I53" s="56"/>
      <c r="J53" s="61"/>
      <c r="K53" s="58"/>
      <c r="L53" s="14">
        <f t="shared" si="0"/>
        <v>0</v>
      </c>
      <c r="M53" s="1075"/>
    </row>
    <row r="54" spans="2:15" ht="12" customHeight="1">
      <c r="B54" s="1263" t="s">
        <v>99</v>
      </c>
      <c r="C54" s="1264"/>
      <c r="D54" s="1264"/>
      <c r="E54" s="1264"/>
      <c r="F54" s="1265"/>
      <c r="G54" s="149"/>
      <c r="H54" s="29"/>
      <c r="I54" s="42"/>
      <c r="J54" s="1041"/>
      <c r="K54" s="44"/>
      <c r="L54" s="44">
        <f>SUM(L7:L53)</f>
        <v>21219299</v>
      </c>
      <c r="M54" s="1077"/>
    </row>
    <row r="55" spans="2:15" ht="12" customHeight="1">
      <c r="B55" s="13" t="s">
        <v>123</v>
      </c>
      <c r="F55" s="1048"/>
      <c r="G55" s="10"/>
      <c r="H55" s="10"/>
      <c r="I55" s="11"/>
      <c r="J55" s="1039"/>
      <c r="K55" s="15"/>
      <c r="L55" s="15"/>
      <c r="M55" s="1074"/>
    </row>
    <row r="56" spans="2:15" ht="12" customHeight="1">
      <c r="B56" s="41"/>
      <c r="C56" s="196"/>
      <c r="D56" s="125"/>
      <c r="E56" s="125"/>
      <c r="F56" s="197"/>
      <c r="G56" s="55" t="s">
        <v>2114</v>
      </c>
      <c r="H56" s="1064" t="s">
        <v>2117</v>
      </c>
      <c r="I56" s="56" t="s">
        <v>2112</v>
      </c>
      <c r="J56" s="1040">
        <v>1</v>
      </c>
      <c r="K56" s="58">
        <v>151528900</v>
      </c>
      <c r="L56" s="14">
        <f>J56*K56</f>
        <v>151528900</v>
      </c>
      <c r="M56" s="1075"/>
      <c r="O56" s="1151"/>
    </row>
    <row r="57" spans="2:15" ht="12" customHeight="1">
      <c r="B57" s="41"/>
      <c r="C57" s="196"/>
      <c r="D57" s="125"/>
      <c r="E57" s="125"/>
      <c r="F57" s="197"/>
      <c r="G57" s="55"/>
      <c r="H57" s="55"/>
      <c r="I57" s="56"/>
      <c r="J57" s="1040"/>
      <c r="K57" s="58"/>
      <c r="L57" s="14"/>
      <c r="M57" s="1075"/>
      <c r="O57" s="1151"/>
    </row>
    <row r="58" spans="2:15" ht="12" customHeight="1">
      <c r="B58" s="41"/>
      <c r="C58" s="196"/>
      <c r="D58" s="125"/>
      <c r="E58" s="125"/>
      <c r="F58" s="197"/>
      <c r="G58" s="238"/>
      <c r="H58" s="55"/>
      <c r="I58" s="56"/>
      <c r="J58" s="61"/>
      <c r="K58" s="58"/>
      <c r="L58" s="14"/>
      <c r="M58" s="1075"/>
      <c r="O58" s="1151"/>
    </row>
    <row r="59" spans="2:15" ht="12" customHeight="1">
      <c r="B59" s="41"/>
      <c r="C59" s="196"/>
      <c r="D59" s="125"/>
      <c r="E59" s="125"/>
      <c r="F59" s="197"/>
      <c r="G59" s="238"/>
      <c r="H59" s="55"/>
      <c r="I59" s="56"/>
      <c r="J59" s="61"/>
      <c r="K59" s="1022"/>
      <c r="L59" s="14"/>
      <c r="M59" s="1078"/>
      <c r="O59" s="1152"/>
    </row>
    <row r="60" spans="2:15" ht="12" customHeight="1">
      <c r="B60" s="41"/>
      <c r="C60" s="196"/>
      <c r="D60" s="125"/>
      <c r="E60" s="125"/>
      <c r="F60" s="197"/>
      <c r="G60" s="238"/>
      <c r="H60" s="55"/>
      <c r="I60" s="56"/>
      <c r="J60" s="61"/>
      <c r="K60" s="58"/>
      <c r="L60" s="14"/>
      <c r="M60" s="1075"/>
      <c r="O60" s="1151"/>
    </row>
    <row r="61" spans="2:15" ht="12" customHeight="1">
      <c r="B61" s="41"/>
      <c r="C61" s="196"/>
      <c r="D61" s="125"/>
      <c r="E61" s="125"/>
      <c r="F61" s="197"/>
      <c r="G61" s="238"/>
      <c r="H61" s="55"/>
      <c r="I61" s="56"/>
      <c r="J61" s="61"/>
      <c r="K61" s="1022"/>
      <c r="L61" s="14"/>
      <c r="M61" s="1078"/>
    </row>
    <row r="62" spans="2:15" ht="12" customHeight="1">
      <c r="B62" s="41"/>
      <c r="C62" s="196"/>
      <c r="D62" s="125"/>
      <c r="E62" s="125"/>
      <c r="F62" s="197"/>
      <c r="G62" s="238"/>
      <c r="H62" s="55"/>
      <c r="I62" s="56"/>
      <c r="J62" s="61"/>
      <c r="K62" s="1022"/>
      <c r="L62" s="14"/>
      <c r="M62" s="1075"/>
    </row>
    <row r="63" spans="2:15" ht="12" customHeight="1">
      <c r="B63" s="41"/>
      <c r="C63" s="196"/>
      <c r="D63" s="125"/>
      <c r="E63" s="125"/>
      <c r="F63" s="197"/>
      <c r="G63" s="55"/>
      <c r="H63" s="55"/>
      <c r="I63" s="56"/>
      <c r="J63" s="1040"/>
      <c r="K63" s="58"/>
      <c r="L63" s="14"/>
      <c r="M63" s="1075"/>
    </row>
    <row r="64" spans="2:15" ht="12" customHeight="1">
      <c r="B64" s="41"/>
      <c r="C64" s="196"/>
      <c r="D64" s="125"/>
      <c r="E64" s="125"/>
      <c r="F64" s="197"/>
      <c r="G64" s="55"/>
      <c r="H64" s="55"/>
      <c r="I64" s="56"/>
      <c r="J64" s="1040"/>
      <c r="K64" s="1022"/>
      <c r="L64" s="14"/>
      <c r="M64" s="1078"/>
    </row>
    <row r="65" spans="2:13" ht="12" customHeight="1">
      <c r="B65" s="41"/>
      <c r="C65" s="196"/>
      <c r="D65" s="125"/>
      <c r="E65" s="125"/>
      <c r="F65" s="197"/>
      <c r="G65" s="55"/>
      <c r="H65" s="55"/>
      <c r="I65" s="56"/>
      <c r="J65" s="57"/>
      <c r="K65" s="58"/>
      <c r="L65" s="14"/>
      <c r="M65" s="1075"/>
    </row>
    <row r="66" spans="2:13" ht="12" customHeight="1">
      <c r="B66" s="41"/>
      <c r="C66" s="196"/>
      <c r="D66" s="125"/>
      <c r="E66" s="125"/>
      <c r="F66" s="197"/>
      <c r="G66" s="55"/>
      <c r="H66" s="55"/>
      <c r="I66" s="56"/>
      <c r="J66" s="57"/>
      <c r="K66" s="58"/>
      <c r="L66" s="14"/>
      <c r="M66" s="1078"/>
    </row>
    <row r="67" spans="2:13" ht="12" customHeight="1">
      <c r="B67" s="41"/>
      <c r="C67" s="196"/>
      <c r="D67" s="125"/>
      <c r="E67" s="125"/>
      <c r="F67" s="197"/>
      <c r="G67" s="55"/>
      <c r="H67" s="55"/>
      <c r="I67" s="56"/>
      <c r="J67" s="61"/>
      <c r="K67" s="58"/>
      <c r="L67" s="14"/>
      <c r="M67" s="1075"/>
    </row>
    <row r="68" spans="2:13" ht="12" customHeight="1">
      <c r="B68" s="41"/>
      <c r="C68" s="196"/>
      <c r="D68" s="125"/>
      <c r="E68" s="125"/>
      <c r="F68" s="197"/>
      <c r="G68" s="55"/>
      <c r="H68" s="55"/>
      <c r="I68" s="56"/>
      <c r="J68" s="61"/>
      <c r="K68" s="1022"/>
      <c r="L68" s="14"/>
      <c r="M68" s="1078"/>
    </row>
    <row r="69" spans="2:13" ht="12" customHeight="1">
      <c r="B69" s="41"/>
      <c r="C69" s="196"/>
      <c r="D69" s="125"/>
      <c r="E69" s="125"/>
      <c r="F69" s="197"/>
      <c r="G69" s="55"/>
      <c r="H69" s="1019"/>
      <c r="I69" s="56"/>
      <c r="J69" s="61"/>
      <c r="K69" s="1022"/>
      <c r="L69" s="14"/>
      <c r="M69" s="1075"/>
    </row>
    <row r="70" spans="2:13" ht="12" customHeight="1">
      <c r="B70" s="41"/>
      <c r="C70" s="196"/>
      <c r="D70" s="125"/>
      <c r="E70" s="125"/>
      <c r="F70" s="197"/>
      <c r="G70" s="55"/>
      <c r="H70" s="55"/>
      <c r="I70" s="56"/>
      <c r="J70" s="61"/>
      <c r="K70" s="58"/>
      <c r="L70" s="14"/>
      <c r="M70" s="1075"/>
    </row>
    <row r="71" spans="2:13" ht="12" customHeight="1">
      <c r="B71" s="41"/>
      <c r="C71" s="196"/>
      <c r="D71" s="125"/>
      <c r="E71" s="125"/>
      <c r="F71" s="197"/>
      <c r="G71" s="238"/>
      <c r="H71" s="55"/>
      <c r="I71" s="56"/>
      <c r="J71" s="61"/>
      <c r="K71" s="58"/>
      <c r="L71" s="14"/>
      <c r="M71" s="1075"/>
    </row>
    <row r="72" spans="2:13" ht="12" customHeight="1">
      <c r="B72" s="41"/>
      <c r="C72" s="196"/>
      <c r="D72" s="125"/>
      <c r="E72" s="125"/>
      <c r="F72" s="197"/>
      <c r="G72" s="238"/>
      <c r="H72" s="55"/>
      <c r="I72" s="56"/>
      <c r="J72" s="57"/>
      <c r="K72" s="58"/>
      <c r="L72" s="14"/>
      <c r="M72" s="1075"/>
    </row>
    <row r="73" spans="2:13" ht="12" customHeight="1">
      <c r="B73" s="41"/>
      <c r="C73" s="196"/>
      <c r="D73" s="125"/>
      <c r="E73" s="125"/>
      <c r="F73" s="197"/>
      <c r="G73" s="238"/>
      <c r="H73" s="55"/>
      <c r="I73" s="56"/>
      <c r="J73" s="57"/>
      <c r="K73" s="1022"/>
      <c r="L73" s="14"/>
      <c r="M73" s="1078"/>
    </row>
    <row r="74" spans="2:13" ht="12" customHeight="1">
      <c r="B74" s="41"/>
      <c r="C74" s="196"/>
      <c r="D74" s="125"/>
      <c r="E74" s="125"/>
      <c r="F74" s="197"/>
      <c r="G74" s="238"/>
      <c r="H74" s="55"/>
      <c r="I74" s="56"/>
      <c r="J74" s="57"/>
      <c r="K74" s="58"/>
      <c r="L74" s="14"/>
      <c r="M74" s="1075"/>
    </row>
    <row r="75" spans="2:13" ht="12" customHeight="1">
      <c r="B75" s="41"/>
      <c r="C75" s="196"/>
      <c r="D75" s="125"/>
      <c r="E75" s="125"/>
      <c r="F75" s="197"/>
      <c r="G75" s="238"/>
      <c r="H75" s="55"/>
      <c r="I75" s="56"/>
      <c r="J75" s="57"/>
      <c r="K75" s="1022"/>
      <c r="L75" s="14"/>
      <c r="M75" s="1078"/>
    </row>
    <row r="76" spans="2:13" ht="12" customHeight="1">
      <c r="B76" s="41"/>
      <c r="C76" s="196"/>
      <c r="D76" s="125"/>
      <c r="E76" s="125"/>
      <c r="F76" s="197"/>
      <c r="G76" s="238"/>
      <c r="H76" s="55"/>
      <c r="I76" s="56"/>
      <c r="J76" s="57"/>
      <c r="K76" s="58"/>
      <c r="L76" s="14"/>
      <c r="M76" s="1075"/>
    </row>
    <row r="77" spans="2:13" ht="12" customHeight="1">
      <c r="B77" s="41"/>
      <c r="C77" s="196"/>
      <c r="D77" s="125"/>
      <c r="E77" s="125"/>
      <c r="F77" s="197"/>
      <c r="G77" s="55"/>
      <c r="H77" s="55"/>
      <c r="I77" s="56"/>
      <c r="J77" s="57"/>
      <c r="K77" s="58"/>
      <c r="L77" s="14"/>
      <c r="M77" s="1075"/>
    </row>
    <row r="78" spans="2:13" ht="12" customHeight="1">
      <c r="B78" s="41"/>
      <c r="C78" s="196"/>
      <c r="D78" s="125"/>
      <c r="E78" s="125"/>
      <c r="F78" s="197"/>
      <c r="G78" s="55"/>
      <c r="H78" s="55"/>
      <c r="I78" s="56"/>
      <c r="J78" s="57"/>
      <c r="K78" s="1022"/>
      <c r="L78" s="14"/>
      <c r="M78" s="1078"/>
    </row>
    <row r="79" spans="2:13" ht="12" customHeight="1">
      <c r="B79" s="41"/>
      <c r="C79" s="196"/>
      <c r="D79" s="125"/>
      <c r="E79" s="125"/>
      <c r="F79" s="197"/>
      <c r="G79" s="55"/>
      <c r="H79" s="55"/>
      <c r="I79" s="56"/>
      <c r="J79" s="57"/>
      <c r="K79" s="58"/>
      <c r="L79" s="14"/>
      <c r="M79" s="1075"/>
    </row>
    <row r="80" spans="2:13" ht="12" customHeight="1">
      <c r="B80" s="41"/>
      <c r="C80" s="196"/>
      <c r="D80" s="125"/>
      <c r="E80" s="125"/>
      <c r="F80" s="197"/>
      <c r="G80" s="55"/>
      <c r="H80" s="55"/>
      <c r="I80" s="56"/>
      <c r="J80" s="57"/>
      <c r="K80" s="1022"/>
      <c r="L80" s="14"/>
      <c r="M80" s="1078"/>
    </row>
    <row r="81" spans="2:13" ht="12" customHeight="1">
      <c r="B81" s="41"/>
      <c r="C81" s="196"/>
      <c r="D81" s="125"/>
      <c r="E81" s="125"/>
      <c r="F81" s="197"/>
      <c r="G81" s="55"/>
      <c r="H81" s="55"/>
      <c r="I81" s="56"/>
      <c r="J81" s="57"/>
      <c r="K81" s="58"/>
      <c r="L81" s="14"/>
      <c r="M81" s="1075"/>
    </row>
    <row r="82" spans="2:13" ht="12" customHeight="1">
      <c r="B82" s="41"/>
      <c r="C82" s="196"/>
      <c r="D82" s="125"/>
      <c r="E82" s="125"/>
      <c r="F82" s="197"/>
      <c r="G82" s="55"/>
      <c r="H82" s="55"/>
      <c r="I82" s="56"/>
      <c r="J82" s="57"/>
      <c r="K82" s="1022"/>
      <c r="L82" s="14"/>
      <c r="M82" s="1078"/>
    </row>
    <row r="83" spans="2:13" ht="12" customHeight="1">
      <c r="B83" s="41"/>
      <c r="C83" s="196"/>
      <c r="D83" s="125"/>
      <c r="E83" s="125"/>
      <c r="F83" s="197"/>
      <c r="G83" s="55"/>
      <c r="H83" s="55"/>
      <c r="I83" s="56"/>
      <c r="J83" s="57"/>
      <c r="K83" s="58"/>
      <c r="L83" s="14"/>
      <c r="M83" s="1075"/>
    </row>
    <row r="84" spans="2:13" ht="12" customHeight="1">
      <c r="B84" s="41"/>
      <c r="C84" s="196"/>
      <c r="D84" s="125"/>
      <c r="E84" s="125"/>
      <c r="F84" s="197"/>
      <c r="G84" s="55"/>
      <c r="H84" s="55"/>
      <c r="I84" s="56"/>
      <c r="J84" s="57"/>
      <c r="K84" s="1022"/>
      <c r="L84" s="14"/>
      <c r="M84" s="1078"/>
    </row>
    <row r="85" spans="2:13" ht="12" customHeight="1">
      <c r="B85" s="41"/>
      <c r="C85" s="196"/>
      <c r="D85" s="125"/>
      <c r="E85" s="125"/>
      <c r="F85" s="197"/>
      <c r="G85" s="55"/>
      <c r="H85" s="55"/>
      <c r="I85" s="56"/>
      <c r="J85" s="57"/>
      <c r="K85" s="58"/>
      <c r="L85" s="14"/>
      <c r="M85" s="1075"/>
    </row>
    <row r="86" spans="2:13" ht="12" customHeight="1">
      <c r="B86" s="41"/>
      <c r="C86" s="196"/>
      <c r="D86" s="125"/>
      <c r="E86" s="125"/>
      <c r="F86" s="197"/>
      <c r="G86" s="55"/>
      <c r="H86" s="55"/>
      <c r="I86" s="56"/>
      <c r="J86" s="57"/>
      <c r="K86" s="58"/>
      <c r="L86" s="14"/>
      <c r="M86" s="1075"/>
    </row>
    <row r="87" spans="2:13" ht="12" customHeight="1">
      <c r="B87" s="41"/>
      <c r="C87" s="196"/>
      <c r="D87" s="125"/>
      <c r="E87" s="125"/>
      <c r="F87" s="197"/>
      <c r="G87" s="238"/>
      <c r="H87" s="55"/>
      <c r="I87" s="56"/>
      <c r="J87" s="57"/>
      <c r="K87" s="58"/>
      <c r="L87" s="14"/>
      <c r="M87" s="1075"/>
    </row>
    <row r="88" spans="2:13" ht="12" customHeight="1">
      <c r="B88" s="41"/>
      <c r="C88" s="196"/>
      <c r="D88" s="125"/>
      <c r="E88" s="125"/>
      <c r="F88" s="197"/>
      <c r="G88" s="55"/>
      <c r="H88" s="55"/>
      <c r="I88" s="56"/>
      <c r="J88" s="57"/>
      <c r="K88" s="58"/>
      <c r="L88" s="14"/>
      <c r="M88" s="1075"/>
    </row>
    <row r="89" spans="2:13" ht="12" customHeight="1">
      <c r="B89" s="41"/>
      <c r="C89" s="196"/>
      <c r="D89" s="125"/>
      <c r="E89" s="125"/>
      <c r="F89" s="197"/>
      <c r="G89" s="238"/>
      <c r="H89" s="55"/>
      <c r="I89" s="1025"/>
      <c r="J89" s="61"/>
      <c r="K89" s="58"/>
      <c r="L89" s="14"/>
      <c r="M89" s="1075"/>
    </row>
    <row r="90" spans="2:13" ht="12" customHeight="1">
      <c r="B90" s="41"/>
      <c r="C90" s="196"/>
      <c r="D90" s="125"/>
      <c r="E90" s="125"/>
      <c r="F90" s="197"/>
      <c r="G90" s="55"/>
      <c r="H90" s="55"/>
      <c r="I90" s="56"/>
      <c r="J90" s="57"/>
      <c r="K90" s="58"/>
      <c r="L90" s="14"/>
      <c r="M90" s="1075"/>
    </row>
    <row r="91" spans="2:13" ht="12" customHeight="1">
      <c r="B91" s="41"/>
      <c r="C91" s="196"/>
      <c r="D91" s="125"/>
      <c r="E91" s="125"/>
      <c r="F91" s="197"/>
      <c r="G91" s="238"/>
      <c r="H91" s="60"/>
      <c r="I91" s="56"/>
      <c r="J91" s="61"/>
      <c r="K91" s="58"/>
      <c r="L91" s="14">
        <f t="shared" ref="L91:L95" si="1">K91*J91</f>
        <v>0</v>
      </c>
      <c r="M91" s="1075"/>
    </row>
    <row r="92" spans="2:13" ht="12" customHeight="1">
      <c r="B92" s="41"/>
      <c r="C92" s="196"/>
      <c r="D92" s="125"/>
      <c r="E92" s="125"/>
      <c r="F92" s="197"/>
      <c r="G92" s="238"/>
      <c r="H92" s="60"/>
      <c r="I92" s="56"/>
      <c r="J92" s="61"/>
      <c r="K92" s="58"/>
      <c r="L92" s="14">
        <f t="shared" si="1"/>
        <v>0</v>
      </c>
      <c r="M92" s="1075"/>
    </row>
    <row r="93" spans="2:13" ht="12" customHeight="1">
      <c r="B93" s="41"/>
      <c r="C93" s="196"/>
      <c r="D93" s="125"/>
      <c r="E93" s="125"/>
      <c r="F93" s="197"/>
      <c r="G93" s="238"/>
      <c r="H93" s="60"/>
      <c r="I93" s="56"/>
      <c r="J93" s="61"/>
      <c r="K93" s="58"/>
      <c r="L93" s="14">
        <f t="shared" si="1"/>
        <v>0</v>
      </c>
      <c r="M93" s="1075"/>
    </row>
    <row r="94" spans="2:13" ht="12" customHeight="1">
      <c r="B94" s="41"/>
      <c r="C94" s="196"/>
      <c r="D94" s="125"/>
      <c r="E94" s="125"/>
      <c r="F94" s="197"/>
      <c r="G94" s="238"/>
      <c r="H94" s="60"/>
      <c r="I94" s="56"/>
      <c r="J94" s="61"/>
      <c r="K94" s="58"/>
      <c r="L94" s="14">
        <f t="shared" si="1"/>
        <v>0</v>
      </c>
      <c r="M94" s="1075"/>
    </row>
    <row r="95" spans="2:13" ht="12" customHeight="1">
      <c r="B95" s="41"/>
      <c r="C95" s="196"/>
      <c r="D95" s="125"/>
      <c r="E95" s="125"/>
      <c r="F95" s="197"/>
      <c r="G95" s="238"/>
      <c r="H95" s="60"/>
      <c r="I95" s="56"/>
      <c r="J95" s="61"/>
      <c r="K95" s="58"/>
      <c r="L95" s="14">
        <f t="shared" si="1"/>
        <v>0</v>
      </c>
      <c r="M95" s="1075"/>
    </row>
    <row r="96" spans="2:13" ht="12" customHeight="1">
      <c r="B96" s="41"/>
      <c r="C96" s="196"/>
      <c r="D96" s="125"/>
      <c r="E96" s="125"/>
      <c r="F96" s="197"/>
      <c r="G96" s="238"/>
      <c r="H96" s="60"/>
      <c r="I96" s="56"/>
      <c r="J96" s="61"/>
      <c r="K96" s="58"/>
      <c r="L96" s="14">
        <f t="shared" ref="L96:L115" si="2">INT(J96*K96)</f>
        <v>0</v>
      </c>
      <c r="M96" s="1075"/>
    </row>
    <row r="97" spans="2:13" ht="12" customHeight="1">
      <c r="B97" s="41"/>
      <c r="C97" s="196"/>
      <c r="D97" s="125"/>
      <c r="E97" s="125"/>
      <c r="F97" s="197"/>
      <c r="G97" s="238"/>
      <c r="H97" s="60"/>
      <c r="I97" s="56"/>
      <c r="J97" s="61"/>
      <c r="K97" s="58"/>
      <c r="L97" s="14">
        <f t="shared" si="2"/>
        <v>0</v>
      </c>
      <c r="M97" s="1075"/>
    </row>
    <row r="98" spans="2:13" ht="12" customHeight="1">
      <c r="B98" s="41"/>
      <c r="C98" s="196"/>
      <c r="D98" s="125"/>
      <c r="E98" s="125"/>
      <c r="F98" s="197"/>
      <c r="G98" s="238"/>
      <c r="H98" s="60"/>
      <c r="I98" s="56"/>
      <c r="J98" s="61"/>
      <c r="K98" s="58"/>
      <c r="L98" s="14">
        <f t="shared" si="2"/>
        <v>0</v>
      </c>
      <c r="M98" s="1075"/>
    </row>
    <row r="99" spans="2:13" ht="12" customHeight="1">
      <c r="B99" s="41"/>
      <c r="C99" s="196"/>
      <c r="D99" s="125"/>
      <c r="E99" s="125"/>
      <c r="F99" s="197"/>
      <c r="G99" s="238"/>
      <c r="H99" s="60"/>
      <c r="I99" s="56"/>
      <c r="J99" s="61"/>
      <c r="K99" s="58"/>
      <c r="L99" s="14">
        <f t="shared" si="2"/>
        <v>0</v>
      </c>
      <c r="M99" s="1075"/>
    </row>
    <row r="100" spans="2:13" ht="12" customHeight="1">
      <c r="B100" s="41"/>
      <c r="C100" s="196"/>
      <c r="D100" s="125"/>
      <c r="E100" s="125"/>
      <c r="F100" s="197"/>
      <c r="G100" s="238"/>
      <c r="H100" s="60"/>
      <c r="I100" s="56"/>
      <c r="J100" s="61"/>
      <c r="K100" s="58"/>
      <c r="L100" s="14">
        <f t="shared" si="2"/>
        <v>0</v>
      </c>
      <c r="M100" s="1075"/>
    </row>
    <row r="101" spans="2:13" ht="12" customHeight="1">
      <c r="B101" s="41"/>
      <c r="C101" s="196"/>
      <c r="D101" s="125"/>
      <c r="E101" s="125"/>
      <c r="F101" s="197"/>
      <c r="G101" s="238"/>
      <c r="H101" s="60"/>
      <c r="I101" s="56"/>
      <c r="J101" s="61"/>
      <c r="K101" s="58"/>
      <c r="L101" s="14">
        <f t="shared" si="2"/>
        <v>0</v>
      </c>
      <c r="M101" s="1075"/>
    </row>
    <row r="102" spans="2:13" ht="12" customHeight="1">
      <c r="B102" s="41"/>
      <c r="C102" s="196"/>
      <c r="D102" s="125"/>
      <c r="E102" s="125"/>
      <c r="F102" s="197"/>
      <c r="G102" s="238"/>
      <c r="H102" s="60"/>
      <c r="I102" s="56"/>
      <c r="J102" s="61"/>
      <c r="K102" s="58"/>
      <c r="L102" s="14">
        <f t="shared" si="2"/>
        <v>0</v>
      </c>
      <c r="M102" s="1075"/>
    </row>
    <row r="103" spans="2:13" ht="12" customHeight="1">
      <c r="B103" s="41"/>
      <c r="C103" s="196"/>
      <c r="D103" s="125"/>
      <c r="E103" s="125"/>
      <c r="F103" s="197"/>
      <c r="G103" s="238"/>
      <c r="H103" s="60"/>
      <c r="I103" s="56"/>
      <c r="J103" s="61"/>
      <c r="K103" s="58"/>
      <c r="L103" s="14">
        <f t="shared" si="2"/>
        <v>0</v>
      </c>
      <c r="M103" s="1075"/>
    </row>
    <row r="104" spans="2:13" ht="12" customHeight="1">
      <c r="B104" s="41"/>
      <c r="C104" s="196"/>
      <c r="D104" s="125"/>
      <c r="E104" s="125"/>
      <c r="F104" s="197"/>
      <c r="G104" s="238"/>
      <c r="H104" s="60"/>
      <c r="I104" s="56"/>
      <c r="J104" s="61"/>
      <c r="K104" s="58"/>
      <c r="L104" s="14">
        <f t="shared" si="2"/>
        <v>0</v>
      </c>
      <c r="M104" s="1075"/>
    </row>
    <row r="105" spans="2:13" ht="12" customHeight="1">
      <c r="B105" s="41"/>
      <c r="C105" s="196"/>
      <c r="D105" s="125"/>
      <c r="E105" s="125"/>
      <c r="F105" s="197"/>
      <c r="G105" s="238"/>
      <c r="H105" s="60"/>
      <c r="I105" s="56"/>
      <c r="J105" s="61"/>
      <c r="K105" s="58"/>
      <c r="L105" s="14">
        <f t="shared" si="2"/>
        <v>0</v>
      </c>
      <c r="M105" s="1075"/>
    </row>
    <row r="106" spans="2:13" ht="12" customHeight="1">
      <c r="B106" s="41"/>
      <c r="C106" s="196"/>
      <c r="D106" s="125"/>
      <c r="E106" s="125"/>
      <c r="F106" s="197"/>
      <c r="G106" s="238"/>
      <c r="H106" s="60"/>
      <c r="I106" s="56"/>
      <c r="J106" s="61"/>
      <c r="K106" s="58"/>
      <c r="L106" s="14">
        <f t="shared" si="2"/>
        <v>0</v>
      </c>
      <c r="M106" s="1075"/>
    </row>
    <row r="107" spans="2:13" ht="12" customHeight="1">
      <c r="B107" s="41"/>
      <c r="C107" s="196"/>
      <c r="D107" s="125"/>
      <c r="E107" s="125"/>
      <c r="F107" s="197"/>
      <c r="G107" s="238"/>
      <c r="H107" s="60"/>
      <c r="I107" s="56"/>
      <c r="J107" s="61"/>
      <c r="K107" s="58"/>
      <c r="L107" s="14">
        <f t="shared" si="2"/>
        <v>0</v>
      </c>
      <c r="M107" s="1075"/>
    </row>
    <row r="108" spans="2:13" ht="12" customHeight="1">
      <c r="B108" s="41"/>
      <c r="C108" s="196"/>
      <c r="D108" s="125"/>
      <c r="E108" s="125"/>
      <c r="F108" s="197"/>
      <c r="G108" s="238"/>
      <c r="H108" s="60"/>
      <c r="I108" s="56"/>
      <c r="J108" s="61"/>
      <c r="K108" s="58"/>
      <c r="L108" s="14">
        <f t="shared" si="2"/>
        <v>0</v>
      </c>
      <c r="M108" s="1075"/>
    </row>
    <row r="109" spans="2:13" ht="12" customHeight="1">
      <c r="B109" s="41"/>
      <c r="C109" s="196"/>
      <c r="D109" s="125"/>
      <c r="E109" s="125"/>
      <c r="F109" s="197"/>
      <c r="G109" s="238"/>
      <c r="H109" s="60"/>
      <c r="I109" s="56"/>
      <c r="J109" s="61"/>
      <c r="K109" s="58"/>
      <c r="L109" s="14">
        <f t="shared" si="2"/>
        <v>0</v>
      </c>
      <c r="M109" s="1075"/>
    </row>
    <row r="110" spans="2:13" ht="12" customHeight="1">
      <c r="B110" s="41"/>
      <c r="C110" s="196"/>
      <c r="D110" s="125"/>
      <c r="E110" s="125"/>
      <c r="F110" s="197"/>
      <c r="G110" s="238"/>
      <c r="H110" s="60"/>
      <c r="I110" s="56"/>
      <c r="J110" s="61"/>
      <c r="K110" s="58"/>
      <c r="L110" s="14">
        <f t="shared" si="2"/>
        <v>0</v>
      </c>
      <c r="M110" s="1075"/>
    </row>
    <row r="111" spans="2:13" ht="12" customHeight="1">
      <c r="B111" s="41"/>
      <c r="C111" s="196"/>
      <c r="D111" s="125"/>
      <c r="E111" s="125"/>
      <c r="F111" s="197"/>
      <c r="G111" s="238"/>
      <c r="H111" s="60"/>
      <c r="I111" s="56"/>
      <c r="J111" s="61"/>
      <c r="K111" s="58"/>
      <c r="L111" s="14">
        <f t="shared" si="2"/>
        <v>0</v>
      </c>
      <c r="M111" s="1075"/>
    </row>
    <row r="112" spans="2:13" ht="12" customHeight="1">
      <c r="B112" s="41"/>
      <c r="C112" s="196"/>
      <c r="D112" s="125"/>
      <c r="E112" s="125"/>
      <c r="F112" s="197"/>
      <c r="G112" s="238"/>
      <c r="H112" s="60"/>
      <c r="I112" s="56"/>
      <c r="J112" s="61"/>
      <c r="K112" s="62"/>
      <c r="L112" s="14">
        <f t="shared" si="2"/>
        <v>0</v>
      </c>
      <c r="M112" s="1075"/>
    </row>
    <row r="113" spans="2:15" ht="12" customHeight="1">
      <c r="B113" s="41"/>
      <c r="C113" s="196"/>
      <c r="D113" s="125"/>
      <c r="E113" s="125"/>
      <c r="F113" s="197"/>
      <c r="G113" s="55"/>
      <c r="H113" s="55"/>
      <c r="I113" s="56"/>
      <c r="J113" s="61"/>
      <c r="K113" s="62"/>
      <c r="L113" s="14">
        <f t="shared" si="2"/>
        <v>0</v>
      </c>
      <c r="M113" s="1075"/>
    </row>
    <row r="114" spans="2:15" ht="12" customHeight="1">
      <c r="B114" s="41"/>
      <c r="C114" s="196"/>
      <c r="D114" s="125"/>
      <c r="E114" s="125"/>
      <c r="F114" s="197"/>
      <c r="G114" s="55"/>
      <c r="H114" s="55"/>
      <c r="I114" s="56"/>
      <c r="J114" s="61"/>
      <c r="K114" s="62"/>
      <c r="L114" s="14">
        <f t="shared" si="2"/>
        <v>0</v>
      </c>
      <c r="M114" s="1075"/>
    </row>
    <row r="115" spans="2:15" ht="12" customHeight="1">
      <c r="B115" s="41"/>
      <c r="C115" s="196"/>
      <c r="D115" s="125"/>
      <c r="E115" s="125"/>
      <c r="F115" s="197"/>
      <c r="G115" s="55"/>
      <c r="H115" s="55"/>
      <c r="I115" s="56"/>
      <c r="J115" s="61"/>
      <c r="K115" s="62"/>
      <c r="L115" s="14">
        <f t="shared" si="2"/>
        <v>0</v>
      </c>
      <c r="M115" s="1075"/>
    </row>
    <row r="116" spans="2:15" ht="12" customHeight="1">
      <c r="B116" s="1263" t="s">
        <v>97</v>
      </c>
      <c r="C116" s="1264"/>
      <c r="D116" s="1264"/>
      <c r="E116" s="1264"/>
      <c r="F116" s="1265"/>
      <c r="G116" s="149"/>
      <c r="H116" s="29" t="s">
        <v>6</v>
      </c>
      <c r="I116" s="42" t="s">
        <v>6</v>
      </c>
      <c r="J116" s="1041" t="s">
        <v>6</v>
      </c>
      <c r="K116" s="44" t="s">
        <v>6</v>
      </c>
      <c r="L116" s="44">
        <f>SUM(L56:L115)</f>
        <v>151528900</v>
      </c>
      <c r="M116" s="1079"/>
      <c r="O116" s="28"/>
    </row>
    <row r="117" spans="2:15" ht="12" customHeight="1">
      <c r="B117" s="13" t="s">
        <v>31</v>
      </c>
      <c r="C117" s="9"/>
      <c r="D117" s="9"/>
      <c r="E117" s="9"/>
      <c r="F117" s="10"/>
      <c r="G117" s="10"/>
      <c r="H117" s="10" t="s">
        <v>6</v>
      </c>
      <c r="I117" s="11" t="s">
        <v>6</v>
      </c>
      <c r="J117" s="1039" t="s">
        <v>6</v>
      </c>
      <c r="K117" s="10" t="s">
        <v>6</v>
      </c>
      <c r="L117" s="10" t="s">
        <v>6</v>
      </c>
      <c r="M117" s="1074" t="s">
        <v>6</v>
      </c>
    </row>
    <row r="118" spans="2:15" ht="12" customHeight="1">
      <c r="B118" s="13" t="s">
        <v>163</v>
      </c>
      <c r="C118" s="9"/>
      <c r="D118" s="9"/>
      <c r="E118" s="9"/>
      <c r="F118" s="10"/>
      <c r="G118" s="10"/>
      <c r="H118" s="10"/>
      <c r="I118" s="11"/>
      <c r="J118" s="1039"/>
      <c r="K118" s="15"/>
      <c r="L118" s="14"/>
      <c r="M118" s="1074"/>
    </row>
    <row r="119" spans="2:15" ht="12" customHeight="1">
      <c r="B119" s="40"/>
      <c r="C119" s="196"/>
      <c r="D119" s="125"/>
      <c r="E119" s="125"/>
      <c r="F119" s="197"/>
      <c r="G119" s="238" t="s">
        <v>2113</v>
      </c>
      <c r="H119" s="55" t="s">
        <v>2206</v>
      </c>
      <c r="I119" s="1025" t="s">
        <v>2112</v>
      </c>
      <c r="J119" s="61">
        <v>1</v>
      </c>
      <c r="K119" s="58">
        <v>57887000</v>
      </c>
      <c r="L119" s="14">
        <f t="shared" ref="L119" si="3">INT(J119*K119)</f>
        <v>57887000</v>
      </c>
      <c r="M119" s="1075"/>
    </row>
    <row r="120" spans="2:15" ht="12" customHeight="1">
      <c r="B120" s="41"/>
      <c r="C120" s="196"/>
      <c r="D120" s="125"/>
      <c r="E120" s="125"/>
      <c r="F120" s="197"/>
      <c r="G120" s="238"/>
      <c r="H120" s="60"/>
      <c r="I120" s="1025"/>
      <c r="J120" s="61"/>
      <c r="K120" s="58"/>
      <c r="L120" s="14"/>
      <c r="M120" s="1075"/>
    </row>
    <row r="121" spans="2:15" ht="12" customHeight="1">
      <c r="B121" s="41"/>
      <c r="C121" s="196"/>
      <c r="D121" s="125"/>
      <c r="E121" s="125"/>
      <c r="F121" s="197"/>
      <c r="G121" s="238"/>
      <c r="H121" s="60"/>
      <c r="I121" s="1025"/>
      <c r="J121" s="61"/>
      <c r="K121" s="58"/>
      <c r="L121" s="14"/>
      <c r="M121" s="1075"/>
    </row>
    <row r="122" spans="2:15" ht="12" customHeight="1">
      <c r="B122" s="41"/>
      <c r="C122" s="196"/>
      <c r="D122" s="125"/>
      <c r="E122" s="125"/>
      <c r="F122" s="197"/>
      <c r="G122" s="238"/>
      <c r="H122" s="60"/>
      <c r="I122" s="56"/>
      <c r="J122" s="61"/>
      <c r="K122" s="58"/>
      <c r="L122" s="14"/>
      <c r="M122" s="1075"/>
    </row>
    <row r="123" spans="2:15" ht="12" customHeight="1">
      <c r="B123" s="41"/>
      <c r="C123" s="196"/>
      <c r="D123" s="125"/>
      <c r="E123" s="125"/>
      <c r="F123" s="197"/>
      <c r="G123" s="238"/>
      <c r="H123" s="60"/>
      <c r="I123" s="56"/>
      <c r="J123" s="61"/>
      <c r="K123" s="58"/>
      <c r="L123" s="14"/>
      <c r="M123" s="1075"/>
    </row>
    <row r="124" spans="2:15" ht="12" customHeight="1">
      <c r="B124" s="41"/>
      <c r="C124" s="196"/>
      <c r="D124" s="125"/>
      <c r="E124" s="125"/>
      <c r="F124" s="197"/>
      <c r="G124" s="238"/>
      <c r="H124" s="60"/>
      <c r="I124" s="56"/>
      <c r="J124" s="61"/>
      <c r="K124" s="58"/>
      <c r="L124" s="14"/>
      <c r="M124" s="1075"/>
    </row>
    <row r="125" spans="2:15" ht="12" customHeight="1">
      <c r="B125" s="41"/>
      <c r="C125" s="196"/>
      <c r="D125" s="125"/>
      <c r="E125" s="125"/>
      <c r="F125" s="197"/>
      <c r="G125" s="238"/>
      <c r="H125" s="60"/>
      <c r="I125" s="56"/>
      <c r="J125" s="61"/>
      <c r="K125" s="58"/>
      <c r="L125" s="14"/>
      <c r="M125" s="1075"/>
    </row>
    <row r="126" spans="2:15" ht="12" customHeight="1">
      <c r="B126" s="41"/>
      <c r="C126" s="196"/>
      <c r="D126" s="125"/>
      <c r="E126" s="125"/>
      <c r="F126" s="197"/>
      <c r="G126" s="238"/>
      <c r="H126" s="60"/>
      <c r="I126" s="56"/>
      <c r="J126" s="61"/>
      <c r="K126" s="58"/>
      <c r="L126" s="14"/>
      <c r="M126" s="1075"/>
    </row>
    <row r="127" spans="2:15" ht="12" customHeight="1">
      <c r="B127" s="41"/>
      <c r="C127" s="196"/>
      <c r="D127" s="125"/>
      <c r="E127" s="125"/>
      <c r="F127" s="197"/>
      <c r="G127" s="238"/>
      <c r="H127" s="60"/>
      <c r="I127" s="56"/>
      <c r="J127" s="61"/>
      <c r="K127" s="58"/>
      <c r="L127" s="14"/>
      <c r="M127" s="1075"/>
    </row>
    <row r="128" spans="2:15" ht="12" customHeight="1">
      <c r="B128" s="41"/>
      <c r="C128" s="196"/>
      <c r="D128" s="125"/>
      <c r="E128" s="125"/>
      <c r="F128" s="197"/>
      <c r="G128" s="238"/>
      <c r="H128" s="60"/>
      <c r="I128" s="56"/>
      <c r="J128" s="61"/>
      <c r="K128" s="58"/>
      <c r="L128" s="14"/>
      <c r="M128" s="1075"/>
    </row>
    <row r="129" spans="2:13" ht="12" customHeight="1">
      <c r="B129" s="41"/>
      <c r="C129" s="196"/>
      <c r="D129" s="125"/>
      <c r="E129" s="125"/>
      <c r="F129" s="197"/>
      <c r="G129" s="238"/>
      <c r="H129" s="60"/>
      <c r="I129" s="56"/>
      <c r="J129" s="61"/>
      <c r="K129" s="58"/>
      <c r="L129" s="14"/>
      <c r="M129" s="1075"/>
    </row>
    <row r="130" spans="2:13" ht="12" customHeight="1">
      <c r="B130" s="41"/>
      <c r="C130" s="196"/>
      <c r="D130" s="125"/>
      <c r="E130" s="125"/>
      <c r="F130" s="197"/>
      <c r="G130" s="238"/>
      <c r="H130" s="60"/>
      <c r="I130" s="56"/>
      <c r="J130" s="61"/>
      <c r="K130" s="62"/>
      <c r="L130" s="14"/>
      <c r="M130" s="1075"/>
    </row>
    <row r="131" spans="2:13" ht="12" customHeight="1">
      <c r="B131" s="41"/>
      <c r="C131" s="196"/>
      <c r="D131" s="125"/>
      <c r="E131" s="125"/>
      <c r="F131" s="197"/>
      <c r="G131" s="55"/>
      <c r="H131" s="55"/>
      <c r="I131" s="56"/>
      <c r="J131" s="61"/>
      <c r="K131" s="62"/>
      <c r="L131" s="14"/>
      <c r="M131" s="1075"/>
    </row>
    <row r="132" spans="2:13" ht="12" customHeight="1">
      <c r="B132" s="41"/>
      <c r="C132" s="196"/>
      <c r="D132" s="125"/>
      <c r="E132" s="125"/>
      <c r="F132" s="197"/>
      <c r="G132" s="55"/>
      <c r="H132" s="55"/>
      <c r="I132" s="56"/>
      <c r="J132" s="61"/>
      <c r="K132" s="62"/>
      <c r="L132" s="14"/>
      <c r="M132" s="1075"/>
    </row>
    <row r="133" spans="2:13" ht="12" customHeight="1">
      <c r="B133" s="41"/>
      <c r="C133" s="196"/>
      <c r="D133" s="125"/>
      <c r="E133" s="125"/>
      <c r="F133" s="197"/>
      <c r="G133" s="55"/>
      <c r="H133" s="55"/>
      <c r="I133" s="56"/>
      <c r="J133" s="61"/>
      <c r="K133" s="62"/>
      <c r="L133" s="14"/>
      <c r="M133" s="1075"/>
    </row>
    <row r="134" spans="2:13" ht="12" customHeight="1">
      <c r="B134" s="13" t="s">
        <v>15</v>
      </c>
      <c r="C134" s="9"/>
      <c r="D134" s="9"/>
      <c r="E134" s="9"/>
      <c r="F134" s="10"/>
      <c r="G134" s="10"/>
      <c r="H134" s="10" t="s">
        <v>11</v>
      </c>
      <c r="I134" s="11"/>
      <c r="J134" s="1039"/>
      <c r="K134" s="10"/>
      <c r="L134" s="10"/>
      <c r="M134" s="1074"/>
    </row>
    <row r="135" spans="2:13" ht="12" customHeight="1">
      <c r="B135" s="13" t="s">
        <v>6</v>
      </c>
      <c r="C135" s="9" t="s">
        <v>6</v>
      </c>
      <c r="D135" s="9"/>
      <c r="E135" s="9" t="s">
        <v>6</v>
      </c>
      <c r="F135" s="17" t="s">
        <v>7</v>
      </c>
      <c r="G135" s="17"/>
      <c r="H135" s="18">
        <f>L116</f>
        <v>151528900</v>
      </c>
      <c r="I135" s="19" t="s">
        <v>8</v>
      </c>
      <c r="J135" s="1042">
        <v>0</v>
      </c>
      <c r="K135" s="20"/>
      <c r="L135" s="9" t="s">
        <v>130</v>
      </c>
      <c r="M135" s="21">
        <f>INT((H135-J135)*0.03)</f>
        <v>4545867</v>
      </c>
    </row>
    <row r="136" spans="2:13" ht="12" customHeight="1">
      <c r="B136" s="1263" t="s">
        <v>98</v>
      </c>
      <c r="C136" s="1264"/>
      <c r="D136" s="1264"/>
      <c r="E136" s="1264"/>
      <c r="F136" s="1265"/>
      <c r="G136" s="149"/>
      <c r="H136" s="29" t="s">
        <v>6</v>
      </c>
      <c r="I136" s="42" t="s">
        <v>6</v>
      </c>
      <c r="J136" s="1041" t="s">
        <v>6</v>
      </c>
      <c r="K136" s="44" t="s">
        <v>6</v>
      </c>
      <c r="L136" s="44">
        <f>SUM(L119:L133,M135)</f>
        <v>62432867</v>
      </c>
      <c r="M136" s="1080"/>
    </row>
    <row r="137" spans="2:13" ht="12" customHeight="1">
      <c r="B137" s="13" t="s">
        <v>548</v>
      </c>
      <c r="C137" s="148"/>
      <c r="D137" s="148"/>
      <c r="E137" s="148"/>
      <c r="F137" s="149"/>
      <c r="G137" s="300"/>
      <c r="H137" s="300"/>
      <c r="I137" s="1026"/>
      <c r="J137" s="1043"/>
      <c r="K137" s="301"/>
      <c r="L137" s="14"/>
      <c r="M137" s="1080"/>
    </row>
    <row r="138" spans="2:13" ht="12" customHeight="1">
      <c r="B138" s="13"/>
      <c r="C138" s="148"/>
      <c r="D138" s="148"/>
      <c r="E138" s="148"/>
      <c r="F138" s="149"/>
      <c r="G138" s="238"/>
      <c r="H138" s="238"/>
      <c r="I138" s="1027"/>
      <c r="J138" s="1044"/>
      <c r="K138" s="298"/>
      <c r="L138" s="14"/>
      <c r="M138" s="1080"/>
    </row>
    <row r="139" spans="2:13" ht="12" customHeight="1">
      <c r="B139" s="13"/>
      <c r="C139" s="148"/>
      <c r="D139" s="148"/>
      <c r="E139" s="148"/>
      <c r="F139" s="149"/>
      <c r="G139" s="238"/>
      <c r="H139" s="238"/>
      <c r="I139" s="1027"/>
      <c r="J139" s="1044"/>
      <c r="K139" s="298"/>
      <c r="L139" s="14"/>
      <c r="M139" s="1080"/>
    </row>
    <row r="140" spans="2:13" ht="12" customHeight="1">
      <c r="B140" s="13"/>
      <c r="C140" s="148"/>
      <c r="D140" s="148"/>
      <c r="E140" s="148"/>
      <c r="F140" s="149"/>
      <c r="G140" s="238"/>
      <c r="H140" s="238"/>
      <c r="I140" s="1027"/>
      <c r="J140" s="1044"/>
      <c r="K140" s="298"/>
      <c r="L140" s="14">
        <f t="shared" ref="L140:L141" si="4">INT(J140*K140)</f>
        <v>0</v>
      </c>
      <c r="M140" s="1080"/>
    </row>
    <row r="141" spans="2:13" ht="12" customHeight="1">
      <c r="B141" s="13"/>
      <c r="C141" s="148"/>
      <c r="D141" s="148"/>
      <c r="E141" s="148"/>
      <c r="F141" s="149"/>
      <c r="G141" s="238"/>
      <c r="H141" s="238"/>
      <c r="I141" s="1027"/>
      <c r="J141" s="1044"/>
      <c r="K141" s="298"/>
      <c r="L141" s="14">
        <f t="shared" si="4"/>
        <v>0</v>
      </c>
      <c r="M141" s="1080"/>
    </row>
    <row r="142" spans="2:13" ht="12" customHeight="1">
      <c r="B142" s="1263" t="s">
        <v>565</v>
      </c>
      <c r="C142" s="1264"/>
      <c r="D142" s="1264"/>
      <c r="E142" s="1264"/>
      <c r="F142" s="1265"/>
      <c r="G142" s="300"/>
      <c r="H142" s="300"/>
      <c r="I142" s="1026"/>
      <c r="J142" s="1043"/>
      <c r="K142" s="301"/>
      <c r="L142" s="44">
        <f>SUM(L138:L141)</f>
        <v>0</v>
      </c>
      <c r="M142" s="1080"/>
    </row>
    <row r="143" spans="2:13" ht="12" customHeight="1">
      <c r="B143" s="13" t="s">
        <v>549</v>
      </c>
      <c r="C143" s="148"/>
      <c r="D143" s="148"/>
      <c r="E143" s="148"/>
      <c r="F143" s="149"/>
      <c r="G143" s="300"/>
      <c r="H143" s="300"/>
      <c r="I143" s="1026"/>
      <c r="J143" s="1043"/>
      <c r="K143" s="301"/>
      <c r="L143" s="14"/>
      <c r="M143" s="1080"/>
    </row>
    <row r="144" spans="2:13" ht="12" customHeight="1">
      <c r="B144" s="13"/>
      <c r="C144" s="148"/>
      <c r="D144" s="148"/>
      <c r="E144" s="148"/>
      <c r="F144" s="149"/>
      <c r="G144" s="55"/>
      <c r="H144" s="55"/>
      <c r="I144" s="56"/>
      <c r="J144" s="61"/>
      <c r="K144" s="58"/>
      <c r="L144" s="14">
        <f t="shared" ref="L144:L147" si="5">INT(J144*K144)</f>
        <v>0</v>
      </c>
      <c r="M144" s="1080"/>
    </row>
    <row r="145" spans="1:13" ht="12" customHeight="1">
      <c r="A145" s="2" t="s">
        <v>564</v>
      </c>
      <c r="B145" s="13"/>
      <c r="C145" s="148"/>
      <c r="D145" s="148"/>
      <c r="E145" s="148"/>
      <c r="F145" s="149"/>
      <c r="G145" s="55"/>
      <c r="H145" s="55"/>
      <c r="I145" s="56"/>
      <c r="J145" s="61"/>
      <c r="K145" s="58"/>
      <c r="L145" s="14">
        <f t="shared" si="5"/>
        <v>0</v>
      </c>
      <c r="M145" s="1080"/>
    </row>
    <row r="146" spans="1:13" ht="12" customHeight="1">
      <c r="B146" s="13"/>
      <c r="C146" s="148"/>
      <c r="D146" s="148"/>
      <c r="E146" s="148"/>
      <c r="F146" s="149"/>
      <c r="G146" s="55"/>
      <c r="H146" s="55"/>
      <c r="I146" s="56"/>
      <c r="J146" s="61"/>
      <c r="K146" s="58"/>
      <c r="L146" s="14">
        <f t="shared" si="5"/>
        <v>0</v>
      </c>
      <c r="M146" s="1080"/>
    </row>
    <row r="147" spans="1:13" ht="12" customHeight="1">
      <c r="B147" s="13"/>
      <c r="C147" s="148"/>
      <c r="D147" s="148"/>
      <c r="E147" s="148"/>
      <c r="F147" s="149"/>
      <c r="G147" s="55"/>
      <c r="H147" s="55"/>
      <c r="I147" s="56"/>
      <c r="J147" s="61"/>
      <c r="K147" s="58"/>
      <c r="L147" s="14">
        <f t="shared" si="5"/>
        <v>0</v>
      </c>
      <c r="M147" s="1080"/>
    </row>
    <row r="148" spans="1:13" ht="12" customHeight="1">
      <c r="B148" s="1263" t="s">
        <v>566</v>
      </c>
      <c r="C148" s="1264"/>
      <c r="D148" s="1264"/>
      <c r="E148" s="1264"/>
      <c r="F148" s="1265"/>
      <c r="G148" s="302"/>
      <c r="H148" s="302"/>
      <c r="I148" s="1028"/>
      <c r="J148" s="1045"/>
      <c r="K148" s="303"/>
      <c r="L148" s="44">
        <f>SUM(L144:L147)</f>
        <v>0</v>
      </c>
      <c r="M148" s="1080"/>
    </row>
    <row r="149" spans="1:13" ht="12" customHeight="1">
      <c r="B149" s="1197" t="s">
        <v>96</v>
      </c>
      <c r="C149" s="1198"/>
      <c r="D149" s="1198"/>
      <c r="E149" s="1198"/>
      <c r="F149" s="1199"/>
      <c r="G149" s="236"/>
      <c r="H149" s="47"/>
      <c r="I149" s="48"/>
      <c r="J149" s="1046"/>
      <c r="K149" s="47"/>
      <c r="L149" s="50">
        <f>L54+L116+L136+L142+L148</f>
        <v>235181066</v>
      </c>
      <c r="M149" s="1081"/>
    </row>
    <row r="150" spans="1:13" ht="12" customHeight="1">
      <c r="B150" s="13" t="s">
        <v>95</v>
      </c>
      <c r="C150" s="9"/>
      <c r="D150" s="9"/>
      <c r="E150" s="9"/>
      <c r="F150" s="10"/>
      <c r="G150" s="10"/>
      <c r="H150" s="10" t="s">
        <v>6</v>
      </c>
      <c r="I150" s="11" t="s">
        <v>6</v>
      </c>
      <c r="J150" s="1039" t="s">
        <v>6</v>
      </c>
      <c r="K150" s="10" t="s">
        <v>6</v>
      </c>
      <c r="L150" s="10" t="s">
        <v>6</v>
      </c>
      <c r="M150" s="1074" t="s">
        <v>6</v>
      </c>
    </row>
    <row r="151" spans="1:13" ht="12" customHeight="1">
      <c r="B151" s="40"/>
      <c r="C151" s="196"/>
      <c r="D151" s="125"/>
      <c r="E151" s="125"/>
      <c r="F151" s="197"/>
      <c r="G151" s="55" t="s">
        <v>2203</v>
      </c>
      <c r="H151" s="55" t="s">
        <v>2204</v>
      </c>
      <c r="I151" s="56" t="s">
        <v>2205</v>
      </c>
      <c r="J151" s="57">
        <v>1</v>
      </c>
      <c r="K151" s="58">
        <v>1297477000</v>
      </c>
      <c r="L151" s="14">
        <f t="shared" ref="L151:L152" si="6">INT(J151*K151)</f>
        <v>1297477000</v>
      </c>
      <c r="M151" s="1075"/>
    </row>
    <row r="152" spans="1:13" ht="12" customHeight="1">
      <c r="B152" s="41"/>
      <c r="C152" s="196"/>
      <c r="D152" s="125"/>
      <c r="E152" s="125"/>
      <c r="F152" s="197"/>
      <c r="G152" s="55" t="s">
        <v>2212</v>
      </c>
      <c r="H152" s="60" t="s">
        <v>2213</v>
      </c>
      <c r="I152" s="56" t="s">
        <v>1463</v>
      </c>
      <c r="J152" s="57">
        <v>1</v>
      </c>
      <c r="K152" s="58">
        <v>63979000</v>
      </c>
      <c r="L152" s="14">
        <f t="shared" si="6"/>
        <v>63979000</v>
      </c>
      <c r="M152" s="1075"/>
    </row>
    <row r="153" spans="1:13" ht="12" customHeight="1">
      <c r="B153" s="41"/>
      <c r="C153" s="196"/>
      <c r="D153" s="125"/>
      <c r="E153" s="125"/>
      <c r="F153" s="197"/>
      <c r="G153" s="55"/>
      <c r="H153" s="55"/>
      <c r="I153" s="56"/>
      <c r="J153" s="57"/>
      <c r="K153" s="58"/>
      <c r="L153" s="14"/>
      <c r="M153" s="1075"/>
    </row>
    <row r="154" spans="1:13" ht="12" customHeight="1">
      <c r="B154" s="41"/>
      <c r="C154" s="196"/>
      <c r="D154" s="125"/>
      <c r="E154" s="125"/>
      <c r="F154" s="197"/>
      <c r="G154" s="55"/>
      <c r="H154" s="55"/>
      <c r="I154" s="56"/>
      <c r="J154" s="61"/>
      <c r="K154" s="58"/>
      <c r="L154" s="14"/>
      <c r="M154" s="1075"/>
    </row>
    <row r="155" spans="1:13" ht="12" customHeight="1">
      <c r="B155" s="41"/>
      <c r="C155" s="196"/>
      <c r="D155" s="125"/>
      <c r="E155" s="125"/>
      <c r="F155" s="197"/>
      <c r="G155" s="55"/>
      <c r="H155" s="55"/>
      <c r="I155" s="56"/>
      <c r="J155" s="61"/>
      <c r="K155" s="58"/>
      <c r="L155" s="14"/>
      <c r="M155" s="1075"/>
    </row>
    <row r="156" spans="1:13" ht="12" customHeight="1">
      <c r="B156" s="41"/>
      <c r="C156" s="196"/>
      <c r="D156" s="125"/>
      <c r="E156" s="125"/>
      <c r="F156" s="197"/>
      <c r="G156" s="55"/>
      <c r="H156" s="55"/>
      <c r="I156" s="56"/>
      <c r="J156" s="61"/>
      <c r="K156" s="58"/>
      <c r="L156" s="14">
        <f t="shared" ref="L156:L183" si="7">INT(J156*K156)</f>
        <v>0</v>
      </c>
      <c r="M156" s="1075"/>
    </row>
    <row r="157" spans="1:13" ht="12" customHeight="1">
      <c r="B157" s="41"/>
      <c r="C157" s="196"/>
      <c r="D157" s="125"/>
      <c r="E157" s="125"/>
      <c r="F157" s="197"/>
      <c r="G157" s="55"/>
      <c r="H157" s="55"/>
      <c r="I157" s="56"/>
      <c r="J157" s="61"/>
      <c r="K157" s="58"/>
      <c r="L157" s="14">
        <f t="shared" si="7"/>
        <v>0</v>
      </c>
      <c r="M157" s="1075"/>
    </row>
    <row r="158" spans="1:13" ht="12" customHeight="1">
      <c r="B158" s="41"/>
      <c r="C158" s="196"/>
      <c r="D158" s="125"/>
      <c r="E158" s="125"/>
      <c r="F158" s="197"/>
      <c r="G158" s="55"/>
      <c r="H158" s="55"/>
      <c r="I158" s="56"/>
      <c r="J158" s="61"/>
      <c r="K158" s="58"/>
      <c r="L158" s="14">
        <f t="shared" si="7"/>
        <v>0</v>
      </c>
      <c r="M158" s="1075"/>
    </row>
    <row r="159" spans="1:13" ht="12" customHeight="1">
      <c r="B159" s="41"/>
      <c r="C159" s="196"/>
      <c r="D159" s="125"/>
      <c r="E159" s="125"/>
      <c r="F159" s="197"/>
      <c r="G159" s="55"/>
      <c r="H159" s="55"/>
      <c r="I159" s="56"/>
      <c r="J159" s="61"/>
      <c r="K159" s="58"/>
      <c r="L159" s="14">
        <f t="shared" si="7"/>
        <v>0</v>
      </c>
      <c r="M159" s="1075"/>
    </row>
    <row r="160" spans="1:13" ht="12" customHeight="1">
      <c r="B160" s="41"/>
      <c r="C160" s="196"/>
      <c r="D160" s="125"/>
      <c r="E160" s="125"/>
      <c r="F160" s="197"/>
      <c r="G160" s="55"/>
      <c r="H160" s="55"/>
      <c r="I160" s="56"/>
      <c r="J160" s="61"/>
      <c r="K160" s="58"/>
      <c r="L160" s="14">
        <f t="shared" si="7"/>
        <v>0</v>
      </c>
      <c r="M160" s="1075"/>
    </row>
    <row r="161" spans="2:13" ht="12" customHeight="1">
      <c r="B161" s="41"/>
      <c r="C161" s="196"/>
      <c r="D161" s="125"/>
      <c r="E161" s="125"/>
      <c r="F161" s="197"/>
      <c r="G161" s="55"/>
      <c r="H161" s="55"/>
      <c r="I161" s="56"/>
      <c r="J161" s="61"/>
      <c r="K161" s="58"/>
      <c r="L161" s="14">
        <f t="shared" si="7"/>
        <v>0</v>
      </c>
      <c r="M161" s="1075"/>
    </row>
    <row r="162" spans="2:13" ht="12" customHeight="1">
      <c r="B162" s="41"/>
      <c r="C162" s="196"/>
      <c r="D162" s="125"/>
      <c r="E162" s="125"/>
      <c r="F162" s="197"/>
      <c r="G162" s="55"/>
      <c r="H162" s="55"/>
      <c r="I162" s="56"/>
      <c r="J162" s="61"/>
      <c r="K162" s="58"/>
      <c r="L162" s="14">
        <f t="shared" si="7"/>
        <v>0</v>
      </c>
      <c r="M162" s="1075"/>
    </row>
    <row r="163" spans="2:13" ht="12" customHeight="1">
      <c r="B163" s="41"/>
      <c r="C163" s="196"/>
      <c r="D163" s="125"/>
      <c r="E163" s="125"/>
      <c r="F163" s="197"/>
      <c r="G163" s="55"/>
      <c r="H163" s="55"/>
      <c r="I163" s="56"/>
      <c r="J163" s="61"/>
      <c r="K163" s="58"/>
      <c r="L163" s="14">
        <f t="shared" si="7"/>
        <v>0</v>
      </c>
      <c r="M163" s="1075"/>
    </row>
    <row r="164" spans="2:13" ht="12" customHeight="1">
      <c r="B164" s="41"/>
      <c r="C164" s="196"/>
      <c r="D164" s="125"/>
      <c r="E164" s="125"/>
      <c r="F164" s="197"/>
      <c r="G164" s="55"/>
      <c r="H164" s="55"/>
      <c r="I164" s="56"/>
      <c r="J164" s="61"/>
      <c r="K164" s="58"/>
      <c r="L164" s="14">
        <f t="shared" si="7"/>
        <v>0</v>
      </c>
      <c r="M164" s="1075"/>
    </row>
    <row r="165" spans="2:13" ht="12" customHeight="1">
      <c r="B165" s="41"/>
      <c r="C165" s="196"/>
      <c r="D165" s="125"/>
      <c r="E165" s="125"/>
      <c r="F165" s="197"/>
      <c r="G165" s="55"/>
      <c r="H165" s="55"/>
      <c r="I165" s="56"/>
      <c r="J165" s="61"/>
      <c r="K165" s="58"/>
      <c r="L165" s="14">
        <f t="shared" si="7"/>
        <v>0</v>
      </c>
      <c r="M165" s="1075"/>
    </row>
    <row r="166" spans="2:13" ht="12" customHeight="1">
      <c r="B166" s="41"/>
      <c r="C166" s="196"/>
      <c r="D166" s="125"/>
      <c r="E166" s="125"/>
      <c r="F166" s="197"/>
      <c r="G166" s="55"/>
      <c r="H166" s="55"/>
      <c r="I166" s="56"/>
      <c r="J166" s="61"/>
      <c r="K166" s="58"/>
      <c r="L166" s="14">
        <f t="shared" si="7"/>
        <v>0</v>
      </c>
      <c r="M166" s="1075"/>
    </row>
    <row r="167" spans="2:13" ht="12" customHeight="1">
      <c r="B167" s="41"/>
      <c r="C167" s="196"/>
      <c r="D167" s="125"/>
      <c r="E167" s="125"/>
      <c r="F167" s="197"/>
      <c r="G167" s="55"/>
      <c r="H167" s="55"/>
      <c r="I167" s="56"/>
      <c r="J167" s="61"/>
      <c r="K167" s="58"/>
      <c r="L167" s="14">
        <f t="shared" si="7"/>
        <v>0</v>
      </c>
      <c r="M167" s="1075"/>
    </row>
    <row r="168" spans="2:13" ht="12" customHeight="1">
      <c r="B168" s="41"/>
      <c r="C168" s="196"/>
      <c r="D168" s="125"/>
      <c r="E168" s="125"/>
      <c r="F168" s="197"/>
      <c r="G168" s="55"/>
      <c r="H168" s="55"/>
      <c r="I168" s="56"/>
      <c r="J168" s="61"/>
      <c r="K168" s="58"/>
      <c r="L168" s="14">
        <f t="shared" si="7"/>
        <v>0</v>
      </c>
      <c r="M168" s="1075"/>
    </row>
    <row r="169" spans="2:13" ht="12" customHeight="1">
      <c r="B169" s="41"/>
      <c r="C169" s="196"/>
      <c r="D169" s="125"/>
      <c r="E169" s="125"/>
      <c r="F169" s="197"/>
      <c r="G169" s="55"/>
      <c r="H169" s="55"/>
      <c r="I169" s="56"/>
      <c r="J169" s="61"/>
      <c r="K169" s="58"/>
      <c r="L169" s="14">
        <f t="shared" si="7"/>
        <v>0</v>
      </c>
      <c r="M169" s="1075"/>
    </row>
    <row r="170" spans="2:13" ht="12" customHeight="1">
      <c r="B170" s="41"/>
      <c r="C170" s="196"/>
      <c r="D170" s="125"/>
      <c r="E170" s="125"/>
      <c r="F170" s="197"/>
      <c r="G170" s="55"/>
      <c r="H170" s="55"/>
      <c r="I170" s="56"/>
      <c r="J170" s="61"/>
      <c r="K170" s="58"/>
      <c r="L170" s="14">
        <f t="shared" si="7"/>
        <v>0</v>
      </c>
      <c r="M170" s="1075"/>
    </row>
    <row r="171" spans="2:13" ht="12" customHeight="1">
      <c r="B171" s="41"/>
      <c r="C171" s="196"/>
      <c r="D171" s="125"/>
      <c r="E171" s="125"/>
      <c r="F171" s="197"/>
      <c r="G171" s="55"/>
      <c r="H171" s="55"/>
      <c r="I171" s="56"/>
      <c r="J171" s="61"/>
      <c r="K171" s="58"/>
      <c r="L171" s="14">
        <f t="shared" si="7"/>
        <v>0</v>
      </c>
      <c r="M171" s="1075"/>
    </row>
    <row r="172" spans="2:13" ht="12" customHeight="1">
      <c r="B172" s="41"/>
      <c r="C172" s="196"/>
      <c r="D172" s="125"/>
      <c r="E172" s="125"/>
      <c r="F172" s="197"/>
      <c r="G172" s="55"/>
      <c r="H172" s="55"/>
      <c r="I172" s="56"/>
      <c r="J172" s="61"/>
      <c r="K172" s="58"/>
      <c r="L172" s="14">
        <f t="shared" si="7"/>
        <v>0</v>
      </c>
      <c r="M172" s="1075"/>
    </row>
    <row r="173" spans="2:13" ht="12" customHeight="1">
      <c r="B173" s="41"/>
      <c r="C173" s="196"/>
      <c r="D173" s="125"/>
      <c r="E173" s="125"/>
      <c r="F173" s="197"/>
      <c r="G173" s="55"/>
      <c r="H173" s="55"/>
      <c r="I173" s="56"/>
      <c r="J173" s="61"/>
      <c r="K173" s="58"/>
      <c r="L173" s="14">
        <f t="shared" si="7"/>
        <v>0</v>
      </c>
      <c r="M173" s="1075"/>
    </row>
    <row r="174" spans="2:13" ht="12" customHeight="1">
      <c r="B174" s="41"/>
      <c r="C174" s="196"/>
      <c r="D174" s="125"/>
      <c r="E174" s="125"/>
      <c r="F174" s="197"/>
      <c r="G174" s="55"/>
      <c r="H174" s="55"/>
      <c r="I174" s="56"/>
      <c r="J174" s="61"/>
      <c r="K174" s="58"/>
      <c r="L174" s="14">
        <f t="shared" si="7"/>
        <v>0</v>
      </c>
      <c r="M174" s="1075"/>
    </row>
    <row r="175" spans="2:13" ht="12" customHeight="1">
      <c r="B175" s="41"/>
      <c r="C175" s="196"/>
      <c r="D175" s="125"/>
      <c r="E175" s="125"/>
      <c r="F175" s="197"/>
      <c r="G175" s="55"/>
      <c r="H175" s="55"/>
      <c r="I175" s="56"/>
      <c r="J175" s="61"/>
      <c r="K175" s="58"/>
      <c r="L175" s="14">
        <f t="shared" si="7"/>
        <v>0</v>
      </c>
      <c r="M175" s="1075"/>
    </row>
    <row r="176" spans="2:13" ht="12" customHeight="1">
      <c r="B176" s="41"/>
      <c r="C176" s="196"/>
      <c r="D176" s="125"/>
      <c r="E176" s="125"/>
      <c r="F176" s="197"/>
      <c r="G176" s="55"/>
      <c r="H176" s="55"/>
      <c r="I176" s="56"/>
      <c r="J176" s="61"/>
      <c r="K176" s="58"/>
      <c r="L176" s="14">
        <f t="shared" si="7"/>
        <v>0</v>
      </c>
      <c r="M176" s="1075"/>
    </row>
    <row r="177" spans="2:13" ht="12" customHeight="1">
      <c r="B177" s="41"/>
      <c r="C177" s="196"/>
      <c r="D177" s="125"/>
      <c r="E177" s="125"/>
      <c r="F177" s="197"/>
      <c r="G177" s="55"/>
      <c r="H177" s="55"/>
      <c r="I177" s="56"/>
      <c r="J177" s="61"/>
      <c r="K177" s="58"/>
      <c r="L177" s="14">
        <f t="shared" si="7"/>
        <v>0</v>
      </c>
      <c r="M177" s="1075"/>
    </row>
    <row r="178" spans="2:13" ht="12" customHeight="1">
      <c r="B178" s="41"/>
      <c r="C178" s="196"/>
      <c r="D178" s="125"/>
      <c r="E178" s="125"/>
      <c r="F178" s="197"/>
      <c r="G178" s="55"/>
      <c r="H178" s="55"/>
      <c r="I178" s="56"/>
      <c r="J178" s="61"/>
      <c r="K178" s="58"/>
      <c r="L178" s="14">
        <f t="shared" si="7"/>
        <v>0</v>
      </c>
      <c r="M178" s="1075"/>
    </row>
    <row r="179" spans="2:13" ht="12" customHeight="1">
      <c r="B179" s="41"/>
      <c r="C179" s="196"/>
      <c r="D179" s="125"/>
      <c r="E179" s="125"/>
      <c r="F179" s="197"/>
      <c r="G179" s="55"/>
      <c r="H179" s="55"/>
      <c r="I179" s="56"/>
      <c r="J179" s="61"/>
      <c r="K179" s="58"/>
      <c r="L179" s="14">
        <f t="shared" si="7"/>
        <v>0</v>
      </c>
      <c r="M179" s="1075"/>
    </row>
    <row r="180" spans="2:13" ht="12" customHeight="1">
      <c r="B180" s="41"/>
      <c r="C180" s="196"/>
      <c r="D180" s="125"/>
      <c r="E180" s="125"/>
      <c r="F180" s="197"/>
      <c r="G180" s="55"/>
      <c r="H180" s="55"/>
      <c r="I180" s="56"/>
      <c r="J180" s="61"/>
      <c r="K180" s="58"/>
      <c r="L180" s="14">
        <f t="shared" si="7"/>
        <v>0</v>
      </c>
      <c r="M180" s="1075"/>
    </row>
    <row r="181" spans="2:13" ht="12" customHeight="1">
      <c r="B181" s="41"/>
      <c r="C181" s="196"/>
      <c r="D181" s="125"/>
      <c r="E181" s="125"/>
      <c r="F181" s="197"/>
      <c r="G181" s="55"/>
      <c r="H181" s="55"/>
      <c r="I181" s="56"/>
      <c r="J181" s="61"/>
      <c r="K181" s="58"/>
      <c r="L181" s="14">
        <f t="shared" si="7"/>
        <v>0</v>
      </c>
      <c r="M181" s="1075"/>
    </row>
    <row r="182" spans="2:13" ht="12" customHeight="1">
      <c r="B182" s="41"/>
      <c r="C182" s="196"/>
      <c r="D182" s="125"/>
      <c r="E182" s="125"/>
      <c r="F182" s="197"/>
      <c r="G182" s="55"/>
      <c r="H182" s="55"/>
      <c r="I182" s="56"/>
      <c r="J182" s="61"/>
      <c r="K182" s="58"/>
      <c r="L182" s="14">
        <f t="shared" si="7"/>
        <v>0</v>
      </c>
      <c r="M182" s="1075"/>
    </row>
    <row r="183" spans="2:13" ht="12" customHeight="1">
      <c r="B183" s="41"/>
      <c r="C183" s="196"/>
      <c r="D183" s="125"/>
      <c r="E183" s="125"/>
      <c r="F183" s="197"/>
      <c r="G183" s="55"/>
      <c r="H183" s="55"/>
      <c r="I183" s="56"/>
      <c r="J183" s="61"/>
      <c r="K183" s="58"/>
      <c r="L183" s="14">
        <f t="shared" si="7"/>
        <v>0</v>
      </c>
      <c r="M183" s="1082"/>
    </row>
    <row r="184" spans="2:13" ht="12" customHeight="1" thickBot="1">
      <c r="B184" s="1260" t="s">
        <v>33</v>
      </c>
      <c r="C184" s="1261"/>
      <c r="D184" s="1261"/>
      <c r="E184" s="1261"/>
      <c r="F184" s="1262"/>
      <c r="G184" s="235"/>
      <c r="H184" s="213"/>
      <c r="I184" s="214"/>
      <c r="J184" s="1047"/>
      <c r="K184" s="216"/>
      <c r="L184" s="217">
        <f>SUM(L151:L183)</f>
        <v>1361456000</v>
      </c>
      <c r="M184" s="1083"/>
    </row>
  </sheetData>
  <mergeCells count="9">
    <mergeCell ref="E1:M1"/>
    <mergeCell ref="E2:M2"/>
    <mergeCell ref="B184:F184"/>
    <mergeCell ref="B136:F136"/>
    <mergeCell ref="B54:F54"/>
    <mergeCell ref="B116:F116"/>
    <mergeCell ref="B149:F149"/>
    <mergeCell ref="B142:F142"/>
    <mergeCell ref="B148:F148"/>
  </mergeCells>
  <phoneticPr fontId="6" type="noConversion"/>
  <printOptions horizontalCentered="1" gridLinesSet="0"/>
  <pageMargins left="0.23622047244094491" right="0.19685039370078741" top="0.55118110236220474" bottom="0.15748031496062992" header="0" footer="0"/>
  <pageSetup paperSize="8" orientation="portrait" verticalDpi="300"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A9B7-7B74-4C6A-8487-4DF1A1EE1A0F}">
  <sheetPr codeName="Sheet11">
    <tabColor rgb="FF0000FF"/>
  </sheetPr>
  <dimension ref="B1:AU88"/>
  <sheetViews>
    <sheetView zoomScale="85" zoomScaleNormal="85" workbookViewId="0">
      <selection activeCell="E4" sqref="E4"/>
    </sheetView>
  </sheetViews>
  <sheetFormatPr defaultColWidth="8.75" defaultRowHeight="24" customHeight="1"/>
  <cols>
    <col min="1" max="1" width="2" style="2" customWidth="1"/>
    <col min="2" max="2" width="4" style="2" customWidth="1"/>
    <col min="3" max="4" width="4.25" style="2" customWidth="1"/>
    <col min="5" max="5" width="3.25" style="2" customWidth="1"/>
    <col min="6" max="6" width="18.25" style="2" customWidth="1"/>
    <col min="7" max="7" width="18.75" style="2" customWidth="1"/>
    <col min="8" max="8" width="3" style="22" customWidth="1"/>
    <col min="9" max="9" width="18.75" style="26" customWidth="1"/>
    <col min="10" max="10" width="3" style="26" customWidth="1"/>
    <col min="11" max="11" width="18.75" style="2" customWidth="1"/>
    <col min="12" max="12" width="3" style="26" customWidth="1"/>
    <col min="13" max="13" width="27.25" style="2" customWidth="1"/>
    <col min="14" max="14" width="18.75" style="159" customWidth="1"/>
    <col min="15" max="15" width="4.25" style="2" customWidth="1"/>
    <col min="16" max="16" width="20" style="2" customWidth="1"/>
    <col min="17" max="17" width="18.75" style="2" customWidth="1"/>
    <col min="18" max="18" width="2.625" style="2" customWidth="1"/>
    <col min="19" max="20" width="14.75" style="2" customWidth="1"/>
    <col min="21" max="21" width="12.25" style="2" customWidth="1"/>
    <col min="22" max="29" width="11" style="2" customWidth="1"/>
    <col min="30" max="30" width="19.75" style="65" customWidth="1"/>
    <col min="31" max="31" width="9.625" style="66" customWidth="1"/>
    <col min="32" max="32" width="17.5" style="65" customWidth="1"/>
    <col min="33" max="33" width="23.75" style="66" customWidth="1"/>
    <col min="34" max="34" width="17.5" style="65" customWidth="1"/>
    <col min="35" max="35" width="9.625" style="66" customWidth="1"/>
    <col min="36" max="36" width="9.625" style="65" customWidth="1"/>
    <col min="37" max="37" width="9.625" style="66" customWidth="1"/>
    <col min="38" max="48" width="8.75" style="2" customWidth="1"/>
    <col min="49" max="16384" width="8.75" style="2"/>
  </cols>
  <sheetData>
    <row r="1" spans="2:47" ht="24" customHeight="1">
      <c r="B1" s="224" t="s">
        <v>573</v>
      </c>
      <c r="H1" s="2"/>
      <c r="I1" s="2"/>
      <c r="J1" s="2"/>
      <c r="L1" s="2"/>
      <c r="N1" s="2"/>
      <c r="P1" s="233"/>
      <c r="Q1" s="209" t="s">
        <v>208</v>
      </c>
    </row>
    <row r="2" spans="2:47" ht="24" customHeight="1">
      <c r="B2" s="224"/>
      <c r="H2" s="2"/>
      <c r="I2" s="2"/>
      <c r="J2" s="2"/>
      <c r="L2" s="2"/>
      <c r="N2" s="2"/>
      <c r="Q2" s="209" t="s">
        <v>535</v>
      </c>
    </row>
    <row r="3" spans="2:47" ht="24" customHeight="1">
      <c r="B3" s="192" t="s">
        <v>176</v>
      </c>
      <c r="E3" s="1195" t="s">
        <v>2215</v>
      </c>
      <c r="F3" s="1195"/>
      <c r="G3" s="1195"/>
      <c r="H3" s="1195"/>
      <c r="I3" s="1195"/>
      <c r="J3" s="1195"/>
      <c r="K3" s="1195"/>
      <c r="L3" s="1195"/>
      <c r="M3" s="1195"/>
      <c r="N3" s="1195"/>
      <c r="P3" s="219"/>
      <c r="Q3" s="192" t="s">
        <v>179</v>
      </c>
    </row>
    <row r="4" spans="2:47" ht="30" customHeight="1" thickBot="1">
      <c r="B4" s="30" t="s">
        <v>136</v>
      </c>
      <c r="C4" s="1"/>
      <c r="D4" s="1"/>
      <c r="E4" s="1"/>
      <c r="F4" s="1"/>
      <c r="G4" s="1"/>
      <c r="H4" s="1"/>
      <c r="I4" s="23"/>
      <c r="J4" s="23"/>
      <c r="K4" s="1"/>
      <c r="L4" s="23"/>
      <c r="M4" s="1"/>
      <c r="N4" s="63"/>
      <c r="P4" s="208" t="s">
        <v>536</v>
      </c>
      <c r="Q4" s="192"/>
    </row>
    <row r="5" spans="2:47" ht="24" customHeight="1" thickBot="1">
      <c r="B5" s="3" t="s">
        <v>0</v>
      </c>
      <c r="C5" s="4"/>
      <c r="D5" s="4"/>
      <c r="E5" s="4"/>
      <c r="F5" s="5"/>
      <c r="G5" s="1211" t="s">
        <v>188</v>
      </c>
      <c r="H5" s="1212"/>
      <c r="I5" s="1212"/>
      <c r="J5" s="1212"/>
      <c r="K5" s="1212"/>
      <c r="L5" s="1212"/>
      <c r="M5" s="1213"/>
      <c r="N5" s="67" t="s">
        <v>41</v>
      </c>
      <c r="P5" s="208" t="s">
        <v>189</v>
      </c>
      <c r="Q5" s="64"/>
      <c r="R5" s="64"/>
    </row>
    <row r="6" spans="2:47" ht="24" customHeight="1">
      <c r="B6" s="8" t="s">
        <v>50</v>
      </c>
      <c r="C6" s="9"/>
      <c r="D6" s="9"/>
      <c r="E6" s="9"/>
      <c r="F6" s="10"/>
      <c r="G6" s="9"/>
      <c r="H6" s="68"/>
      <c r="I6" s="69"/>
      <c r="J6" s="69"/>
      <c r="K6" s="9"/>
      <c r="L6" s="69"/>
      <c r="M6" s="10"/>
      <c r="N6" s="70"/>
      <c r="P6" s="208" t="s">
        <v>190</v>
      </c>
      <c r="Q6" s="64"/>
      <c r="R6" s="64"/>
    </row>
    <row r="7" spans="2:47" ht="24" customHeight="1">
      <c r="B7" s="71" t="s">
        <v>12</v>
      </c>
      <c r="C7" s="9"/>
      <c r="D7" s="9"/>
      <c r="E7" s="9"/>
      <c r="F7" s="10"/>
      <c r="G7" s="9"/>
      <c r="H7" s="68"/>
      <c r="I7" s="69"/>
      <c r="J7" s="69"/>
      <c r="K7" s="9"/>
      <c r="L7" s="69"/>
      <c r="M7" s="10"/>
      <c r="N7" s="70"/>
      <c r="P7" s="208" t="s">
        <v>191</v>
      </c>
      <c r="Q7" s="64"/>
      <c r="R7" s="64"/>
    </row>
    <row r="8" spans="2:47" ht="24" customHeight="1">
      <c r="B8" s="1197" t="s">
        <v>35</v>
      </c>
      <c r="C8" s="1198"/>
      <c r="D8" s="1198"/>
      <c r="E8" s="1198"/>
      <c r="F8" s="1199"/>
      <c r="G8" s="72"/>
      <c r="H8" s="73"/>
      <c r="I8" s="74"/>
      <c r="J8" s="74"/>
      <c r="K8" s="75"/>
      <c r="L8" s="74"/>
      <c r="M8" s="76"/>
      <c r="N8" s="77">
        <f>'기계 철거_순공사비 내역서'!L54</f>
        <v>62791.902000000002</v>
      </c>
      <c r="P8" s="208" t="s">
        <v>559</v>
      </c>
      <c r="Q8" s="64"/>
      <c r="R8" s="64"/>
    </row>
    <row r="9" spans="2:47" ht="24" customHeight="1">
      <c r="B9" s="71" t="s">
        <v>51</v>
      </c>
      <c r="C9" s="9"/>
      <c r="D9" s="9"/>
      <c r="E9" s="9"/>
      <c r="F9" s="10"/>
      <c r="G9" s="9"/>
      <c r="H9" s="68"/>
      <c r="I9" s="78"/>
      <c r="J9" s="78"/>
      <c r="K9" s="79"/>
      <c r="L9" s="78"/>
      <c r="M9" s="79"/>
      <c r="N9" s="70"/>
      <c r="P9" s="208"/>
      <c r="Q9" s="64"/>
      <c r="R9" s="64"/>
      <c r="V9" s="2" t="s">
        <v>56</v>
      </c>
      <c r="AD9" s="2" t="s">
        <v>56</v>
      </c>
    </row>
    <row r="10" spans="2:47" ht="38.25" customHeight="1">
      <c r="B10" s="13"/>
      <c r="C10" s="9" t="s">
        <v>122</v>
      </c>
      <c r="D10" s="9"/>
      <c r="E10" s="9"/>
      <c r="F10" s="10"/>
      <c r="G10" s="9"/>
      <c r="H10" s="68"/>
      <c r="I10" s="84"/>
      <c r="J10" s="84"/>
      <c r="K10" s="85"/>
      <c r="L10" s="84"/>
      <c r="M10" s="85"/>
      <c r="N10" s="70">
        <f>'기계 철거_순공사비 내역서'!L116</f>
        <v>10452779.343</v>
      </c>
      <c r="P10" s="192" t="s">
        <v>537</v>
      </c>
      <c r="Q10" s="64"/>
      <c r="R10" s="64"/>
      <c r="V10" s="1205" t="s">
        <v>55</v>
      </c>
      <c r="W10" s="1206"/>
      <c r="X10" s="1207"/>
      <c r="Y10" s="1218" t="s">
        <v>17</v>
      </c>
      <c r="Z10" s="1214"/>
      <c r="AA10" s="1218" t="s">
        <v>18</v>
      </c>
      <c r="AB10" s="1214"/>
      <c r="AD10" s="1204" t="s">
        <v>17</v>
      </c>
      <c r="AE10" s="1204"/>
      <c r="AF10" s="1204"/>
      <c r="AG10" s="1204"/>
      <c r="AH10" s="1204" t="s">
        <v>18</v>
      </c>
      <c r="AI10" s="1204"/>
      <c r="AJ10" s="1204"/>
      <c r="AK10" s="1204"/>
    </row>
    <row r="11" spans="2:47" ht="39.75" customHeight="1">
      <c r="B11" s="13"/>
      <c r="C11" s="9" t="s">
        <v>9</v>
      </c>
      <c r="D11" s="9"/>
      <c r="E11" s="9"/>
      <c r="F11" s="10"/>
      <c r="G11" s="91" t="s">
        <v>46</v>
      </c>
      <c r="H11" s="92"/>
      <c r="I11" s="93"/>
      <c r="J11" s="93"/>
      <c r="K11" s="94"/>
      <c r="L11" s="93"/>
      <c r="M11" s="94"/>
      <c r="N11" s="70"/>
      <c r="P11" s="225" t="s">
        <v>192</v>
      </c>
      <c r="Q11" s="225" t="s">
        <v>193</v>
      </c>
      <c r="R11" s="64"/>
      <c r="V11" s="1208"/>
      <c r="W11" s="1209"/>
      <c r="X11" s="1210"/>
      <c r="Y11" s="81" t="s">
        <v>19</v>
      </c>
      <c r="Z11" s="81" t="s">
        <v>20</v>
      </c>
      <c r="AA11" s="81" t="s">
        <v>19</v>
      </c>
      <c r="AB11" s="81" t="s">
        <v>20</v>
      </c>
      <c r="AD11" s="82" t="s">
        <v>19</v>
      </c>
      <c r="AE11" s="83" t="s">
        <v>87</v>
      </c>
      <c r="AF11" s="82" t="s">
        <v>20</v>
      </c>
      <c r="AG11" s="83" t="s">
        <v>87</v>
      </c>
      <c r="AH11" s="82" t="s">
        <v>19</v>
      </c>
      <c r="AI11" s="83" t="s">
        <v>87</v>
      </c>
      <c r="AJ11" s="82" t="s">
        <v>20</v>
      </c>
      <c r="AK11" s="83" t="s">
        <v>87</v>
      </c>
      <c r="AM11" s="2" t="s">
        <v>89</v>
      </c>
    </row>
    <row r="12" spans="2:47" ht="24" customHeight="1">
      <c r="B12" s="13"/>
      <c r="C12" s="9"/>
      <c r="D12" s="9"/>
      <c r="E12" s="9"/>
      <c r="F12" s="10"/>
      <c r="G12" s="95">
        <f>N10</f>
        <v>10452779.343</v>
      </c>
      <c r="H12" s="92"/>
      <c r="I12" s="96"/>
      <c r="J12" s="97" t="s">
        <v>61</v>
      </c>
      <c r="K12" s="98">
        <f>Q35</f>
        <v>11</v>
      </c>
      <c r="L12" s="92" t="s">
        <v>75</v>
      </c>
      <c r="M12" s="99"/>
      <c r="N12" s="70">
        <f>INT((G12)*K12/100)</f>
        <v>1149805</v>
      </c>
      <c r="P12" s="232">
        <v>1</v>
      </c>
      <c r="Q12" s="232"/>
      <c r="V12" s="1218" t="s">
        <v>47</v>
      </c>
      <c r="W12" s="1203"/>
      <c r="X12" s="1214"/>
      <c r="Y12" s="86">
        <v>0.15</v>
      </c>
      <c r="Z12" s="87">
        <v>0.13</v>
      </c>
      <c r="AA12" s="86">
        <v>0.12</v>
      </c>
      <c r="AB12" s="87">
        <v>0.1</v>
      </c>
      <c r="AD12" s="88">
        <v>0</v>
      </c>
      <c r="AE12" s="89">
        <v>15</v>
      </c>
      <c r="AF12" s="90">
        <v>0</v>
      </c>
      <c r="AG12" s="89">
        <v>13</v>
      </c>
      <c r="AH12" s="88">
        <v>0</v>
      </c>
      <c r="AI12" s="89">
        <v>12</v>
      </c>
      <c r="AJ12" s="90">
        <v>0</v>
      </c>
      <c r="AK12" s="89">
        <v>10</v>
      </c>
      <c r="AM12" s="1227" t="s">
        <v>375</v>
      </c>
      <c r="AN12" s="1228"/>
      <c r="AO12" s="1228"/>
      <c r="AP12" s="1228"/>
      <c r="AQ12" s="1228"/>
      <c r="AR12" s="1228"/>
      <c r="AS12" s="1228"/>
      <c r="AT12" s="1228"/>
      <c r="AU12" s="1229"/>
    </row>
    <row r="13" spans="2:47" ht="24" customHeight="1">
      <c r="B13" s="13"/>
      <c r="C13" s="9"/>
      <c r="D13" s="9"/>
      <c r="E13" s="9"/>
      <c r="F13" s="10"/>
      <c r="G13" s="95"/>
      <c r="H13" s="92"/>
      <c r="I13" s="92"/>
      <c r="J13" s="92"/>
      <c r="K13" s="99"/>
      <c r="L13" s="92"/>
      <c r="M13" s="99"/>
      <c r="N13" s="70"/>
      <c r="P13" s="192" t="s">
        <v>101</v>
      </c>
      <c r="V13" s="1218" t="s">
        <v>48</v>
      </c>
      <c r="W13" s="1203"/>
      <c r="X13" s="1214"/>
      <c r="Y13" s="86">
        <v>0.14000000000000001</v>
      </c>
      <c r="Z13" s="87">
        <v>0.14000000000000001</v>
      </c>
      <c r="AA13" s="86">
        <v>0.11</v>
      </c>
      <c r="AB13" s="87">
        <v>0.11</v>
      </c>
      <c r="AD13" s="88">
        <v>500000000</v>
      </c>
      <c r="AE13" s="89">
        <v>14</v>
      </c>
      <c r="AF13" s="90">
        <v>6</v>
      </c>
      <c r="AG13" s="89">
        <v>14</v>
      </c>
      <c r="AH13" s="88">
        <v>500000000</v>
      </c>
      <c r="AI13" s="89">
        <v>11</v>
      </c>
      <c r="AJ13" s="90">
        <v>6</v>
      </c>
      <c r="AK13" s="89">
        <v>11</v>
      </c>
      <c r="AM13" s="1219" t="s">
        <v>366</v>
      </c>
      <c r="AN13" s="1219"/>
      <c r="AO13" s="1219"/>
      <c r="AP13" s="1219"/>
      <c r="AQ13" s="1219"/>
      <c r="AR13" s="1219"/>
      <c r="AS13" s="1219"/>
      <c r="AT13" s="1219"/>
      <c r="AU13" s="100">
        <v>4.0000000000000001E-3</v>
      </c>
    </row>
    <row r="14" spans="2:47" ht="24" customHeight="1">
      <c r="B14" s="1197" t="s">
        <v>65</v>
      </c>
      <c r="C14" s="1198"/>
      <c r="D14" s="1198"/>
      <c r="E14" s="1198"/>
      <c r="F14" s="1199"/>
      <c r="G14" s="72"/>
      <c r="H14" s="73"/>
      <c r="I14" s="101"/>
      <c r="J14" s="101"/>
      <c r="K14" s="102"/>
      <c r="L14" s="101"/>
      <c r="M14" s="102"/>
      <c r="N14" s="103">
        <f>SUM(N10,N12)</f>
        <v>11602584.343</v>
      </c>
      <c r="P14" s="232">
        <v>3</v>
      </c>
      <c r="Q14" s="226" t="s">
        <v>100</v>
      </c>
      <c r="V14" s="1215" t="s">
        <v>49</v>
      </c>
      <c r="W14" s="1216"/>
      <c r="X14" s="1217"/>
      <c r="Y14" s="86">
        <v>0.13</v>
      </c>
      <c r="Z14" s="87">
        <v>0.15</v>
      </c>
      <c r="AA14" s="86">
        <v>0.1</v>
      </c>
      <c r="AB14" s="87">
        <v>0.12</v>
      </c>
      <c r="AD14" s="88">
        <v>2000000000</v>
      </c>
      <c r="AE14" s="89">
        <v>13</v>
      </c>
      <c r="AF14" s="90">
        <v>18</v>
      </c>
      <c r="AG14" s="89">
        <v>15</v>
      </c>
      <c r="AH14" s="88">
        <v>2000000000</v>
      </c>
      <c r="AI14" s="89">
        <v>10</v>
      </c>
      <c r="AJ14" s="90">
        <v>18</v>
      </c>
      <c r="AK14" s="89">
        <v>12</v>
      </c>
      <c r="AM14" s="1219" t="s">
        <v>376</v>
      </c>
      <c r="AN14" s="1219"/>
      <c r="AO14" s="1219"/>
      <c r="AP14" s="1219"/>
      <c r="AQ14" s="1219"/>
      <c r="AR14" s="1219"/>
      <c r="AS14" s="1219"/>
      <c r="AT14" s="1219"/>
      <c r="AU14" s="100">
        <v>6.9999999999999999E-4</v>
      </c>
    </row>
    <row r="15" spans="2:47" ht="24" customHeight="1">
      <c r="B15" s="71" t="s">
        <v>52</v>
      </c>
      <c r="C15" s="9"/>
      <c r="D15" s="9"/>
      <c r="E15" s="9"/>
      <c r="F15" s="10"/>
      <c r="G15" s="9" t="s">
        <v>6</v>
      </c>
      <c r="H15" s="68" t="s">
        <v>6</v>
      </c>
      <c r="I15" s="69" t="s">
        <v>6</v>
      </c>
      <c r="J15" s="69"/>
      <c r="K15" s="9" t="s">
        <v>6</v>
      </c>
      <c r="L15" s="69"/>
      <c r="M15" s="9"/>
      <c r="N15" s="70" t="s">
        <v>6</v>
      </c>
      <c r="P15" s="192" t="s">
        <v>197</v>
      </c>
      <c r="V15" s="262" t="s">
        <v>44</v>
      </c>
      <c r="W15" s="262"/>
      <c r="X15" s="262"/>
      <c r="Y15" s="262"/>
      <c r="AD15" s="2" t="s">
        <v>44</v>
      </c>
      <c r="AE15" s="66" t="s">
        <v>59</v>
      </c>
      <c r="AG15" s="263" t="s">
        <v>221</v>
      </c>
      <c r="AH15" s="264"/>
      <c r="AI15" s="263"/>
      <c r="AM15" s="1219" t="s">
        <v>367</v>
      </c>
      <c r="AN15" s="1219"/>
      <c r="AO15" s="1219"/>
      <c r="AP15" s="1219"/>
      <c r="AQ15" s="1219"/>
      <c r="AR15" s="1219"/>
      <c r="AS15" s="1219"/>
      <c r="AT15" s="1219"/>
      <c r="AU15" s="100">
        <v>1.6000000000000001E-3</v>
      </c>
    </row>
    <row r="16" spans="2:47" ht="24" customHeight="1" thickBot="1">
      <c r="B16" s="1200" t="s">
        <v>82</v>
      </c>
      <c r="C16" s="1201"/>
      <c r="D16" s="1201"/>
      <c r="E16" s="1201"/>
      <c r="F16" s="1201"/>
      <c r="G16" s="109"/>
      <c r="H16" s="110"/>
      <c r="I16" s="111"/>
      <c r="J16" s="111"/>
      <c r="K16" s="112"/>
      <c r="L16" s="111"/>
      <c r="M16" s="112"/>
      <c r="N16" s="113">
        <f>'기계 철거_순공사비 내역서'!L136</f>
        <v>572452</v>
      </c>
      <c r="P16" s="80" t="s">
        <v>198</v>
      </c>
      <c r="Q16" s="80" t="s">
        <v>199</v>
      </c>
      <c r="V16" s="1242" t="s">
        <v>292</v>
      </c>
      <c r="W16" s="1243"/>
      <c r="X16" s="1243"/>
      <c r="Y16" s="1243"/>
      <c r="Z16" s="1244"/>
      <c r="AA16" s="261" t="s">
        <v>471</v>
      </c>
      <c r="AD16" s="82" t="s">
        <v>19</v>
      </c>
      <c r="AE16" s="83" t="s">
        <v>87</v>
      </c>
      <c r="AF16" s="82" t="s">
        <v>120</v>
      </c>
      <c r="AG16" s="264" t="s">
        <v>19</v>
      </c>
      <c r="AH16" s="263" t="s">
        <v>87</v>
      </c>
      <c r="AI16" s="264" t="s">
        <v>120</v>
      </c>
      <c r="AM16" s="1219" t="s">
        <v>377</v>
      </c>
      <c r="AN16" s="1219"/>
      <c r="AO16" s="1219"/>
      <c r="AP16" s="1219"/>
      <c r="AQ16" s="1219"/>
      <c r="AR16" s="1219"/>
      <c r="AS16" s="1219"/>
      <c r="AT16" s="1219"/>
      <c r="AU16" s="100">
        <v>1.8E-3</v>
      </c>
    </row>
    <row r="17" spans="2:47" ht="24" customHeight="1" thickTop="1">
      <c r="B17" s="115" t="s">
        <v>36</v>
      </c>
      <c r="C17" s="9" t="s">
        <v>66</v>
      </c>
      <c r="D17" s="9"/>
      <c r="E17" s="9"/>
      <c r="F17" s="9"/>
      <c r="G17" s="116" t="s">
        <v>69</v>
      </c>
      <c r="H17" s="68"/>
      <c r="I17" s="9"/>
      <c r="J17" s="9"/>
      <c r="K17" s="93"/>
      <c r="L17" s="9"/>
      <c r="M17" s="93"/>
      <c r="N17" s="117"/>
      <c r="P17" s="232"/>
      <c r="Q17" s="232">
        <v>1</v>
      </c>
      <c r="V17" s="221" t="s">
        <v>296</v>
      </c>
      <c r="W17" s="1245" t="s">
        <v>472</v>
      </c>
      <c r="X17" s="1245"/>
      <c r="Y17" s="1245" t="s">
        <v>354</v>
      </c>
      <c r="Z17" s="1246"/>
      <c r="AA17" s="114">
        <v>1.5699999999999999E-2</v>
      </c>
      <c r="AD17" s="88">
        <v>0</v>
      </c>
      <c r="AE17" s="83">
        <v>1.01</v>
      </c>
      <c r="AF17" s="82">
        <v>7</v>
      </c>
      <c r="AG17" s="265">
        <v>0</v>
      </c>
      <c r="AH17" s="263">
        <v>1.01</v>
      </c>
      <c r="AI17" s="264">
        <v>7</v>
      </c>
      <c r="AM17" s="1220" t="s">
        <v>378</v>
      </c>
      <c r="AN17" s="1221"/>
      <c r="AO17" s="1221"/>
      <c r="AP17" s="1221"/>
      <c r="AQ17" s="1221"/>
      <c r="AR17" s="1221"/>
      <c r="AS17" s="1221"/>
      <c r="AT17" s="1221"/>
      <c r="AU17" s="1222"/>
    </row>
    <row r="18" spans="2:47" ht="24" customHeight="1">
      <c r="B18" s="115" t="s">
        <v>6</v>
      </c>
      <c r="C18" s="9" t="s">
        <v>6</v>
      </c>
      <c r="D18" s="9"/>
      <c r="E18" s="9"/>
      <c r="F18" s="17"/>
      <c r="G18" s="119">
        <f>N10</f>
        <v>10452779.343</v>
      </c>
      <c r="H18" s="92" t="s">
        <v>10</v>
      </c>
      <c r="I18" s="120">
        <f>N12</f>
        <v>1149805</v>
      </c>
      <c r="J18" s="97" t="s">
        <v>61</v>
      </c>
      <c r="K18" s="98">
        <f>Q36</f>
        <v>3.56</v>
      </c>
      <c r="L18" s="92" t="s">
        <v>75</v>
      </c>
      <c r="M18" s="121"/>
      <c r="N18" s="122">
        <f>INT((G18+I18)*K18/100)</f>
        <v>413052</v>
      </c>
      <c r="P18" s="192" t="s">
        <v>219</v>
      </c>
      <c r="V18" s="252" t="s">
        <v>288</v>
      </c>
      <c r="W18" s="1203" t="s">
        <v>473</v>
      </c>
      <c r="X18" s="1203"/>
      <c r="Y18" s="1203" t="s">
        <v>478</v>
      </c>
      <c r="Z18" s="1214"/>
      <c r="AA18" s="118">
        <v>1.2999999999999999E-2</v>
      </c>
      <c r="AD18" s="88">
        <v>14000000000</v>
      </c>
      <c r="AE18" s="83">
        <v>1.02</v>
      </c>
      <c r="AF18" s="82">
        <v>6</v>
      </c>
      <c r="AG18" s="265">
        <v>13000000000</v>
      </c>
      <c r="AH18" s="263">
        <v>1.02</v>
      </c>
      <c r="AI18" s="264">
        <v>6</v>
      </c>
      <c r="AM18" s="81" t="s">
        <v>368</v>
      </c>
      <c r="AN18" s="1223" t="s">
        <v>379</v>
      </c>
      <c r="AO18" s="1223"/>
      <c r="AP18" s="1223"/>
      <c r="AQ18" s="1223"/>
      <c r="AR18" s="1223"/>
      <c r="AS18" s="1223"/>
      <c r="AT18" s="1223"/>
      <c r="AU18" s="100">
        <v>6.7999999999999996E-3</v>
      </c>
    </row>
    <row r="19" spans="2:47" ht="24" customHeight="1">
      <c r="B19" s="115" t="s">
        <v>6</v>
      </c>
      <c r="C19" s="9"/>
      <c r="D19" s="9"/>
      <c r="E19" s="9"/>
      <c r="F19" s="9" t="s">
        <v>13</v>
      </c>
      <c r="G19" s="116" t="s">
        <v>70</v>
      </c>
      <c r="H19" s="68"/>
      <c r="I19" s="9"/>
      <c r="J19" s="9"/>
      <c r="K19" s="93"/>
      <c r="L19" s="9"/>
      <c r="M19" s="93"/>
      <c r="N19" s="122"/>
      <c r="P19" s="80" t="s">
        <v>220</v>
      </c>
      <c r="Q19" s="80" t="s">
        <v>221</v>
      </c>
      <c r="S19" s="80" t="s">
        <v>222</v>
      </c>
      <c r="T19" s="80" t="s">
        <v>223</v>
      </c>
      <c r="V19" s="252" t="s">
        <v>290</v>
      </c>
      <c r="W19" s="1203" t="s">
        <v>474</v>
      </c>
      <c r="X19" s="1203"/>
      <c r="Y19" s="1203" t="s">
        <v>479</v>
      </c>
      <c r="Z19" s="1214"/>
      <c r="AA19" s="118">
        <v>1.1299999999999999E-2</v>
      </c>
      <c r="AD19" s="88">
        <v>22000000000</v>
      </c>
      <c r="AE19" s="83">
        <v>1.03</v>
      </c>
      <c r="AF19" s="82">
        <v>5</v>
      </c>
      <c r="AG19" s="265">
        <v>21000000000</v>
      </c>
      <c r="AH19" s="263">
        <v>1.03</v>
      </c>
      <c r="AI19" s="264">
        <v>5</v>
      </c>
      <c r="AM19" s="81" t="s">
        <v>380</v>
      </c>
      <c r="AN19" s="1223" t="s">
        <v>369</v>
      </c>
      <c r="AO19" s="1223"/>
      <c r="AP19" s="1223"/>
      <c r="AQ19" s="1223"/>
      <c r="AR19" s="1223"/>
      <c r="AS19" s="1223"/>
      <c r="AT19" s="1223"/>
      <c r="AU19" s="100">
        <v>5.1000000000000004E-3</v>
      </c>
    </row>
    <row r="20" spans="2:47" ht="24" customHeight="1">
      <c r="B20" s="115" t="s">
        <v>6</v>
      </c>
      <c r="C20" s="9" t="s">
        <v>6</v>
      </c>
      <c r="D20" s="9"/>
      <c r="E20" s="9"/>
      <c r="F20" s="17"/>
      <c r="G20" s="119">
        <f>N10</f>
        <v>10452779.343</v>
      </c>
      <c r="H20" s="92" t="s">
        <v>10</v>
      </c>
      <c r="I20" s="120">
        <f>N12</f>
        <v>1149805</v>
      </c>
      <c r="J20" s="97" t="s">
        <v>61</v>
      </c>
      <c r="K20" s="98">
        <f>Q37</f>
        <v>1.01</v>
      </c>
      <c r="L20" s="92" t="s">
        <v>75</v>
      </c>
      <c r="M20" s="121"/>
      <c r="N20" s="122">
        <f>INT((G20+I20)*K20/100)</f>
        <v>117186</v>
      </c>
      <c r="P20" s="232"/>
      <c r="Q20" s="232"/>
      <c r="S20" s="232">
        <v>1</v>
      </c>
      <c r="T20" s="232"/>
      <c r="V20" s="252" t="s">
        <v>24</v>
      </c>
      <c r="W20" s="1203" t="s">
        <v>475</v>
      </c>
      <c r="X20" s="1203"/>
      <c r="Y20" s="1203" t="s">
        <v>480</v>
      </c>
      <c r="Z20" s="1214"/>
      <c r="AA20" s="118">
        <v>1.0630000000000001E-2</v>
      </c>
      <c r="AD20" s="88">
        <v>37000000000</v>
      </c>
      <c r="AE20" s="83">
        <v>1.06</v>
      </c>
      <c r="AF20" s="82">
        <v>4</v>
      </c>
      <c r="AG20" s="265">
        <v>34000000000</v>
      </c>
      <c r="AH20" s="263">
        <v>1.06</v>
      </c>
      <c r="AI20" s="264">
        <v>4</v>
      </c>
      <c r="AM20" s="81" t="s">
        <v>370</v>
      </c>
      <c r="AN20" s="1223" t="s">
        <v>371</v>
      </c>
      <c r="AO20" s="1223"/>
      <c r="AP20" s="1223"/>
      <c r="AQ20" s="1223"/>
      <c r="AR20" s="1223"/>
      <c r="AS20" s="1223"/>
      <c r="AT20" s="1223"/>
      <c r="AU20" s="100">
        <v>3.2000000000000002E-3</v>
      </c>
    </row>
    <row r="21" spans="2:47" ht="24" customHeight="1">
      <c r="B21" s="115" t="s">
        <v>6</v>
      </c>
      <c r="C21" s="9" t="s">
        <v>6</v>
      </c>
      <c r="D21" s="9"/>
      <c r="E21" s="9"/>
      <c r="F21" s="9" t="s">
        <v>14</v>
      </c>
      <c r="G21" s="123" t="s">
        <v>37</v>
      </c>
      <c r="H21" s="92"/>
      <c r="I21" s="93"/>
      <c r="J21" s="93"/>
      <c r="K21" s="93" t="s">
        <v>6</v>
      </c>
      <c r="L21" s="93"/>
      <c r="M21" s="93"/>
      <c r="N21" s="122"/>
      <c r="P21" s="192" t="s">
        <v>224</v>
      </c>
      <c r="V21" s="252" t="s">
        <v>25</v>
      </c>
      <c r="W21" s="1203" t="s">
        <v>476</v>
      </c>
      <c r="X21" s="1203"/>
      <c r="Y21" s="1203" t="s">
        <v>481</v>
      </c>
      <c r="Z21" s="1214"/>
      <c r="AA21" s="118">
        <v>1.03E-2</v>
      </c>
      <c r="AD21" s="88">
        <v>57000000000</v>
      </c>
      <c r="AE21" s="83">
        <v>1.1299999999999999</v>
      </c>
      <c r="AF21" s="82">
        <v>3</v>
      </c>
      <c r="AG21" s="265">
        <v>52000000000</v>
      </c>
      <c r="AH21" s="263">
        <v>1.1299999999999999</v>
      </c>
      <c r="AI21" s="264">
        <v>3</v>
      </c>
      <c r="AM21" s="81" t="s">
        <v>372</v>
      </c>
      <c r="AN21" s="1223" t="s">
        <v>373</v>
      </c>
      <c r="AO21" s="1223"/>
      <c r="AP21" s="1223"/>
      <c r="AQ21" s="1223"/>
      <c r="AR21" s="1223"/>
      <c r="AS21" s="1223"/>
      <c r="AT21" s="1223"/>
      <c r="AU21" s="100">
        <v>1.6000000000000001E-3</v>
      </c>
    </row>
    <row r="22" spans="2:47" ht="24" customHeight="1">
      <c r="B22" s="115" t="s">
        <v>6</v>
      </c>
      <c r="C22" s="9" t="s">
        <v>6</v>
      </c>
      <c r="D22" s="9"/>
      <c r="E22" s="9"/>
      <c r="F22" s="17"/>
      <c r="G22" s="124">
        <f>N10</f>
        <v>10452779.343</v>
      </c>
      <c r="H22" s="92"/>
      <c r="I22" s="96"/>
      <c r="J22" s="97" t="s">
        <v>61</v>
      </c>
      <c r="K22" s="98">
        <f>Q38</f>
        <v>4.5</v>
      </c>
      <c r="L22" s="92" t="s">
        <v>75</v>
      </c>
      <c r="M22" s="121"/>
      <c r="N22" s="122">
        <f>INT((G22)*K22/100)</f>
        <v>470375</v>
      </c>
      <c r="P22" s="80" t="s">
        <v>220</v>
      </c>
      <c r="Q22" s="80" t="s">
        <v>221</v>
      </c>
      <c r="S22" s="80" t="s">
        <v>222</v>
      </c>
      <c r="T22" s="80" t="s">
        <v>223</v>
      </c>
      <c r="V22" s="252" t="s">
        <v>26</v>
      </c>
      <c r="W22" s="1203" t="s">
        <v>357</v>
      </c>
      <c r="X22" s="1203"/>
      <c r="Y22" s="1203" t="s">
        <v>485</v>
      </c>
      <c r="Z22" s="1214"/>
      <c r="AA22" s="118">
        <v>1.0200000000000001E-2</v>
      </c>
      <c r="AD22" s="88">
        <v>90000000000</v>
      </c>
      <c r="AE22" s="83">
        <v>1.3</v>
      </c>
      <c r="AF22" s="82">
        <v>2</v>
      </c>
      <c r="AG22" s="265">
        <v>80000000000</v>
      </c>
      <c r="AH22" s="263">
        <v>1.3</v>
      </c>
      <c r="AI22" s="264">
        <v>2</v>
      </c>
      <c r="AM22" s="81" t="s">
        <v>374</v>
      </c>
      <c r="AN22" s="1223" t="s">
        <v>30</v>
      </c>
      <c r="AO22" s="1223"/>
      <c r="AP22" s="1223"/>
      <c r="AQ22" s="1223"/>
      <c r="AR22" s="1223"/>
      <c r="AS22" s="1223"/>
      <c r="AT22" s="1223"/>
      <c r="AU22" s="100">
        <v>1E-3</v>
      </c>
    </row>
    <row r="23" spans="2:47" ht="24" customHeight="1">
      <c r="B23" s="115" t="s">
        <v>6</v>
      </c>
      <c r="C23" s="9" t="s">
        <v>6</v>
      </c>
      <c r="D23" s="9"/>
      <c r="E23" s="9"/>
      <c r="F23" s="9" t="s">
        <v>39</v>
      </c>
      <c r="G23" s="123" t="s">
        <v>38</v>
      </c>
      <c r="H23" s="92"/>
      <c r="I23" s="93"/>
      <c r="J23" s="93"/>
      <c r="K23" s="93" t="s">
        <v>6</v>
      </c>
      <c r="L23" s="93"/>
      <c r="M23" s="93"/>
      <c r="N23" s="122"/>
      <c r="P23" s="232"/>
      <c r="Q23" s="232"/>
      <c r="S23" s="232">
        <v>1</v>
      </c>
      <c r="T23" s="232"/>
      <c r="V23" s="252" t="s">
        <v>302</v>
      </c>
      <c r="W23" s="1203" t="s">
        <v>477</v>
      </c>
      <c r="X23" s="1203"/>
      <c r="Y23" s="1203" t="s">
        <v>482</v>
      </c>
      <c r="Z23" s="1214"/>
      <c r="AA23" s="118">
        <v>1.01E-2</v>
      </c>
      <c r="AD23" s="88">
        <v>140000000000</v>
      </c>
      <c r="AE23" s="83">
        <v>1.57</v>
      </c>
      <c r="AF23" s="82">
        <v>1</v>
      </c>
      <c r="AG23" s="265">
        <v>120000000000</v>
      </c>
      <c r="AH23" s="263">
        <v>1.57</v>
      </c>
      <c r="AI23" s="264">
        <v>1</v>
      </c>
      <c r="AM23" s="201"/>
      <c r="AN23" s="253"/>
      <c r="AO23" s="253"/>
      <c r="AP23" s="253"/>
      <c r="AQ23" s="253"/>
      <c r="AR23" s="253"/>
      <c r="AS23" s="253"/>
      <c r="AT23" s="253"/>
      <c r="AU23" s="254"/>
    </row>
    <row r="24" spans="2:47" ht="24" customHeight="1">
      <c r="B24" s="115" t="s">
        <v>6</v>
      </c>
      <c r="C24" s="9" t="s">
        <v>6</v>
      </c>
      <c r="D24" s="9"/>
      <c r="E24" s="9"/>
      <c r="F24" s="17"/>
      <c r="G24" s="124">
        <f>N10</f>
        <v>10452779.343</v>
      </c>
      <c r="H24" s="92"/>
      <c r="I24" s="93"/>
      <c r="J24" s="97" t="s">
        <v>61</v>
      </c>
      <c r="K24" s="98">
        <f>Q39</f>
        <v>3.5449999999999999</v>
      </c>
      <c r="L24" s="92" t="s">
        <v>75</v>
      </c>
      <c r="M24" s="121"/>
      <c r="N24" s="122">
        <f>INT((G24)*K24/100)</f>
        <v>370551</v>
      </c>
      <c r="P24" s="192" t="s">
        <v>538</v>
      </c>
      <c r="V24" s="222"/>
      <c r="AD24" s="223" t="s">
        <v>539</v>
      </c>
      <c r="AM24" s="2" t="s">
        <v>170</v>
      </c>
    </row>
    <row r="25" spans="2:47" ht="24" customHeight="1">
      <c r="B25" s="115" t="s">
        <v>6</v>
      </c>
      <c r="C25" s="9" t="s">
        <v>6</v>
      </c>
      <c r="D25" s="9"/>
      <c r="E25" s="9"/>
      <c r="F25" s="9" t="s">
        <v>40</v>
      </c>
      <c r="G25" s="123" t="s">
        <v>45</v>
      </c>
      <c r="H25" s="92"/>
      <c r="I25" s="93"/>
      <c r="J25" s="93"/>
      <c r="K25" s="93"/>
      <c r="L25" s="93"/>
      <c r="M25" s="93"/>
      <c r="N25" s="122"/>
      <c r="P25" s="80" t="s">
        <v>530</v>
      </c>
      <c r="Q25" s="80" t="s">
        <v>531</v>
      </c>
      <c r="V25" s="223" t="s">
        <v>539</v>
      </c>
      <c r="AD25" s="1204" t="s">
        <v>376</v>
      </c>
      <c r="AE25" s="1204"/>
      <c r="AF25" s="1204" t="s">
        <v>495</v>
      </c>
      <c r="AG25" s="1204"/>
      <c r="AH25" s="1204"/>
      <c r="AI25" s="1204"/>
      <c r="AM25" s="1196" t="s">
        <v>171</v>
      </c>
      <c r="AN25" s="1196"/>
      <c r="AO25" s="1196"/>
      <c r="AP25" s="1196"/>
      <c r="AQ25" s="1196"/>
      <c r="AR25" s="1196"/>
      <c r="AS25" s="1196"/>
      <c r="AT25" s="1196"/>
      <c r="AU25" s="205" t="s">
        <v>164</v>
      </c>
    </row>
    <row r="26" spans="2:47" ht="24" customHeight="1">
      <c r="B26" s="115" t="s">
        <v>6</v>
      </c>
      <c r="C26" s="125" t="s">
        <v>6</v>
      </c>
      <c r="D26" s="125"/>
      <c r="E26" s="125"/>
      <c r="F26" s="126"/>
      <c r="G26" s="95">
        <f>N24</f>
        <v>370551</v>
      </c>
      <c r="H26" s="92"/>
      <c r="I26" s="93"/>
      <c r="J26" s="97" t="s">
        <v>61</v>
      </c>
      <c r="K26" s="98">
        <f>Q40</f>
        <v>12.95</v>
      </c>
      <c r="L26" s="92" t="s">
        <v>75</v>
      </c>
      <c r="M26" s="121"/>
      <c r="N26" s="122">
        <f>INT((G26)*K26/100)</f>
        <v>47986</v>
      </c>
      <c r="P26" s="232"/>
      <c r="Q26" s="232">
        <v>1</v>
      </c>
      <c r="V26" s="1241" t="s">
        <v>388</v>
      </c>
      <c r="W26" s="1241"/>
      <c r="X26" s="1218" t="s">
        <v>532</v>
      </c>
      <c r="Y26" s="1214"/>
      <c r="Z26" s="1218" t="s">
        <v>533</v>
      </c>
      <c r="AA26" s="1214"/>
      <c r="AB26" s="1230"/>
      <c r="AC26" s="1231"/>
      <c r="AD26" s="82" t="s">
        <v>19</v>
      </c>
      <c r="AE26" s="83" t="s">
        <v>87</v>
      </c>
      <c r="AF26" s="82" t="s">
        <v>19</v>
      </c>
      <c r="AG26" s="83" t="s">
        <v>87</v>
      </c>
      <c r="AH26" s="82"/>
      <c r="AI26" s="83"/>
      <c r="AM26" s="1202" t="s">
        <v>172</v>
      </c>
      <c r="AN26" s="1202"/>
      <c r="AO26" s="1202"/>
      <c r="AP26" s="1202"/>
      <c r="AQ26" s="1202"/>
      <c r="AR26" s="1202"/>
      <c r="AS26" s="1202"/>
      <c r="AT26" s="1202"/>
      <c r="AU26" s="206">
        <v>8.0999999999999996E-4</v>
      </c>
    </row>
    <row r="27" spans="2:47" ht="24" customHeight="1">
      <c r="B27" s="1200"/>
      <c r="C27" s="1201"/>
      <c r="D27" s="1201"/>
      <c r="E27" s="1201"/>
      <c r="F27" s="1250"/>
      <c r="G27" s="129"/>
      <c r="H27" s="130"/>
      <c r="I27" s="131"/>
      <c r="J27" s="131"/>
      <c r="K27" s="131"/>
      <c r="L27" s="131"/>
      <c r="M27" s="131"/>
      <c r="N27" s="132"/>
      <c r="P27" s="220" t="s">
        <v>201</v>
      </c>
      <c r="Q27" s="22"/>
      <c r="S27" s="22"/>
      <c r="T27" s="22"/>
      <c r="V27" s="1218" t="s">
        <v>363</v>
      </c>
      <c r="W27" s="1214"/>
      <c r="X27" s="127">
        <v>3.11</v>
      </c>
      <c r="Y27" s="128"/>
      <c r="Z27" s="127">
        <v>3.15</v>
      </c>
      <c r="AA27" s="128"/>
      <c r="AB27" s="293"/>
      <c r="AC27" s="294"/>
      <c r="AD27" s="88">
        <v>0</v>
      </c>
      <c r="AE27" s="89">
        <v>3.11</v>
      </c>
      <c r="AF27" s="88">
        <v>0</v>
      </c>
      <c r="AG27" s="89">
        <v>3.15</v>
      </c>
      <c r="AH27" s="88"/>
      <c r="AI27" s="89"/>
      <c r="AM27" s="1224" t="s">
        <v>173</v>
      </c>
      <c r="AN27" s="1225"/>
      <c r="AO27" s="1225"/>
      <c r="AP27" s="1225"/>
      <c r="AQ27" s="1225"/>
      <c r="AR27" s="1225"/>
      <c r="AS27" s="1225"/>
      <c r="AT27" s="1226"/>
      <c r="AU27" s="204">
        <v>8.0000000000000004E-4</v>
      </c>
    </row>
    <row r="28" spans="2:47" ht="24" customHeight="1">
      <c r="B28" s="13" t="s">
        <v>6</v>
      </c>
      <c r="C28" s="9" t="s">
        <v>540</v>
      </c>
      <c r="D28" s="9"/>
      <c r="E28" s="9"/>
      <c r="F28" s="10"/>
      <c r="G28" s="133" t="str">
        <f>IF(P12=AE66,AF66,AF67)</f>
        <v xml:space="preserve">(도급재료비 ＋ 발주자재료비 ＋ 직접노무비) × 산업안전보건관리비율 ＋ 기초액 </v>
      </c>
      <c r="H28" s="68"/>
      <c r="I28" s="69"/>
      <c r="J28" s="69"/>
      <c r="K28" s="9"/>
      <c r="L28" s="69"/>
      <c r="M28" s="9"/>
      <c r="N28" s="134" t="str">
        <f>IF(P12=AE70,AF70,AF71)</f>
        <v>(설비비 포함)</v>
      </c>
      <c r="P28" s="1251" t="s">
        <v>1412</v>
      </c>
      <c r="Q28" s="1252"/>
      <c r="R28" s="1252"/>
      <c r="S28" s="1252"/>
      <c r="T28" s="1253"/>
      <c r="V28" s="1218" t="s">
        <v>359</v>
      </c>
      <c r="W28" s="1214"/>
      <c r="X28" s="127">
        <v>3.11</v>
      </c>
      <c r="Y28" s="128"/>
      <c r="Z28" s="127">
        <v>3.15</v>
      </c>
      <c r="AA28" s="128"/>
      <c r="AB28" s="293"/>
      <c r="AC28" s="294"/>
      <c r="AD28" s="88">
        <v>20000000</v>
      </c>
      <c r="AE28" s="89">
        <v>3.11</v>
      </c>
      <c r="AF28" s="88">
        <v>20000000</v>
      </c>
      <c r="AG28" s="89">
        <v>3.15</v>
      </c>
      <c r="AH28" s="88"/>
      <c r="AI28" s="89"/>
      <c r="AM28" s="1224" t="s">
        <v>174</v>
      </c>
      <c r="AN28" s="1225"/>
      <c r="AO28" s="1225"/>
      <c r="AP28" s="1225"/>
      <c r="AQ28" s="1225"/>
      <c r="AR28" s="1225"/>
      <c r="AS28" s="1225"/>
      <c r="AT28" s="1226"/>
      <c r="AU28" s="204">
        <v>7.5000000000000002E-4</v>
      </c>
    </row>
    <row r="29" spans="2:47" ht="24" customHeight="1">
      <c r="B29" s="13"/>
      <c r="C29" s="9"/>
      <c r="D29" s="9"/>
      <c r="E29" s="9"/>
      <c r="F29" s="136"/>
      <c r="G29" s="137">
        <f>(N8+'기계 철거_순공사비 내역서'!L184)*P12+Q53*Q12*0.7</f>
        <v>62791.902000000002</v>
      </c>
      <c r="H29" s="92" t="s">
        <v>10</v>
      </c>
      <c r="I29" s="120">
        <f>N10*P12</f>
        <v>10452779.343</v>
      </c>
      <c r="J29" s="97" t="s">
        <v>61</v>
      </c>
      <c r="K29" s="98">
        <f>((IF((G29+I29)="","",VLOOKUP((G29+I29),AD27:AE31,2,1))*Q26+IF((G29+I29)="","",VLOOKUP((G29+I29),AF27:AG31,2,1))*P26))</f>
        <v>3.11</v>
      </c>
      <c r="L29" s="92" t="s">
        <v>10</v>
      </c>
      <c r="M29" s="138">
        <f>SUMIF(Z27:Z31,K29,AA27:AA31)+SUMIF(X27:X31,K29,Y27:Y31)+SUMIF(AB27:AB31,K29,AC27:AC31)</f>
        <v>0</v>
      </c>
      <c r="N29" s="134">
        <f>INT((G29+I29)*K29/100+M29)</f>
        <v>327034</v>
      </c>
      <c r="P29" s="220" t="s">
        <v>180</v>
      </c>
      <c r="Q29" s="22"/>
      <c r="S29" s="22"/>
      <c r="T29" s="22"/>
      <c r="V29" s="1241" t="s">
        <v>364</v>
      </c>
      <c r="W29" s="1241" t="s">
        <v>361</v>
      </c>
      <c r="X29" s="127">
        <v>2.2799999999999998</v>
      </c>
      <c r="Y29" s="135">
        <v>4325000</v>
      </c>
      <c r="Z29" s="127">
        <v>2.5299999999999998</v>
      </c>
      <c r="AA29" s="135">
        <v>3300000</v>
      </c>
      <c r="AB29" s="293"/>
      <c r="AC29" s="295"/>
      <c r="AD29" s="88">
        <v>500000000</v>
      </c>
      <c r="AE29" s="89">
        <v>2.2799999999999998</v>
      </c>
      <c r="AF29" s="88">
        <v>500000000</v>
      </c>
      <c r="AG29" s="89">
        <v>2.5299999999999998</v>
      </c>
      <c r="AH29" s="88"/>
      <c r="AI29" s="89"/>
      <c r="AM29" s="1235" t="s">
        <v>169</v>
      </c>
      <c r="AN29" s="1236"/>
      <c r="AO29" s="1236"/>
      <c r="AP29" s="1236"/>
      <c r="AQ29" s="1237"/>
      <c r="AR29" s="1232" t="s">
        <v>165</v>
      </c>
      <c r="AS29" s="1233"/>
      <c r="AT29" s="1234"/>
      <c r="AU29" s="204">
        <v>7.1000000000000002E-4</v>
      </c>
    </row>
    <row r="30" spans="2:47" ht="24" customHeight="1">
      <c r="B30" s="13"/>
      <c r="C30" s="9"/>
      <c r="D30" s="9"/>
      <c r="E30" s="9"/>
      <c r="F30" s="136"/>
      <c r="G30" s="133" t="str">
        <f>IF(P12=AE68,AF68,AF69)</f>
        <v xml:space="preserve">((도급재료비 ＋ 직접노무비) × 산업안전보건관리비율 ＋ 기초액) x 1.2   </v>
      </c>
      <c r="H30" s="139"/>
      <c r="I30" s="140"/>
      <c r="J30" s="140"/>
      <c r="K30" s="9"/>
      <c r="L30" s="140"/>
      <c r="M30" s="9"/>
      <c r="N30" s="134" t="str">
        <f>IF(P12=AE72,AF72,AF73)</f>
        <v>(설비비 제외)</v>
      </c>
      <c r="P30" s="290" t="s">
        <v>1413</v>
      </c>
      <c r="Q30" s="291"/>
      <c r="R30" s="291"/>
      <c r="S30" s="291"/>
      <c r="T30" s="292"/>
      <c r="V30" s="1241" t="s">
        <v>362</v>
      </c>
      <c r="W30" s="1241" t="s">
        <v>360</v>
      </c>
      <c r="X30" s="127">
        <v>2.37</v>
      </c>
      <c r="Y30" s="128"/>
      <c r="Z30" s="127">
        <v>2.6</v>
      </c>
      <c r="AA30" s="128"/>
      <c r="AB30" s="293"/>
      <c r="AC30" s="294"/>
      <c r="AD30" s="88">
        <v>5000000000</v>
      </c>
      <c r="AE30" s="89">
        <v>2.37</v>
      </c>
      <c r="AF30" s="88">
        <v>5000000000</v>
      </c>
      <c r="AG30" s="89">
        <v>2.6</v>
      </c>
      <c r="AH30" s="88"/>
      <c r="AI30" s="89"/>
      <c r="AM30" s="1238"/>
      <c r="AN30" s="1239"/>
      <c r="AO30" s="1239"/>
      <c r="AP30" s="1239"/>
      <c r="AQ30" s="1240"/>
      <c r="AR30" s="1232" t="s">
        <v>166</v>
      </c>
      <c r="AS30" s="1233"/>
      <c r="AT30" s="1234"/>
      <c r="AU30" s="204">
        <v>6.8000000000000005E-4</v>
      </c>
    </row>
    <row r="31" spans="2:47" ht="24" customHeight="1">
      <c r="B31" s="13"/>
      <c r="C31" s="9"/>
      <c r="D31" s="9"/>
      <c r="E31" s="9"/>
      <c r="F31" s="136"/>
      <c r="G31" s="141">
        <f>N8*P12+Q53*Q12*0.7</f>
        <v>62791.902000000002</v>
      </c>
      <c r="H31" s="97" t="s">
        <v>137</v>
      </c>
      <c r="I31" s="120">
        <f>N10*P12</f>
        <v>10452779.343</v>
      </c>
      <c r="J31" s="97" t="s">
        <v>61</v>
      </c>
      <c r="K31" s="98">
        <f>((IF((G31+I31)="","",VLOOKUP((G31+I31),AF27:AG31,2,1))*P26+IF((G31+I31)="","",VLOOKUP((G31+I31),AD27:AE31,2,1))*Q26))</f>
        <v>3.11</v>
      </c>
      <c r="L31" s="92" t="s">
        <v>10</v>
      </c>
      <c r="M31" s="207">
        <f>SUMIF(Z27:Z31,K31,AA27:AA31)+SUMIF(X27:X31,K31,Y27:Y31)+SUMIF(AB27:AB31,K31,AC27:AC31)</f>
        <v>0</v>
      </c>
      <c r="N31" s="134">
        <f>INT((G31+I31)*K31/100+M31)*1.2</f>
        <v>392440.8</v>
      </c>
      <c r="V31" s="1241" t="s">
        <v>365</v>
      </c>
      <c r="W31" s="1241" t="s">
        <v>360</v>
      </c>
      <c r="X31" s="127">
        <v>2.64</v>
      </c>
      <c r="Y31" s="128"/>
      <c r="Z31" s="127">
        <v>2.73</v>
      </c>
      <c r="AA31" s="128"/>
      <c r="AB31" s="293"/>
      <c r="AC31" s="294"/>
      <c r="AD31" s="88">
        <v>80000000000</v>
      </c>
      <c r="AE31" s="89">
        <v>2.64</v>
      </c>
      <c r="AF31" s="88">
        <v>80000000000</v>
      </c>
      <c r="AG31" s="89">
        <v>2.73</v>
      </c>
      <c r="AH31" s="88"/>
      <c r="AI31" s="89"/>
      <c r="AM31" s="1224" t="s">
        <v>175</v>
      </c>
      <c r="AN31" s="1225"/>
      <c r="AO31" s="1225"/>
      <c r="AP31" s="1225"/>
      <c r="AQ31" s="1225"/>
      <c r="AR31" s="1225"/>
      <c r="AS31" s="1225"/>
      <c r="AT31" s="1226"/>
      <c r="AU31" s="204">
        <v>8.4000000000000003E-4</v>
      </c>
    </row>
    <row r="32" spans="2:47" ht="24" customHeight="1">
      <c r="B32" s="1200" t="s">
        <v>541</v>
      </c>
      <c r="C32" s="1201"/>
      <c r="D32" s="1201"/>
      <c r="E32" s="1201"/>
      <c r="F32" s="1250"/>
      <c r="G32" s="142"/>
      <c r="H32" s="143"/>
      <c r="I32" s="144"/>
      <c r="J32" s="144"/>
      <c r="K32" s="145"/>
      <c r="L32" s="144"/>
      <c r="M32" s="145"/>
      <c r="N32" s="234">
        <v>575681</v>
      </c>
      <c r="V32" s="201"/>
      <c r="W32" s="201"/>
      <c r="X32" s="202"/>
      <c r="Y32" s="203"/>
      <c r="Z32" s="202"/>
      <c r="AA32" s="203"/>
      <c r="AB32" s="202"/>
      <c r="AC32" s="203"/>
    </row>
    <row r="33" spans="2:33" ht="24" customHeight="1">
      <c r="B33" s="147"/>
      <c r="C33" s="148"/>
      <c r="D33" s="148"/>
      <c r="E33" s="148"/>
      <c r="F33" s="149"/>
      <c r="G33" s="142"/>
      <c r="H33" s="143"/>
      <c r="I33" s="144"/>
      <c r="J33" s="144"/>
      <c r="K33" s="145"/>
      <c r="L33" s="144"/>
      <c r="M33" s="145"/>
      <c r="N33" s="146"/>
      <c r="P33" s="192" t="s">
        <v>57</v>
      </c>
      <c r="U33" s="65"/>
      <c r="V33" s="65"/>
      <c r="W33" s="65"/>
      <c r="X33" s="65"/>
      <c r="Y33" s="65"/>
      <c r="Z33" s="65"/>
      <c r="AA33" s="65"/>
      <c r="AB33" s="65"/>
      <c r="AC33" s="65"/>
      <c r="AF33" s="66"/>
    </row>
    <row r="34" spans="2:33" ht="24" customHeight="1">
      <c r="B34" s="13"/>
      <c r="C34" s="9" t="s">
        <v>62</v>
      </c>
      <c r="D34" s="9"/>
      <c r="E34" s="9"/>
      <c r="F34" s="10"/>
      <c r="G34" s="123" t="s">
        <v>67</v>
      </c>
      <c r="H34" s="92"/>
      <c r="I34" s="93"/>
      <c r="J34" s="93"/>
      <c r="K34" s="93" t="s">
        <v>6</v>
      </c>
      <c r="L34" s="93"/>
      <c r="M34" s="93"/>
      <c r="N34" s="122"/>
      <c r="P34" s="80" t="s">
        <v>53</v>
      </c>
      <c r="Q34" s="104" t="s">
        <v>42</v>
      </c>
      <c r="R34" s="105"/>
      <c r="S34" s="80" t="s">
        <v>112</v>
      </c>
      <c r="U34" s="65"/>
      <c r="V34" s="65"/>
      <c r="W34" s="65"/>
      <c r="X34" s="65"/>
      <c r="Y34" s="65"/>
      <c r="Z34" s="65"/>
      <c r="AA34" s="65"/>
      <c r="AB34" s="65"/>
      <c r="AC34" s="65"/>
      <c r="AF34" s="66"/>
    </row>
    <row r="35" spans="2:33" ht="24" customHeight="1">
      <c r="B35" s="1200"/>
      <c r="C35" s="1201"/>
      <c r="D35" s="1201"/>
      <c r="E35" s="1201"/>
      <c r="F35" s="1250"/>
      <c r="G35" s="124">
        <f>N10</f>
        <v>10452779.343</v>
      </c>
      <c r="H35" s="92"/>
      <c r="I35" s="96"/>
      <c r="J35" s="97" t="s">
        <v>61</v>
      </c>
      <c r="K35" s="98">
        <f>Q42</f>
        <v>2.2999999999999998</v>
      </c>
      <c r="L35" s="92" t="s">
        <v>75</v>
      </c>
      <c r="M35" s="121"/>
      <c r="N35" s="122">
        <f>INT((G35)*K35/100)</f>
        <v>240413</v>
      </c>
      <c r="P35" s="80" t="s">
        <v>58</v>
      </c>
      <c r="Q35" s="210">
        <f>(IF((N8+N10+N16)="","",VLOOKUP((N8+N10+N16),AD12:AE14,2,1))*P20+IF((N8+N10+N16)="","",VLOOKUP((N8+N10+N16),AD12:AE14,2,1))*Q20+IF((N8+N10+N16)="","",VLOOKUP((N8+N10+N16),AH12:AI14,2,1))*S20+IF((N8+N10+N16)="","",VLOOKUP((N8+N10+N16),AH12:AI14,2,1))*T20+IF((P14)="","",VLOOKUP((P14),AF12:AG14,2,1))*P20+IF((P14)="","",VLOOKUP((P14),AF12:AG14,2,1))*Q20+IF((P14)="","",VLOOKUP((P14),AJ12:AK14,2,1))*S20+IF((P14)="","",VLOOKUP((P14),AJ12:AK14,2,1))*T20)/2</f>
        <v>11</v>
      </c>
      <c r="R35" s="106" t="s">
        <v>43</v>
      </c>
      <c r="S35" s="107"/>
      <c r="T35" s="108"/>
      <c r="V35" s="65"/>
      <c r="W35" s="65"/>
      <c r="X35" s="65"/>
      <c r="Y35" s="65"/>
      <c r="Z35" s="65"/>
      <c r="AA35" s="65"/>
      <c r="AB35" s="65"/>
      <c r="AC35" s="65"/>
    </row>
    <row r="36" spans="2:33" ht="24" customHeight="1">
      <c r="B36" s="147"/>
      <c r="C36" s="148"/>
      <c r="D36" s="148"/>
      <c r="E36" s="148"/>
      <c r="F36" s="149"/>
      <c r="G36" s="150"/>
      <c r="H36" s="151"/>
      <c r="I36" s="140"/>
      <c r="J36" s="140"/>
      <c r="K36" s="9"/>
      <c r="L36" s="140"/>
      <c r="M36" s="9"/>
      <c r="N36" s="122"/>
      <c r="P36" s="80" t="s">
        <v>103</v>
      </c>
      <c r="Q36" s="260">
        <v>3.56</v>
      </c>
      <c r="R36" s="106" t="s">
        <v>43</v>
      </c>
      <c r="S36" s="80" t="s">
        <v>111</v>
      </c>
      <c r="T36" s="108"/>
      <c r="V36" s="65"/>
      <c r="W36" s="65"/>
      <c r="X36" s="65"/>
      <c r="Y36" s="65"/>
      <c r="Z36" s="65"/>
      <c r="AA36" s="65"/>
      <c r="AB36" s="65"/>
      <c r="AC36" s="65"/>
      <c r="AF36" s="82" t="s">
        <v>167</v>
      </c>
      <c r="AG36" s="83">
        <f>IF(N32=N29,1,0)</f>
        <v>0</v>
      </c>
    </row>
    <row r="37" spans="2:33" ht="24" customHeight="1">
      <c r="B37" s="13"/>
      <c r="C37" s="9" t="s">
        <v>88</v>
      </c>
      <c r="D37" s="9"/>
      <c r="E37" s="9"/>
      <c r="F37" s="10"/>
      <c r="G37" s="9" t="s">
        <v>68</v>
      </c>
      <c r="H37" s="68"/>
      <c r="I37" s="69"/>
      <c r="J37" s="69"/>
      <c r="K37" s="9"/>
      <c r="L37" s="69"/>
      <c r="M37" s="9"/>
      <c r="N37" s="70"/>
      <c r="P37" s="80" t="s">
        <v>105</v>
      </c>
      <c r="Q37" s="260">
        <f>IF((N8+N14+N16)="","",VLOOKUP((N8+N14+N16),AD17:AE23,2,1))</f>
        <v>1.01</v>
      </c>
      <c r="R37" s="106" t="s">
        <v>43</v>
      </c>
      <c r="S37" s="80" t="s">
        <v>111</v>
      </c>
      <c r="T37" s="108"/>
      <c r="V37" s="65"/>
      <c r="W37" s="65"/>
      <c r="X37" s="65"/>
      <c r="Y37" s="65"/>
      <c r="Z37" s="65"/>
      <c r="AA37" s="65"/>
      <c r="AB37" s="65"/>
      <c r="AC37" s="65"/>
      <c r="AF37" s="82" t="s">
        <v>168</v>
      </c>
      <c r="AG37" s="83">
        <f>IF(N32=N31,1,0)</f>
        <v>0</v>
      </c>
    </row>
    <row r="38" spans="2:33" ht="24" customHeight="1">
      <c r="B38" s="1200"/>
      <c r="C38" s="1201"/>
      <c r="D38" s="1201"/>
      <c r="E38" s="1201"/>
      <c r="F38" s="1250"/>
      <c r="G38" s="119">
        <f>N8</f>
        <v>62791.902000000002</v>
      </c>
      <c r="H38" s="92" t="s">
        <v>10</v>
      </c>
      <c r="I38" s="152">
        <f>N10</f>
        <v>10452779.343</v>
      </c>
      <c r="J38" s="92" t="s">
        <v>10</v>
      </c>
      <c r="K38" s="120">
        <f>N16</f>
        <v>572452</v>
      </c>
      <c r="L38" s="97" t="s">
        <v>61</v>
      </c>
      <c r="M38" s="153">
        <f>Q43</f>
        <v>0.11</v>
      </c>
      <c r="N38" s="122">
        <f>INT((G38+I38+K38)*M38/100)</f>
        <v>12196</v>
      </c>
      <c r="P38" s="80" t="s">
        <v>106</v>
      </c>
      <c r="Q38" s="260">
        <v>4.5</v>
      </c>
      <c r="R38" s="106" t="s">
        <v>43</v>
      </c>
      <c r="S38" s="80" t="s">
        <v>111</v>
      </c>
      <c r="T38" s="108"/>
      <c r="V38" s="65"/>
      <c r="W38" s="65"/>
      <c r="X38" s="65"/>
      <c r="Y38" s="65"/>
      <c r="Z38" s="65"/>
      <c r="AA38" s="65"/>
      <c r="AB38" s="65"/>
      <c r="AC38" s="65"/>
    </row>
    <row r="39" spans="2:33" ht="24" customHeight="1">
      <c r="B39" s="147"/>
      <c r="C39" s="148"/>
      <c r="D39" s="148"/>
      <c r="E39" s="148"/>
      <c r="F39" s="149"/>
      <c r="G39" s="150"/>
      <c r="H39" s="151"/>
      <c r="I39" s="140"/>
      <c r="J39" s="140"/>
      <c r="K39" s="9"/>
      <c r="L39" s="140"/>
      <c r="M39" s="9"/>
      <c r="N39" s="122"/>
      <c r="P39" s="80" t="s">
        <v>107</v>
      </c>
      <c r="Q39" s="260">
        <v>3.5449999999999999</v>
      </c>
      <c r="R39" s="106" t="s">
        <v>43</v>
      </c>
      <c r="S39" s="80" t="s">
        <v>111</v>
      </c>
      <c r="T39" s="108"/>
      <c r="V39" s="65"/>
      <c r="W39" s="65"/>
      <c r="X39" s="65"/>
      <c r="Y39" s="65"/>
      <c r="Z39" s="65"/>
      <c r="AA39" s="65"/>
      <c r="AB39" s="65"/>
      <c r="AC39" s="65"/>
    </row>
    <row r="40" spans="2:33" ht="24" customHeight="1">
      <c r="B40" s="13"/>
      <c r="C40" s="9" t="s">
        <v>490</v>
      </c>
      <c r="D40" s="9"/>
      <c r="E40" s="9"/>
      <c r="F40" s="10"/>
      <c r="G40" s="9" t="s">
        <v>68</v>
      </c>
      <c r="H40" s="68"/>
      <c r="I40" s="69"/>
      <c r="J40" s="69"/>
      <c r="K40" s="9"/>
      <c r="L40" s="69"/>
      <c r="M40" s="9"/>
      <c r="N40" s="70"/>
      <c r="P40" s="80" t="s">
        <v>108</v>
      </c>
      <c r="Q40" s="260">
        <v>12.95</v>
      </c>
      <c r="R40" s="106" t="s">
        <v>43</v>
      </c>
      <c r="S40" s="80" t="s">
        <v>111</v>
      </c>
      <c r="T40" s="108"/>
      <c r="V40" s="65"/>
      <c r="W40" s="65"/>
      <c r="X40" s="65"/>
      <c r="Y40" s="65"/>
      <c r="Z40" s="65"/>
      <c r="AA40" s="65"/>
      <c r="AB40" s="65"/>
      <c r="AC40" s="65"/>
      <c r="AF40" s="82">
        <f>Q58</f>
        <v>0</v>
      </c>
      <c r="AG40" s="83">
        <f>IF(AF40&gt;=80000000000,1,0)</f>
        <v>0</v>
      </c>
    </row>
    <row r="41" spans="2:33" ht="24" customHeight="1">
      <c r="B41" s="1200"/>
      <c r="C41" s="1201"/>
      <c r="D41" s="1201"/>
      <c r="E41" s="1201"/>
      <c r="F41" s="1250"/>
      <c r="G41" s="119">
        <f>N8</f>
        <v>62791.902000000002</v>
      </c>
      <c r="H41" s="92" t="s">
        <v>10</v>
      </c>
      <c r="I41" s="152">
        <f>N10</f>
        <v>10452779.343</v>
      </c>
      <c r="J41" s="92" t="s">
        <v>10</v>
      </c>
      <c r="K41" s="120">
        <f>N16</f>
        <v>572452</v>
      </c>
      <c r="L41" s="97" t="s">
        <v>61</v>
      </c>
      <c r="M41" s="153">
        <f>Q44</f>
        <v>0</v>
      </c>
      <c r="N41" s="122">
        <f>INT((G41+I41+K41)*M41/100)</f>
        <v>0</v>
      </c>
      <c r="P41" s="80" t="s">
        <v>542</v>
      </c>
      <c r="Q41" s="210">
        <f>K29*AG36+K31*AG37</f>
        <v>0</v>
      </c>
      <c r="R41" s="106" t="s">
        <v>43</v>
      </c>
      <c r="S41" s="80" t="s">
        <v>111</v>
      </c>
      <c r="T41" s="108"/>
      <c r="V41" s="65"/>
      <c r="W41" s="65"/>
      <c r="X41" s="65"/>
      <c r="Y41" s="65"/>
      <c r="Z41" s="65"/>
      <c r="AA41" s="65"/>
      <c r="AB41" s="65"/>
      <c r="AC41" s="65"/>
      <c r="AF41" s="82"/>
      <c r="AG41" s="83">
        <f>IF(AF40&lt;80000000000,1,0)</f>
        <v>1</v>
      </c>
    </row>
    <row r="42" spans="2:33" ht="24" customHeight="1">
      <c r="B42" s="147"/>
      <c r="C42" s="148"/>
      <c r="D42" s="148"/>
      <c r="E42" s="148"/>
      <c r="F42" s="149"/>
      <c r="G42" s="150"/>
      <c r="H42" s="151"/>
      <c r="I42" s="140"/>
      <c r="J42" s="140"/>
      <c r="K42" s="9"/>
      <c r="L42" s="140"/>
      <c r="M42" s="9"/>
      <c r="N42" s="122"/>
      <c r="P42" s="80" t="s">
        <v>109</v>
      </c>
      <c r="Q42" s="210">
        <v>2.2999999999999998</v>
      </c>
      <c r="R42" s="106" t="s">
        <v>43</v>
      </c>
      <c r="S42" s="80" t="s">
        <v>111</v>
      </c>
      <c r="T42" s="108"/>
      <c r="V42" s="65"/>
      <c r="W42" s="65"/>
      <c r="X42" s="65"/>
      <c r="Y42" s="65"/>
      <c r="Z42" s="65"/>
      <c r="AA42" s="65"/>
      <c r="AB42" s="65"/>
      <c r="AC42" s="65"/>
    </row>
    <row r="43" spans="2:33" ht="24" customHeight="1">
      <c r="B43" s="13"/>
      <c r="C43" s="9" t="s">
        <v>102</v>
      </c>
      <c r="D43" s="9"/>
      <c r="E43" s="9"/>
      <c r="F43" s="10"/>
      <c r="G43" s="9" t="s">
        <v>71</v>
      </c>
      <c r="H43" s="68"/>
      <c r="I43" s="69"/>
      <c r="J43" s="69"/>
      <c r="K43" s="9"/>
      <c r="L43" s="69"/>
      <c r="M43" s="9"/>
      <c r="N43" s="70"/>
      <c r="P43" s="80" t="s">
        <v>110</v>
      </c>
      <c r="Q43" s="211">
        <v>0.11</v>
      </c>
      <c r="R43" s="106" t="s">
        <v>43</v>
      </c>
      <c r="S43" s="80" t="s">
        <v>111</v>
      </c>
      <c r="V43" s="65"/>
      <c r="W43" s="65"/>
      <c r="X43" s="65"/>
      <c r="Y43" s="65"/>
      <c r="Z43" s="65"/>
      <c r="AA43" s="65"/>
      <c r="AB43" s="65"/>
      <c r="AC43" s="65"/>
    </row>
    <row r="44" spans="2:33" ht="24" customHeight="1">
      <c r="B44" s="1200"/>
      <c r="C44" s="1201"/>
      <c r="D44" s="1201"/>
      <c r="E44" s="1201"/>
      <c r="F44" s="1250"/>
      <c r="G44" s="119">
        <f>N8</f>
        <v>62791.902000000002</v>
      </c>
      <c r="H44" s="92" t="s">
        <v>10</v>
      </c>
      <c r="I44" s="152">
        <f>N14</f>
        <v>11602584.343</v>
      </c>
      <c r="J44" s="92" t="s">
        <v>10</v>
      </c>
      <c r="K44" s="120">
        <f>N16+N18+N20+N22+N24+N26+N32</f>
        <v>2567283</v>
      </c>
      <c r="L44" s="97" t="s">
        <v>61</v>
      </c>
      <c r="M44" s="153">
        <f>Q45</f>
        <v>3.72</v>
      </c>
      <c r="N44" s="122">
        <f>INT((G44+I44+K44)*M44/100)</f>
        <v>529454</v>
      </c>
      <c r="P44" s="80" t="s">
        <v>491</v>
      </c>
      <c r="Q44" s="211">
        <v>0</v>
      </c>
      <c r="R44" s="106" t="s">
        <v>43</v>
      </c>
      <c r="S44" s="80" t="s">
        <v>111</v>
      </c>
      <c r="V44" s="65"/>
      <c r="W44" s="65"/>
      <c r="X44" s="65"/>
      <c r="Y44" s="65"/>
      <c r="Z44" s="65"/>
      <c r="AA44" s="65"/>
      <c r="AB44" s="65"/>
      <c r="AC44" s="65"/>
    </row>
    <row r="45" spans="2:33" ht="24" customHeight="1">
      <c r="B45" s="154"/>
      <c r="C45" s="155"/>
      <c r="D45" s="155"/>
      <c r="E45" s="155"/>
      <c r="F45" s="156"/>
      <c r="G45" s="137"/>
      <c r="H45" s="92"/>
      <c r="I45" s="152"/>
      <c r="J45" s="92"/>
      <c r="K45" s="120"/>
      <c r="L45" s="97"/>
      <c r="M45" s="153"/>
      <c r="N45" s="122"/>
      <c r="P45" s="80" t="s">
        <v>72</v>
      </c>
      <c r="Q45" s="210">
        <v>3.72</v>
      </c>
      <c r="R45" s="106" t="s">
        <v>43</v>
      </c>
      <c r="S45" s="107"/>
      <c r="V45" s="65"/>
      <c r="W45" s="65"/>
      <c r="X45" s="65"/>
      <c r="Y45" s="65"/>
      <c r="Z45" s="65"/>
      <c r="AA45" s="65"/>
      <c r="AB45" s="65"/>
      <c r="AC45" s="65"/>
    </row>
    <row r="46" spans="2:33" ht="24" customHeight="1">
      <c r="B46" s="154"/>
      <c r="C46" s="9" t="s">
        <v>391</v>
      </c>
      <c r="D46" s="155"/>
      <c r="E46" s="155"/>
      <c r="F46" s="156"/>
      <c r="G46" s="9" t="s">
        <v>392</v>
      </c>
      <c r="H46" s="92" t="s">
        <v>393</v>
      </c>
      <c r="I46" s="152" t="s">
        <v>469</v>
      </c>
      <c r="J46" s="92"/>
      <c r="K46" s="120"/>
      <c r="L46" s="97"/>
      <c r="M46" s="153"/>
      <c r="N46" s="122"/>
      <c r="P46" s="80" t="s">
        <v>74</v>
      </c>
      <c r="Q46" s="210">
        <f>(IF((N8+N14+N52)="","",VLOOKUP((N8+N14+N52),AD55:AE57,2,1)))*P17+(IF((N8+N14+N52)="","",VLOOKUP((N8+N14+N52),AF55:AG57,2,1)))*Q17</f>
        <v>6</v>
      </c>
      <c r="R46" s="106" t="s">
        <v>43</v>
      </c>
      <c r="S46" s="107"/>
      <c r="V46" s="65"/>
      <c r="W46" s="65"/>
      <c r="X46" s="65"/>
      <c r="Y46" s="65"/>
      <c r="Z46" s="65"/>
      <c r="AA46" s="65"/>
      <c r="AB46" s="65"/>
      <c r="AC46" s="65"/>
    </row>
    <row r="47" spans="2:33" ht="24" customHeight="1">
      <c r="B47" s="154"/>
      <c r="C47" s="155"/>
      <c r="D47" s="155"/>
      <c r="E47" s="155"/>
      <c r="F47" s="156"/>
      <c r="G47" s="150">
        <f>T64</f>
        <v>0</v>
      </c>
      <c r="H47" s="151"/>
      <c r="I47" s="138">
        <f>T65</f>
        <v>0</v>
      </c>
      <c r="J47" s="140"/>
      <c r="K47" s="9"/>
      <c r="L47" s="140"/>
      <c r="M47" s="9"/>
      <c r="N47" s="255">
        <f>INT(G47+I47)</f>
        <v>0</v>
      </c>
      <c r="P47" s="80" t="s">
        <v>77</v>
      </c>
      <c r="Q47" s="212">
        <v>12</v>
      </c>
      <c r="R47" s="106" t="s">
        <v>43</v>
      </c>
      <c r="S47" s="107"/>
      <c r="T47" s="2" t="s">
        <v>521</v>
      </c>
    </row>
    <row r="48" spans="2:33" ht="24" customHeight="1">
      <c r="B48" s="154"/>
      <c r="C48" s="148"/>
      <c r="D48" s="155"/>
      <c r="E48" s="155"/>
      <c r="F48" s="156"/>
      <c r="G48" s="150"/>
      <c r="H48" s="151"/>
      <c r="I48" s="138"/>
      <c r="J48" s="140"/>
      <c r="K48" s="9"/>
      <c r="L48" s="140"/>
      <c r="M48" s="9"/>
      <c r="N48" s="297"/>
      <c r="P48" s="22"/>
      <c r="Q48" s="296"/>
    </row>
    <row r="49" spans="2:47" ht="24" customHeight="1">
      <c r="B49" s="154"/>
      <c r="C49" s="9" t="s">
        <v>547</v>
      </c>
      <c r="D49" s="155"/>
      <c r="E49" s="155"/>
      <c r="F49" s="156"/>
      <c r="G49" s="150"/>
      <c r="H49" s="151"/>
      <c r="I49" s="138"/>
      <c r="J49" s="140"/>
      <c r="K49" s="9"/>
      <c r="L49" s="140"/>
      <c r="M49" s="9"/>
      <c r="N49" s="122">
        <f>'기계 철거_순공사비 내역서'!L142</f>
        <v>0</v>
      </c>
      <c r="P49" s="22"/>
      <c r="Q49" s="296"/>
    </row>
    <row r="50" spans="2:47" ht="24" customHeight="1">
      <c r="B50" s="154"/>
      <c r="C50" s="9"/>
      <c r="D50" s="155"/>
      <c r="E50" s="155"/>
      <c r="F50" s="156"/>
      <c r="G50" s="150"/>
      <c r="H50" s="151"/>
      <c r="I50" s="138"/>
      <c r="J50" s="140"/>
      <c r="K50" s="9"/>
      <c r="L50" s="140"/>
      <c r="M50" s="9"/>
      <c r="N50" s="122"/>
      <c r="P50" s="22"/>
      <c r="Q50" s="296"/>
    </row>
    <row r="51" spans="2:47" ht="24" customHeight="1">
      <c r="B51" s="154"/>
      <c r="C51" s="9" t="s">
        <v>534</v>
      </c>
      <c r="D51" s="155"/>
      <c r="E51" s="155"/>
      <c r="F51" s="156"/>
      <c r="G51" s="150"/>
      <c r="H51" s="151"/>
      <c r="I51" s="138"/>
      <c r="J51" s="140"/>
      <c r="K51" s="9"/>
      <c r="L51" s="140"/>
      <c r="M51" s="9"/>
      <c r="N51" s="122">
        <f>'기계 철거_순공사비 내역서'!L148</f>
        <v>0</v>
      </c>
      <c r="P51" s="192"/>
    </row>
    <row r="52" spans="2:47" ht="24" customHeight="1">
      <c r="B52" s="1197" t="s">
        <v>64</v>
      </c>
      <c r="C52" s="1198"/>
      <c r="D52" s="1198"/>
      <c r="E52" s="1198"/>
      <c r="F52" s="1199"/>
      <c r="G52" s="72"/>
      <c r="H52" s="73"/>
      <c r="I52" s="101"/>
      <c r="J52" s="101"/>
      <c r="K52" s="102"/>
      <c r="L52" s="101"/>
      <c r="M52" s="102"/>
      <c r="N52" s="103">
        <f>SUM(N16,N18,N20,N22,N24,N26,N32,N35,N38,N41,N44,N47,N49,N51)</f>
        <v>3349346</v>
      </c>
      <c r="P52" s="192" t="s">
        <v>207</v>
      </c>
    </row>
    <row r="53" spans="2:47" ht="24" customHeight="1">
      <c r="B53" s="71" t="s">
        <v>63</v>
      </c>
      <c r="C53" s="148"/>
      <c r="D53" s="148"/>
      <c r="E53" s="148"/>
      <c r="F53" s="149"/>
      <c r="G53" s="145"/>
      <c r="H53" s="110"/>
      <c r="I53" s="111"/>
      <c r="J53" s="111"/>
      <c r="K53" s="112"/>
      <c r="L53" s="111"/>
      <c r="M53" s="112"/>
      <c r="N53" s="157"/>
      <c r="P53" s="226" t="s">
        <v>202</v>
      </c>
      <c r="Q53" s="232"/>
      <c r="V53" s="2" t="s">
        <v>91</v>
      </c>
      <c r="AD53" s="2" t="s">
        <v>91</v>
      </c>
    </row>
    <row r="54" spans="2:47" ht="24" customHeight="1">
      <c r="B54" s="13"/>
      <c r="C54" s="9" t="s">
        <v>90</v>
      </c>
      <c r="D54" s="9"/>
      <c r="E54" s="9"/>
      <c r="F54" s="10"/>
      <c r="G54" s="9" t="s">
        <v>73</v>
      </c>
      <c r="H54" s="68"/>
      <c r="I54" s="69"/>
      <c r="J54" s="69"/>
      <c r="K54" s="9"/>
      <c r="L54" s="69"/>
      <c r="M54" s="9"/>
      <c r="N54" s="70"/>
      <c r="V54" s="1255" t="s">
        <v>203</v>
      </c>
      <c r="W54" s="1256"/>
      <c r="X54" s="1256"/>
      <c r="Y54" s="1256"/>
      <c r="Z54" s="1255" t="s">
        <v>204</v>
      </c>
      <c r="AA54" s="1256"/>
      <c r="AB54" s="1256"/>
      <c r="AC54" s="1257"/>
      <c r="AD54" s="82" t="s">
        <v>19</v>
      </c>
      <c r="AE54" s="83" t="s">
        <v>87</v>
      </c>
      <c r="AF54" s="82" t="s">
        <v>19</v>
      </c>
      <c r="AG54" s="83" t="s">
        <v>87</v>
      </c>
    </row>
    <row r="55" spans="2:47" ht="33" customHeight="1">
      <c r="B55" s="13"/>
      <c r="C55" s="9"/>
      <c r="D55" s="9"/>
      <c r="E55" s="9"/>
      <c r="F55" s="136"/>
      <c r="G55" s="119">
        <f>N8</f>
        <v>62791.902000000002</v>
      </c>
      <c r="H55" s="92" t="s">
        <v>10</v>
      </c>
      <c r="I55" s="152">
        <f>N14</f>
        <v>11602584.343</v>
      </c>
      <c r="J55" s="92" t="s">
        <v>10</v>
      </c>
      <c r="K55" s="120">
        <f>N52</f>
        <v>3349346</v>
      </c>
      <c r="L55" s="97" t="s">
        <v>61</v>
      </c>
      <c r="M55" s="153">
        <f>Q46</f>
        <v>6</v>
      </c>
      <c r="N55" s="158">
        <f>INT((G55+I55+K55)*M55/100)</f>
        <v>900883</v>
      </c>
      <c r="P55" s="192" t="s">
        <v>543</v>
      </c>
      <c r="V55" s="1215" t="s">
        <v>16</v>
      </c>
      <c r="W55" s="1216"/>
      <c r="X55" s="1217"/>
      <c r="Y55" s="81" t="s">
        <v>87</v>
      </c>
      <c r="Z55" s="1215" t="s">
        <v>16</v>
      </c>
      <c r="AA55" s="1216"/>
      <c r="AB55" s="1217"/>
      <c r="AC55" s="81" t="s">
        <v>87</v>
      </c>
      <c r="AD55" s="88">
        <v>0</v>
      </c>
      <c r="AE55" s="89">
        <v>6</v>
      </c>
      <c r="AF55" s="88">
        <v>0</v>
      </c>
      <c r="AG55" s="89">
        <v>6</v>
      </c>
    </row>
    <row r="56" spans="2:47" ht="33" customHeight="1">
      <c r="B56" s="13"/>
      <c r="C56" s="9" t="s">
        <v>81</v>
      </c>
      <c r="D56" s="9"/>
      <c r="E56" s="9"/>
      <c r="F56" s="10"/>
      <c r="G56" s="9" t="s">
        <v>76</v>
      </c>
      <c r="H56" s="68"/>
      <c r="I56" s="69"/>
      <c r="J56" s="69"/>
      <c r="K56" s="9" t="s">
        <v>6</v>
      </c>
      <c r="L56" s="69"/>
      <c r="M56" s="9"/>
      <c r="N56" s="117"/>
      <c r="P56" s="2" t="s">
        <v>210</v>
      </c>
      <c r="V56" s="1215" t="s">
        <v>83</v>
      </c>
      <c r="W56" s="1216"/>
      <c r="X56" s="1217"/>
      <c r="Y56" s="86">
        <v>0.06</v>
      </c>
      <c r="Z56" s="1215" t="s">
        <v>205</v>
      </c>
      <c r="AA56" s="1216"/>
      <c r="AB56" s="1217"/>
      <c r="AC56" s="86">
        <v>0.06</v>
      </c>
      <c r="AD56" s="88">
        <v>500000000</v>
      </c>
      <c r="AE56" s="89">
        <v>5.5</v>
      </c>
      <c r="AF56" s="88">
        <v>50000000</v>
      </c>
      <c r="AG56" s="89">
        <v>5.5</v>
      </c>
    </row>
    <row r="57" spans="2:47" ht="24" customHeight="1">
      <c r="B57" s="13"/>
      <c r="C57" s="9"/>
      <c r="D57" s="9"/>
      <c r="E57" s="9"/>
      <c r="F57" s="136"/>
      <c r="G57" s="119">
        <f>N14</f>
        <v>11602584.343</v>
      </c>
      <c r="H57" s="92" t="s">
        <v>10</v>
      </c>
      <c r="I57" s="152">
        <f>K55</f>
        <v>3349346</v>
      </c>
      <c r="J57" s="92" t="s">
        <v>10</v>
      </c>
      <c r="K57" s="120">
        <f>N55</f>
        <v>900883</v>
      </c>
      <c r="L57" s="97" t="s">
        <v>61</v>
      </c>
      <c r="M57" s="153">
        <f>Q47</f>
        <v>12</v>
      </c>
      <c r="N57" s="158">
        <f>INT((G57+I57+K57)*M57/100)</f>
        <v>1902337</v>
      </c>
      <c r="P57" s="2" t="s">
        <v>211</v>
      </c>
      <c r="V57" s="1215" t="s">
        <v>84</v>
      </c>
      <c r="W57" s="1216"/>
      <c r="X57" s="1217"/>
      <c r="Y57" s="86">
        <v>5.5E-2</v>
      </c>
      <c r="Z57" s="1215" t="s">
        <v>181</v>
      </c>
      <c r="AA57" s="1216"/>
      <c r="AB57" s="1217"/>
      <c r="AC57" s="86">
        <v>5.5E-2</v>
      </c>
      <c r="AD57" s="88">
        <v>3000000000</v>
      </c>
      <c r="AE57" s="89">
        <v>5</v>
      </c>
      <c r="AF57" s="88">
        <v>300000000</v>
      </c>
      <c r="AG57" s="89">
        <v>5</v>
      </c>
    </row>
    <row r="58" spans="2:47" ht="24" customHeight="1">
      <c r="B58" s="13"/>
      <c r="C58" s="9"/>
      <c r="D58" s="9"/>
      <c r="E58" s="9"/>
      <c r="F58" s="136"/>
      <c r="G58" s="137"/>
      <c r="H58" s="92"/>
      <c r="I58" s="140"/>
      <c r="J58" s="92"/>
      <c r="K58" s="120"/>
      <c r="L58" s="97"/>
      <c r="M58" s="153"/>
      <c r="N58" s="122"/>
      <c r="P58" s="225" t="s">
        <v>209</v>
      </c>
      <c r="Q58" s="232"/>
      <c r="V58" s="1254" t="s">
        <v>85</v>
      </c>
      <c r="W58" s="1254"/>
      <c r="X58" s="1254"/>
      <c r="Y58" s="86">
        <v>0.05</v>
      </c>
      <c r="Z58" s="1254" t="s">
        <v>206</v>
      </c>
      <c r="AA58" s="1254"/>
      <c r="AB58" s="1254"/>
      <c r="AC58" s="86">
        <v>0.05</v>
      </c>
      <c r="AD58" s="88"/>
      <c r="AE58" s="89"/>
      <c r="AF58" s="88"/>
      <c r="AG58" s="89"/>
    </row>
    <row r="59" spans="2:47" ht="24" customHeight="1">
      <c r="B59" s="161" t="s">
        <v>78</v>
      </c>
      <c r="C59" s="145"/>
      <c r="D59" s="145"/>
      <c r="E59" s="145"/>
      <c r="F59" s="29"/>
      <c r="G59" s="162" t="s">
        <v>80</v>
      </c>
      <c r="H59" s="110"/>
      <c r="I59" s="111"/>
      <c r="J59" s="111"/>
      <c r="K59" s="145"/>
      <c r="L59" s="111"/>
      <c r="M59" s="145"/>
      <c r="N59" s="158"/>
    </row>
    <row r="60" spans="2:47" ht="24" customHeight="1" thickBot="1">
      <c r="B60" s="1247" t="s">
        <v>79</v>
      </c>
      <c r="C60" s="1248"/>
      <c r="D60" s="1248"/>
      <c r="E60" s="1248"/>
      <c r="F60" s="1249"/>
      <c r="G60" s="163"/>
      <c r="H60" s="164"/>
      <c r="I60" s="165"/>
      <c r="J60" s="165"/>
      <c r="K60" s="166"/>
      <c r="L60" s="165"/>
      <c r="M60" s="166"/>
      <c r="N60" s="103">
        <f>ROUNDDOWN(N8+N14+N52+N55+N57,-3)</f>
        <v>17817000</v>
      </c>
      <c r="AA60" s="159"/>
      <c r="AB60" s="160"/>
      <c r="AD60" s="2" t="s">
        <v>94</v>
      </c>
    </row>
    <row r="61" spans="2:47" ht="24" customHeight="1">
      <c r="B61" s="167"/>
      <c r="C61" s="167"/>
      <c r="D61" s="167"/>
      <c r="E61" s="167"/>
      <c r="F61" s="167"/>
      <c r="G61" s="167"/>
      <c r="H61" s="168"/>
      <c r="I61" s="169"/>
      <c r="J61" s="169"/>
      <c r="K61" s="167"/>
      <c r="L61" s="169"/>
      <c r="M61" s="167"/>
      <c r="N61" s="170"/>
      <c r="V61" s="2" t="s">
        <v>94</v>
      </c>
      <c r="AD61" s="1204" t="s">
        <v>59</v>
      </c>
      <c r="AE61" s="1204"/>
      <c r="AF61" s="1204" t="s">
        <v>60</v>
      </c>
      <c r="AG61" s="1204"/>
    </row>
    <row r="62" spans="2:47" ht="24" customHeight="1">
      <c r="B62" s="171" t="s">
        <v>54</v>
      </c>
      <c r="C62" s="172"/>
      <c r="D62" s="172"/>
      <c r="E62" s="172"/>
      <c r="F62" s="172"/>
      <c r="G62" s="172"/>
      <c r="H62" s="173"/>
      <c r="I62" s="174"/>
      <c r="J62" s="174"/>
      <c r="K62" s="172"/>
      <c r="L62" s="174"/>
      <c r="M62" s="172"/>
      <c r="N62" s="175"/>
      <c r="P62" s="250" t="s">
        <v>387</v>
      </c>
      <c r="Q62" s="248"/>
      <c r="V62" s="1205" t="s">
        <v>16</v>
      </c>
      <c r="W62" s="1206"/>
      <c r="X62" s="1207"/>
      <c r="Y62" s="81" t="s">
        <v>59</v>
      </c>
      <c r="Z62" s="81" t="s">
        <v>60</v>
      </c>
      <c r="AD62" s="82" t="s">
        <v>19</v>
      </c>
      <c r="AE62" s="83" t="s">
        <v>87</v>
      </c>
      <c r="AF62" s="82" t="s">
        <v>19</v>
      </c>
      <c r="AG62" s="83" t="s">
        <v>87</v>
      </c>
      <c r="AK62" s="177"/>
    </row>
    <row r="63" spans="2:47" ht="24" customHeight="1">
      <c r="B63" s="172"/>
      <c r="C63" s="54" t="s">
        <v>124</v>
      </c>
      <c r="D63" s="172"/>
      <c r="E63" s="172"/>
      <c r="F63" s="172"/>
      <c r="G63" s="172"/>
      <c r="H63" s="173"/>
      <c r="I63" s="174"/>
      <c r="J63" s="174"/>
      <c r="K63" s="172"/>
      <c r="L63" s="174"/>
      <c r="M63" s="172"/>
      <c r="N63" s="178"/>
      <c r="P63" s="249" t="s">
        <v>388</v>
      </c>
      <c r="Q63" s="249" t="s">
        <v>345</v>
      </c>
      <c r="S63" s="249" t="s">
        <v>389</v>
      </c>
      <c r="T63" s="249" t="s">
        <v>390</v>
      </c>
      <c r="V63" s="1215" t="s">
        <v>92</v>
      </c>
      <c r="W63" s="1216"/>
      <c r="X63" s="1217"/>
      <c r="Y63" s="86">
        <v>0.15</v>
      </c>
      <c r="Z63" s="86">
        <v>0.12</v>
      </c>
      <c r="AD63" s="88">
        <v>0</v>
      </c>
      <c r="AE63" s="89">
        <v>15</v>
      </c>
      <c r="AF63" s="88">
        <v>0</v>
      </c>
      <c r="AG63" s="89">
        <v>12</v>
      </c>
      <c r="AK63" s="177"/>
      <c r="AL63" s="172"/>
      <c r="AM63" s="172"/>
      <c r="AN63" s="172"/>
      <c r="AO63" s="172"/>
      <c r="AP63" s="172"/>
      <c r="AQ63" s="172"/>
      <c r="AR63" s="172"/>
      <c r="AS63" s="172"/>
      <c r="AT63" s="172"/>
      <c r="AU63" s="172"/>
    </row>
    <row r="64" spans="2:47" ht="24" customHeight="1">
      <c r="B64" s="179"/>
      <c r="C64" s="53" t="s">
        <v>126</v>
      </c>
      <c r="D64" s="172"/>
      <c r="E64" s="172"/>
      <c r="F64" s="172"/>
      <c r="G64" s="172"/>
      <c r="H64" s="173"/>
      <c r="I64" s="174"/>
      <c r="J64" s="174"/>
      <c r="K64" s="172"/>
      <c r="L64" s="174"/>
      <c r="M64" s="172"/>
      <c r="N64" s="180"/>
      <c r="P64" s="249" t="s">
        <v>392</v>
      </c>
      <c r="Q64" s="251">
        <v>300980</v>
      </c>
      <c r="S64" s="232"/>
      <c r="T64" s="251">
        <f>Q64*S64</f>
        <v>0</v>
      </c>
      <c r="V64" s="1215" t="s">
        <v>93</v>
      </c>
      <c r="W64" s="1216"/>
      <c r="X64" s="1217"/>
      <c r="Y64" s="86">
        <v>0.14000000000000001</v>
      </c>
      <c r="Z64" s="86">
        <v>0.11</v>
      </c>
      <c r="AD64" s="88">
        <v>1000000000</v>
      </c>
      <c r="AE64" s="89">
        <v>14</v>
      </c>
      <c r="AF64" s="88">
        <v>1000000000</v>
      </c>
      <c r="AG64" s="89">
        <v>11</v>
      </c>
      <c r="AK64" s="177"/>
      <c r="AL64" s="172"/>
      <c r="AM64" s="172"/>
      <c r="AN64" s="172"/>
      <c r="AO64" s="172"/>
      <c r="AP64" s="172"/>
      <c r="AQ64" s="172"/>
      <c r="AR64" s="172"/>
      <c r="AS64" s="172"/>
      <c r="AT64" s="172"/>
      <c r="AU64" s="172"/>
    </row>
    <row r="65" spans="2:47" s="172" customFormat="1" ht="24" customHeight="1">
      <c r="B65" s="179"/>
      <c r="C65" s="53" t="s">
        <v>132</v>
      </c>
      <c r="H65" s="173"/>
      <c r="I65" s="174"/>
      <c r="J65" s="174"/>
      <c r="L65" s="174"/>
      <c r="N65" s="180"/>
      <c r="O65" s="2"/>
      <c r="P65" s="249" t="s">
        <v>469</v>
      </c>
      <c r="Q65" s="251">
        <v>183567</v>
      </c>
      <c r="R65" s="2"/>
      <c r="S65" s="232"/>
      <c r="T65" s="251">
        <f>Q65*S65</f>
        <v>0</v>
      </c>
      <c r="U65" s="2"/>
      <c r="AD65" s="176"/>
      <c r="AE65" s="177"/>
      <c r="AF65" s="176"/>
      <c r="AG65" s="177"/>
      <c r="AH65" s="65"/>
      <c r="AI65" s="66"/>
      <c r="AJ65" s="176"/>
      <c r="AK65" s="177"/>
    </row>
    <row r="66" spans="2:47" s="172" customFormat="1" ht="20.25" customHeight="1">
      <c r="C66" s="53" t="s">
        <v>133</v>
      </c>
      <c r="H66" s="173"/>
      <c r="I66" s="174"/>
      <c r="J66" s="174"/>
      <c r="L66" s="174"/>
      <c r="N66" s="180"/>
      <c r="O66" s="2"/>
      <c r="P66" s="2"/>
      <c r="Q66" s="2"/>
      <c r="R66" s="2"/>
      <c r="S66" s="2"/>
      <c r="T66" s="2"/>
      <c r="U66" s="2"/>
      <c r="AD66" s="176"/>
      <c r="AE66" s="227">
        <v>1</v>
      </c>
      <c r="AF66" s="228" t="s">
        <v>544</v>
      </c>
      <c r="AG66" s="229"/>
      <c r="AH66" s="176"/>
      <c r="AI66" s="177"/>
      <c r="AJ66" s="227"/>
      <c r="AK66" s="177"/>
    </row>
    <row r="67" spans="2:47" s="172" customFormat="1" ht="24" customHeight="1">
      <c r="C67" s="53" t="s">
        <v>131</v>
      </c>
      <c r="H67" s="173"/>
      <c r="I67" s="174"/>
      <c r="J67" s="174"/>
      <c r="L67" s="174"/>
      <c r="N67" s="180"/>
      <c r="O67" s="2"/>
      <c r="P67" s="2"/>
      <c r="Q67" s="2"/>
      <c r="R67" s="2"/>
      <c r="S67" s="2"/>
      <c r="T67" s="2"/>
      <c r="U67" s="2"/>
      <c r="AD67" s="176"/>
      <c r="AE67" s="229"/>
      <c r="AF67" s="230" t="s">
        <v>545</v>
      </c>
      <c r="AG67" s="229"/>
      <c r="AH67" s="227"/>
      <c r="AI67" s="229"/>
      <c r="AJ67" s="227"/>
      <c r="AK67" s="177"/>
    </row>
    <row r="68" spans="2:47" s="172" customFormat="1" ht="24" customHeight="1">
      <c r="C68" s="54" t="s">
        <v>125</v>
      </c>
      <c r="H68" s="173"/>
      <c r="I68" s="174"/>
      <c r="J68" s="174"/>
      <c r="L68" s="174"/>
      <c r="N68" s="180"/>
      <c r="O68" s="2"/>
      <c r="P68" s="2"/>
      <c r="Q68" s="2"/>
      <c r="R68" s="2"/>
      <c r="S68" s="2"/>
      <c r="T68" s="2"/>
      <c r="U68" s="2"/>
      <c r="AD68" s="176"/>
      <c r="AE68" s="227">
        <v>1</v>
      </c>
      <c r="AF68" s="228" t="s">
        <v>546</v>
      </c>
      <c r="AG68" s="229"/>
      <c r="AH68" s="227"/>
      <c r="AI68" s="229"/>
      <c r="AJ68" s="227"/>
      <c r="AK68" s="177"/>
    </row>
    <row r="69" spans="2:47" s="172" customFormat="1" ht="24" customHeight="1">
      <c r="C69" s="53" t="s">
        <v>127</v>
      </c>
      <c r="H69" s="173"/>
      <c r="I69" s="174"/>
      <c r="J69" s="174"/>
      <c r="L69" s="174"/>
      <c r="N69" s="180"/>
      <c r="O69" s="2"/>
      <c r="P69" s="2"/>
      <c r="Q69" s="2"/>
      <c r="R69" s="2"/>
      <c r="S69" s="2"/>
      <c r="T69" s="2"/>
      <c r="U69" s="2"/>
      <c r="AD69" s="176"/>
      <c r="AE69" s="229"/>
      <c r="AF69" s="230" t="s">
        <v>545</v>
      </c>
      <c r="AG69" s="229"/>
      <c r="AH69" s="227"/>
      <c r="AI69" s="229"/>
      <c r="AJ69" s="227"/>
      <c r="AK69" s="177"/>
    </row>
    <row r="70" spans="2:47" s="172" customFormat="1" ht="24" customHeight="1">
      <c r="C70" s="53" t="s">
        <v>128</v>
      </c>
      <c r="H70" s="173"/>
      <c r="I70" s="174"/>
      <c r="J70" s="174"/>
      <c r="L70" s="174"/>
      <c r="N70" s="180"/>
      <c r="O70" s="2"/>
      <c r="P70" s="2"/>
      <c r="Q70" s="2"/>
      <c r="R70" s="2"/>
      <c r="S70" s="2"/>
      <c r="T70" s="2"/>
      <c r="U70" s="2"/>
      <c r="AD70" s="176"/>
      <c r="AE70" s="227">
        <v>1</v>
      </c>
      <c r="AF70" s="230" t="s">
        <v>194</v>
      </c>
      <c r="AG70" s="229"/>
      <c r="AH70" s="227"/>
      <c r="AI70" s="229"/>
      <c r="AJ70" s="227"/>
      <c r="AK70" s="177"/>
    </row>
    <row r="71" spans="2:47" s="172" customFormat="1" ht="24" customHeight="1">
      <c r="C71" s="53" t="s">
        <v>138</v>
      </c>
      <c r="H71" s="173"/>
      <c r="I71" s="174"/>
      <c r="J71" s="174"/>
      <c r="L71" s="174"/>
      <c r="N71" s="180"/>
      <c r="P71" s="2"/>
      <c r="Q71" s="2"/>
      <c r="R71" s="2"/>
      <c r="S71" s="2"/>
      <c r="T71" s="2"/>
      <c r="U71" s="2"/>
      <c r="AD71" s="176"/>
      <c r="AE71" s="229"/>
      <c r="AF71" s="227" t="s">
        <v>196</v>
      </c>
      <c r="AG71" s="229"/>
      <c r="AH71" s="227"/>
      <c r="AI71" s="229"/>
      <c r="AJ71" s="227"/>
      <c r="AK71" s="177"/>
    </row>
    <row r="72" spans="2:47" s="172" customFormat="1" ht="24" customHeight="1">
      <c r="C72" s="53" t="s">
        <v>522</v>
      </c>
      <c r="H72" s="173"/>
      <c r="I72" s="174"/>
      <c r="J72" s="174"/>
      <c r="L72" s="174"/>
      <c r="N72" s="180"/>
      <c r="P72" s="2"/>
      <c r="Q72" s="2"/>
      <c r="R72" s="2"/>
      <c r="S72" s="2"/>
      <c r="T72" s="2"/>
      <c r="U72" s="2"/>
      <c r="AD72" s="176"/>
      <c r="AE72" s="227">
        <v>1</v>
      </c>
      <c r="AF72" s="230" t="s">
        <v>195</v>
      </c>
      <c r="AG72" s="229"/>
      <c r="AH72" s="227"/>
      <c r="AI72" s="229"/>
      <c r="AJ72" s="227"/>
      <c r="AK72" s="177"/>
    </row>
    <row r="73" spans="2:47" s="172" customFormat="1" ht="24" customHeight="1">
      <c r="C73" s="53" t="s">
        <v>134</v>
      </c>
      <c r="H73" s="173"/>
      <c r="I73" s="174"/>
      <c r="J73" s="174"/>
      <c r="L73" s="174"/>
      <c r="N73" s="180"/>
      <c r="P73" s="2"/>
      <c r="Q73" s="2"/>
      <c r="R73" s="2"/>
      <c r="S73" s="2"/>
      <c r="T73" s="2"/>
      <c r="U73" s="2"/>
      <c r="AD73" s="176"/>
      <c r="AE73" s="229"/>
      <c r="AF73" s="227" t="s">
        <v>196</v>
      </c>
      <c r="AG73" s="229"/>
      <c r="AH73" s="227"/>
      <c r="AI73" s="229"/>
      <c r="AJ73" s="227"/>
      <c r="AK73" s="177"/>
    </row>
    <row r="74" spans="2:47" s="172" customFormat="1" ht="24" customHeight="1">
      <c r="B74" s="2"/>
      <c r="C74" s="53" t="s">
        <v>523</v>
      </c>
      <c r="D74" s="2"/>
      <c r="E74" s="2"/>
      <c r="F74" s="2"/>
      <c r="G74" s="2"/>
      <c r="H74" s="22"/>
      <c r="I74" s="26"/>
      <c r="J74" s="26"/>
      <c r="K74" s="2"/>
      <c r="L74" s="26"/>
      <c r="M74" s="2"/>
      <c r="N74" s="159"/>
      <c r="O74" s="198"/>
      <c r="P74" s="2"/>
      <c r="Q74" s="2"/>
      <c r="R74" s="2"/>
      <c r="S74" s="2"/>
      <c r="T74" s="2"/>
      <c r="AD74" s="176"/>
      <c r="AE74" s="177"/>
      <c r="AF74" s="176"/>
      <c r="AG74" s="177"/>
      <c r="AH74" s="227"/>
      <c r="AI74" s="229"/>
      <c r="AJ74" s="176"/>
      <c r="AK74" s="66"/>
    </row>
    <row r="75" spans="2:47" s="172" customFormat="1" ht="24" customHeight="1">
      <c r="B75" s="2"/>
      <c r="C75" s="53" t="s">
        <v>129</v>
      </c>
      <c r="D75" s="2"/>
      <c r="E75" s="2"/>
      <c r="F75" s="2"/>
      <c r="G75" s="2"/>
      <c r="H75" s="22"/>
      <c r="I75" s="26"/>
      <c r="J75" s="26"/>
      <c r="K75" s="2"/>
      <c r="L75" s="26"/>
      <c r="M75" s="2"/>
      <c r="N75" s="159"/>
      <c r="P75" s="2"/>
      <c r="Q75" s="2"/>
      <c r="R75" s="2"/>
      <c r="S75" s="2"/>
      <c r="T75" s="2"/>
      <c r="AD75" s="176"/>
      <c r="AE75" s="177"/>
      <c r="AF75" s="176"/>
      <c r="AG75" s="177"/>
      <c r="AH75" s="176"/>
      <c r="AI75" s="177"/>
      <c r="AJ75" s="176"/>
      <c r="AK75" s="66"/>
      <c r="AL75" s="2"/>
      <c r="AM75" s="2"/>
      <c r="AN75" s="2"/>
      <c r="AO75" s="2"/>
      <c r="AP75" s="2"/>
      <c r="AQ75" s="2"/>
      <c r="AR75" s="2"/>
      <c r="AS75" s="2"/>
      <c r="AT75" s="2"/>
      <c r="AU75" s="2"/>
    </row>
    <row r="76" spans="2:47" s="172" customFormat="1" ht="24" customHeight="1">
      <c r="B76" s="2"/>
      <c r="C76" s="54" t="s">
        <v>162</v>
      </c>
      <c r="D76" s="2"/>
      <c r="E76" s="2"/>
      <c r="F76" s="2"/>
      <c r="G76" s="2"/>
      <c r="H76" s="22"/>
      <c r="I76" s="26"/>
      <c r="J76" s="26"/>
      <c r="K76" s="2"/>
      <c r="L76" s="26"/>
      <c r="M76" s="2"/>
      <c r="N76" s="159"/>
      <c r="P76" s="2"/>
      <c r="Q76" s="2"/>
      <c r="R76" s="2"/>
      <c r="S76" s="2"/>
      <c r="T76" s="2"/>
      <c r="AD76" s="176"/>
      <c r="AE76" s="177"/>
      <c r="AF76" s="176"/>
      <c r="AG76" s="177"/>
      <c r="AH76" s="176"/>
      <c r="AI76" s="177"/>
      <c r="AJ76" s="176"/>
      <c r="AK76" s="66"/>
      <c r="AL76" s="2"/>
      <c r="AM76" s="2"/>
      <c r="AN76" s="2"/>
      <c r="AO76" s="2"/>
      <c r="AP76" s="2"/>
      <c r="AQ76" s="2"/>
      <c r="AR76" s="2"/>
      <c r="AS76" s="2"/>
      <c r="AT76" s="2"/>
      <c r="AU76" s="2"/>
    </row>
    <row r="77" spans="2:47" ht="24" customHeight="1">
      <c r="C77" s="53" t="s">
        <v>135</v>
      </c>
      <c r="O77" s="172"/>
      <c r="P77" s="172"/>
      <c r="Q77" s="172"/>
      <c r="R77" s="172"/>
      <c r="S77" s="172"/>
      <c r="T77" s="172"/>
      <c r="U77" s="172"/>
      <c r="AH77" s="176"/>
      <c r="AI77" s="177"/>
    </row>
    <row r="78" spans="2:47" ht="24" customHeight="1">
      <c r="C78" s="54" t="s">
        <v>178</v>
      </c>
      <c r="O78" s="172"/>
      <c r="P78" s="172"/>
      <c r="Q78" s="172"/>
      <c r="R78" s="172"/>
      <c r="S78" s="172"/>
      <c r="T78" s="172"/>
      <c r="U78" s="172"/>
    </row>
    <row r="79" spans="2:47" ht="24" customHeight="1">
      <c r="O79" s="172"/>
      <c r="P79" s="172"/>
      <c r="Q79" s="172"/>
      <c r="R79" s="172"/>
      <c r="S79" s="172"/>
      <c r="T79" s="172"/>
      <c r="U79" s="172"/>
    </row>
    <row r="80" spans="2:47" ht="24" customHeight="1">
      <c r="O80" s="172"/>
      <c r="P80" s="172"/>
      <c r="Q80" s="172"/>
      <c r="R80" s="172"/>
      <c r="S80" s="172"/>
      <c r="T80" s="172"/>
      <c r="U80" s="172"/>
    </row>
    <row r="81" spans="15:21" ht="24" customHeight="1">
      <c r="O81" s="172"/>
      <c r="P81" s="172"/>
      <c r="Q81" s="172"/>
      <c r="R81" s="172"/>
      <c r="S81" s="172"/>
      <c r="T81" s="172"/>
      <c r="U81" s="172"/>
    </row>
    <row r="82" spans="15:21" ht="24" customHeight="1">
      <c r="O82" s="172"/>
      <c r="P82" s="172"/>
      <c r="Q82" s="172"/>
      <c r="R82" s="172"/>
      <c r="S82" s="172"/>
      <c r="T82" s="172"/>
      <c r="U82" s="172"/>
    </row>
    <row r="83" spans="15:21" ht="24" customHeight="1">
      <c r="P83" s="172"/>
      <c r="Q83" s="172"/>
      <c r="R83" s="172"/>
      <c r="S83" s="172"/>
      <c r="T83" s="172"/>
      <c r="U83" s="172"/>
    </row>
    <row r="84" spans="15:21" ht="24" customHeight="1">
      <c r="P84" s="172"/>
      <c r="Q84" s="172"/>
      <c r="R84" s="172"/>
      <c r="S84" s="172"/>
      <c r="T84" s="172"/>
      <c r="U84" s="172"/>
    </row>
    <row r="85" spans="15:21" ht="24" customHeight="1">
      <c r="P85" s="172"/>
      <c r="Q85" s="172"/>
      <c r="R85" s="172"/>
      <c r="S85" s="172"/>
      <c r="T85" s="172"/>
      <c r="U85" s="172"/>
    </row>
    <row r="86" spans="15:21" ht="24" customHeight="1">
      <c r="P86" s="172"/>
      <c r="Q86" s="172"/>
      <c r="R86" s="172"/>
      <c r="S86" s="172"/>
      <c r="T86" s="172"/>
    </row>
    <row r="87" spans="15:21" ht="24" customHeight="1">
      <c r="P87" s="172"/>
      <c r="Q87" s="172"/>
      <c r="R87" s="172"/>
      <c r="S87" s="172"/>
      <c r="T87" s="172"/>
    </row>
    <row r="88" spans="15:21" ht="24" customHeight="1">
      <c r="P88" s="172"/>
      <c r="Q88" s="172"/>
      <c r="R88" s="172"/>
      <c r="S88" s="172"/>
      <c r="T88" s="172"/>
    </row>
  </sheetData>
  <sheetProtection algorithmName="SHA-512" hashValue="sTOYEgvUvlFgV5Pw9Ew8u++WPv1sDjBdy17VfbqO+FOA2TUtiTLfia7Jy1PZvAtAJIg7CM7eOeDSbvKcF/ohqw==" saltValue="YAVzi5Or6EPtYHP7LXun4w==" spinCount="100000" sheet="1" objects="1" scenarios="1"/>
  <mergeCells count="83">
    <mergeCell ref="E3:N3"/>
    <mergeCell ref="G5:M5"/>
    <mergeCell ref="B8:F8"/>
    <mergeCell ref="V10:X11"/>
    <mergeCell ref="Y10:Z10"/>
    <mergeCell ref="AD10:AG10"/>
    <mergeCell ref="AH10:AK10"/>
    <mergeCell ref="V12:X12"/>
    <mergeCell ref="AM12:AU12"/>
    <mergeCell ref="V13:X13"/>
    <mergeCell ref="AM13:AT13"/>
    <mergeCell ref="AA10:AB10"/>
    <mergeCell ref="B14:F14"/>
    <mergeCell ref="V14:X14"/>
    <mergeCell ref="AM14:AT14"/>
    <mergeCell ref="AM15:AT15"/>
    <mergeCell ref="B16:F16"/>
    <mergeCell ref="V16:Z16"/>
    <mergeCell ref="AM16:AT16"/>
    <mergeCell ref="W17:X17"/>
    <mergeCell ref="Y17:Z17"/>
    <mergeCell ref="AM17:AU17"/>
    <mergeCell ref="W18:X18"/>
    <mergeCell ref="Y18:Z18"/>
    <mergeCell ref="AN18:AT18"/>
    <mergeCell ref="W19:X19"/>
    <mergeCell ref="Y19:Z19"/>
    <mergeCell ref="AN19:AT19"/>
    <mergeCell ref="W20:X20"/>
    <mergeCell ref="Y20:Z20"/>
    <mergeCell ref="AN20:AT20"/>
    <mergeCell ref="W21:X21"/>
    <mergeCell ref="Y21:Z21"/>
    <mergeCell ref="AN21:AT21"/>
    <mergeCell ref="W22:X22"/>
    <mergeCell ref="Y22:Z22"/>
    <mergeCell ref="AN22:AT22"/>
    <mergeCell ref="B27:F27"/>
    <mergeCell ref="V27:W27"/>
    <mergeCell ref="AM27:AT27"/>
    <mergeCell ref="W23:X23"/>
    <mergeCell ref="Y23:Z23"/>
    <mergeCell ref="AD25:AE25"/>
    <mergeCell ref="AF25:AG25"/>
    <mergeCell ref="AH25:AI25"/>
    <mergeCell ref="AM25:AT25"/>
    <mergeCell ref="V26:W26"/>
    <mergeCell ref="X26:Y26"/>
    <mergeCell ref="Z26:AA26"/>
    <mergeCell ref="AB26:AC26"/>
    <mergeCell ref="AM26:AT26"/>
    <mergeCell ref="B41:F41"/>
    <mergeCell ref="P28:T28"/>
    <mergeCell ref="V28:W28"/>
    <mergeCell ref="AM28:AT28"/>
    <mergeCell ref="V29:W29"/>
    <mergeCell ref="AM29:AQ30"/>
    <mergeCell ref="AR29:AT29"/>
    <mergeCell ref="V30:W30"/>
    <mergeCell ref="AR30:AT30"/>
    <mergeCell ref="V31:W31"/>
    <mergeCell ref="AM31:AT31"/>
    <mergeCell ref="B32:F32"/>
    <mergeCell ref="B35:F35"/>
    <mergeCell ref="B38:F38"/>
    <mergeCell ref="B44:F44"/>
    <mergeCell ref="B52:F52"/>
    <mergeCell ref="V54:Y54"/>
    <mergeCell ref="Z54:AC54"/>
    <mergeCell ref="V55:X55"/>
    <mergeCell ref="Z55:AB55"/>
    <mergeCell ref="V64:X64"/>
    <mergeCell ref="V56:X56"/>
    <mergeCell ref="Z56:AB56"/>
    <mergeCell ref="V57:X57"/>
    <mergeCell ref="Z57:AB57"/>
    <mergeCell ref="V58:X58"/>
    <mergeCell ref="Z58:AB58"/>
    <mergeCell ref="B60:F60"/>
    <mergeCell ref="AD61:AE61"/>
    <mergeCell ref="AF61:AG61"/>
    <mergeCell ref="V62:X62"/>
    <mergeCell ref="V63:X63"/>
  </mergeCells>
  <phoneticPr fontId="6" type="noConversion"/>
  <printOptions horizontalCentered="1" gridLinesSet="0"/>
  <pageMargins left="0.47244094488188981" right="0.19685039370078741" top="0.55118110236220474" bottom="0.15748031496062992" header="0" footer="0"/>
  <pageSetup paperSize="9" scale="49" orientation="portrait" verticalDpi="300" r:id="rId1"/>
  <headerFooter alignWithMargins="0"/>
  <rowBreaks count="1" manualBreakCount="1">
    <brk id="64" max="62" man="1"/>
  </rowBreaks>
  <colBreaks count="2" manualBreakCount="2">
    <brk id="14" max="75" man="1"/>
    <brk id="31" max="75" man="1"/>
  </col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CAB22-207A-4073-AD36-1510CC5885BB}">
  <sheetPr codeName="Sheet12">
    <tabColor rgb="FFFFFF00"/>
  </sheetPr>
  <dimension ref="A1:O184"/>
  <sheetViews>
    <sheetView zoomScale="85" zoomScaleNormal="85" workbookViewId="0">
      <selection activeCell="E1" sqref="E1:M1"/>
    </sheetView>
  </sheetViews>
  <sheetFormatPr defaultColWidth="8.75" defaultRowHeight="24" customHeight="1"/>
  <cols>
    <col min="1" max="1" width="1.75" style="2" customWidth="1"/>
    <col min="2" max="2" width="4" style="2" customWidth="1"/>
    <col min="3" max="4" width="4.25" style="2" customWidth="1"/>
    <col min="5" max="5" width="3.25" style="2" customWidth="1"/>
    <col min="6" max="6" width="3.75" style="2" customWidth="1"/>
    <col min="7" max="7" width="45" style="2" bestFit="1" customWidth="1"/>
    <col min="8" max="8" width="46.25" style="2" customWidth="1"/>
    <col min="9" max="9" width="5.75" style="22" customWidth="1"/>
    <col min="10" max="10" width="10.25" style="28" customWidth="1"/>
    <col min="11" max="11" width="17.5" style="2" customWidth="1"/>
    <col min="12" max="12" width="22.125" style="2" customWidth="1"/>
    <col min="13" max="13" width="21.625" style="2" bestFit="1" customWidth="1"/>
    <col min="14" max="14" width="13.875" style="2" bestFit="1" customWidth="1"/>
    <col min="15" max="16384" width="8.75" style="2"/>
  </cols>
  <sheetData>
    <row r="1" spans="2:13" ht="24" customHeight="1">
      <c r="B1" s="192" t="s">
        <v>176</v>
      </c>
      <c r="E1" s="1258" t="str">
        <f>'기계 철거_제경비 내역서'!E3:N3</f>
        <v>포)3FINEX 수처리 RTO 소각로 노후교체</v>
      </c>
      <c r="F1" s="1258"/>
      <c r="G1" s="1258"/>
      <c r="H1" s="1258"/>
      <c r="I1" s="1258"/>
      <c r="J1" s="1258"/>
      <c r="K1" s="1258"/>
      <c r="L1" s="1258"/>
      <c r="M1" s="1258"/>
    </row>
    <row r="2" spans="2:13" ht="24" customHeight="1">
      <c r="B2" s="192" t="s">
        <v>177</v>
      </c>
      <c r="E2" s="1259" t="s">
        <v>2214</v>
      </c>
      <c r="F2" s="1259"/>
      <c r="G2" s="1259"/>
      <c r="H2" s="1259"/>
      <c r="I2" s="1259"/>
      <c r="J2" s="1259"/>
      <c r="K2" s="1259"/>
      <c r="L2" s="1259"/>
      <c r="M2" s="1259"/>
    </row>
    <row r="3" spans="2:13" ht="30" customHeight="1" thickBot="1">
      <c r="B3" s="30" t="s">
        <v>32</v>
      </c>
      <c r="C3" s="1"/>
      <c r="D3" s="1"/>
      <c r="E3" s="1"/>
      <c r="F3" s="1"/>
      <c r="G3" s="1"/>
      <c r="H3" s="1"/>
      <c r="I3" s="1024"/>
      <c r="J3" s="1037"/>
      <c r="K3" s="1"/>
      <c r="L3" s="1"/>
      <c r="M3" s="1"/>
    </row>
    <row r="4" spans="2:13" ht="24" customHeight="1" thickBot="1">
      <c r="B4" s="3" t="s">
        <v>0</v>
      </c>
      <c r="C4" s="4"/>
      <c r="D4" s="4"/>
      <c r="E4" s="4"/>
      <c r="F4" s="5"/>
      <c r="G4" s="6" t="s">
        <v>212</v>
      </c>
      <c r="H4" s="6" t="s">
        <v>213</v>
      </c>
      <c r="I4" s="6" t="s">
        <v>1</v>
      </c>
      <c r="J4" s="1038" t="s">
        <v>2</v>
      </c>
      <c r="K4" s="6" t="s">
        <v>3</v>
      </c>
      <c r="L4" s="6" t="s">
        <v>4</v>
      </c>
      <c r="M4" s="7" t="s">
        <v>5</v>
      </c>
    </row>
    <row r="5" spans="2:13" ht="12" customHeight="1">
      <c r="B5" s="8" t="s">
        <v>50</v>
      </c>
      <c r="C5" s="9"/>
      <c r="D5" s="9"/>
      <c r="E5" s="9"/>
      <c r="F5" s="10"/>
      <c r="G5" s="10"/>
      <c r="H5" s="10"/>
      <c r="I5" s="11"/>
      <c r="J5" s="1039"/>
      <c r="K5" s="10"/>
      <c r="L5" s="10"/>
      <c r="M5" s="12"/>
    </row>
    <row r="6" spans="2:13" ht="12" customHeight="1">
      <c r="B6" s="13" t="s">
        <v>12</v>
      </c>
      <c r="C6" s="9"/>
      <c r="D6" s="9"/>
      <c r="E6" s="9"/>
      <c r="F6" s="10"/>
      <c r="G6" s="10"/>
      <c r="H6" s="10"/>
      <c r="I6" s="11"/>
      <c r="J6" s="1039"/>
      <c r="K6" s="10"/>
      <c r="L6" s="10"/>
      <c r="M6" s="12"/>
    </row>
    <row r="7" spans="2:13" ht="12" customHeight="1">
      <c r="B7" s="40"/>
      <c r="C7" s="125"/>
      <c r="D7" s="125"/>
      <c r="E7" s="125"/>
      <c r="F7" s="125"/>
      <c r="G7" s="1055" t="s">
        <v>2119</v>
      </c>
      <c r="H7" s="55" t="s">
        <v>2207</v>
      </c>
      <c r="I7" s="56" t="s">
        <v>2120</v>
      </c>
      <c r="J7" s="57">
        <v>34.539000000000001</v>
      </c>
      <c r="K7" s="58">
        <v>1818</v>
      </c>
      <c r="L7" s="14">
        <f>J7*K7</f>
        <v>62791.902000000002</v>
      </c>
      <c r="M7" s="231"/>
    </row>
    <row r="8" spans="2:13" ht="12" customHeight="1">
      <c r="B8" s="41"/>
      <c r="C8" s="125"/>
      <c r="D8" s="125"/>
      <c r="E8" s="125"/>
      <c r="F8" s="125"/>
      <c r="G8" s="1055"/>
      <c r="H8" s="55"/>
      <c r="I8" s="56"/>
      <c r="J8" s="57"/>
      <c r="K8" s="58"/>
      <c r="L8" s="14"/>
      <c r="M8" s="231"/>
    </row>
    <row r="9" spans="2:13" ht="12" customHeight="1">
      <c r="B9" s="41"/>
      <c r="C9" s="125"/>
      <c r="D9" s="125"/>
      <c r="E9" s="125"/>
      <c r="F9" s="125"/>
      <c r="G9" s="1064"/>
      <c r="H9" s="55"/>
      <c r="I9" s="56"/>
      <c r="J9" s="57"/>
      <c r="K9" s="58"/>
      <c r="L9" s="14"/>
      <c r="M9" s="231"/>
    </row>
    <row r="10" spans="2:13" ht="12" customHeight="1">
      <c r="B10" s="41"/>
      <c r="C10" s="125"/>
      <c r="D10" s="125"/>
      <c r="E10" s="125"/>
      <c r="F10" s="125"/>
      <c r="G10" s="1064"/>
      <c r="H10" s="55"/>
      <c r="I10" s="56"/>
      <c r="J10" s="1040"/>
      <c r="K10" s="58"/>
      <c r="L10" s="14"/>
      <c r="M10" s="231"/>
    </row>
    <row r="11" spans="2:13" ht="12" customHeight="1">
      <c r="B11" s="41"/>
      <c r="C11" s="125"/>
      <c r="D11" s="125"/>
      <c r="E11" s="125"/>
      <c r="F11" s="125"/>
      <c r="G11" s="1064"/>
      <c r="H11" s="55"/>
      <c r="I11" s="56"/>
      <c r="J11" s="57"/>
      <c r="K11" s="58"/>
      <c r="L11" s="14"/>
      <c r="M11" s="231"/>
    </row>
    <row r="12" spans="2:13" ht="12" customHeight="1">
      <c r="B12" s="41"/>
      <c r="C12" s="125"/>
      <c r="D12" s="125"/>
      <c r="E12" s="125"/>
      <c r="F12" s="125"/>
      <c r="G12" s="1064"/>
      <c r="H12" s="55"/>
      <c r="I12" s="56"/>
      <c r="J12" s="61"/>
      <c r="K12" s="58"/>
      <c r="L12" s="14"/>
      <c r="M12" s="231"/>
    </row>
    <row r="13" spans="2:13" ht="12" customHeight="1">
      <c r="B13" s="41"/>
      <c r="C13" s="125"/>
      <c r="D13" s="125"/>
      <c r="E13" s="125"/>
      <c r="F13" s="125"/>
      <c r="G13" s="1064"/>
      <c r="H13" s="55"/>
      <c r="I13" s="56"/>
      <c r="J13" s="61"/>
      <c r="K13" s="58"/>
      <c r="L13" s="14"/>
      <c r="M13" s="231"/>
    </row>
    <row r="14" spans="2:13" ht="12" customHeight="1">
      <c r="B14" s="41"/>
      <c r="C14" s="125"/>
      <c r="D14" s="125"/>
      <c r="E14" s="125"/>
      <c r="F14" s="125"/>
      <c r="G14" s="55"/>
      <c r="H14" s="55"/>
      <c r="I14" s="56"/>
      <c r="J14" s="57"/>
      <c r="K14" s="58"/>
      <c r="L14" s="14"/>
      <c r="M14" s="231"/>
    </row>
    <row r="15" spans="2:13" ht="12" customHeight="1">
      <c r="B15" s="41"/>
      <c r="C15" s="125"/>
      <c r="D15" s="125"/>
      <c r="E15" s="125"/>
      <c r="F15" s="125"/>
      <c r="G15" s="55"/>
      <c r="H15" s="60"/>
      <c r="I15" s="56"/>
      <c r="J15" s="57"/>
      <c r="K15" s="58"/>
      <c r="L15" s="14"/>
      <c r="M15" s="231"/>
    </row>
    <row r="16" spans="2:13" ht="12" customHeight="1">
      <c r="B16" s="41"/>
      <c r="C16" s="125"/>
      <c r="D16" s="125"/>
      <c r="E16" s="125"/>
      <c r="F16" s="125"/>
      <c r="G16" s="55"/>
      <c r="H16" s="55"/>
      <c r="I16" s="56"/>
      <c r="J16" s="57"/>
      <c r="K16" s="58"/>
      <c r="L16" s="14"/>
      <c r="M16" s="231"/>
    </row>
    <row r="17" spans="2:13" ht="12" customHeight="1">
      <c r="B17" s="41"/>
      <c r="C17" s="125"/>
      <c r="D17" s="125"/>
      <c r="E17" s="125"/>
      <c r="F17" s="125"/>
      <c r="G17" s="238"/>
      <c r="H17" s="55"/>
      <c r="I17" s="56"/>
      <c r="J17" s="57"/>
      <c r="K17" s="58"/>
      <c r="L17" s="14"/>
      <c r="M17" s="231"/>
    </row>
    <row r="18" spans="2:13" ht="12" customHeight="1">
      <c r="B18" s="41"/>
      <c r="C18" s="125"/>
      <c r="D18" s="125"/>
      <c r="E18" s="125"/>
      <c r="F18" s="125"/>
      <c r="G18" s="238"/>
      <c r="H18" s="55"/>
      <c r="I18" s="56"/>
      <c r="J18" s="57"/>
      <c r="K18" s="58"/>
      <c r="L18" s="14"/>
      <c r="M18" s="231"/>
    </row>
    <row r="19" spans="2:13" ht="12" customHeight="1">
      <c r="B19" s="41"/>
      <c r="C19" s="125"/>
      <c r="D19" s="125"/>
      <c r="E19" s="125"/>
      <c r="F19" s="125"/>
      <c r="G19" s="55"/>
      <c r="H19" s="55"/>
      <c r="I19" s="56"/>
      <c r="J19" s="57"/>
      <c r="K19" s="58"/>
      <c r="L19" s="14"/>
      <c r="M19" s="231"/>
    </row>
    <row r="20" spans="2:13" ht="12" customHeight="1">
      <c r="B20" s="41"/>
      <c r="C20" s="125"/>
      <c r="D20" s="125"/>
      <c r="E20" s="125"/>
      <c r="F20" s="125"/>
      <c r="G20" s="55"/>
      <c r="H20" s="55"/>
      <c r="I20" s="56"/>
      <c r="J20" s="57"/>
      <c r="K20" s="58"/>
      <c r="L20" s="14"/>
      <c r="M20" s="231"/>
    </row>
    <row r="21" spans="2:13" ht="12" customHeight="1">
      <c r="B21" s="41"/>
      <c r="C21" s="125"/>
      <c r="D21" s="125"/>
      <c r="E21" s="125"/>
      <c r="F21" s="125"/>
      <c r="G21" s="55"/>
      <c r="H21" s="55"/>
      <c r="I21" s="56"/>
      <c r="J21" s="57"/>
      <c r="K21" s="58"/>
      <c r="L21" s="14"/>
      <c r="M21" s="231"/>
    </row>
    <row r="22" spans="2:13" ht="12" customHeight="1">
      <c r="B22" s="41"/>
      <c r="C22" s="125"/>
      <c r="D22" s="125"/>
      <c r="E22" s="125"/>
      <c r="F22" s="125"/>
      <c r="G22" s="55"/>
      <c r="H22" s="55"/>
      <c r="I22" s="56"/>
      <c r="J22" s="57"/>
      <c r="K22" s="58"/>
      <c r="L22" s="14"/>
      <c r="M22" s="231"/>
    </row>
    <row r="23" spans="2:13" ht="12" customHeight="1">
      <c r="B23" s="41"/>
      <c r="C23" s="125"/>
      <c r="D23" s="125"/>
      <c r="E23" s="125"/>
      <c r="F23" s="125"/>
      <c r="G23" s="55"/>
      <c r="H23" s="55"/>
      <c r="I23" s="56"/>
      <c r="J23" s="57"/>
      <c r="K23" s="58"/>
      <c r="L23" s="14"/>
      <c r="M23" s="231"/>
    </row>
    <row r="24" spans="2:13" ht="12" customHeight="1">
      <c r="B24" s="41"/>
      <c r="C24" s="125"/>
      <c r="D24" s="125"/>
      <c r="E24" s="125"/>
      <c r="F24" s="125"/>
      <c r="G24" s="55"/>
      <c r="H24" s="55"/>
      <c r="I24" s="56"/>
      <c r="J24" s="57"/>
      <c r="K24" s="58"/>
      <c r="L24" s="14"/>
      <c r="M24" s="231"/>
    </row>
    <row r="25" spans="2:13" ht="12" customHeight="1">
      <c r="B25" s="41"/>
      <c r="C25" s="125"/>
      <c r="D25" s="125"/>
      <c r="E25" s="125"/>
      <c r="F25" s="125"/>
      <c r="G25" s="238"/>
      <c r="H25" s="55"/>
      <c r="I25" s="56"/>
      <c r="J25" s="57"/>
      <c r="K25" s="58"/>
      <c r="L25" s="14"/>
      <c r="M25" s="247"/>
    </row>
    <row r="26" spans="2:13" ht="12" customHeight="1">
      <c r="B26" s="41"/>
      <c r="C26" s="196"/>
      <c r="D26" s="125"/>
      <c r="E26" s="125"/>
      <c r="F26" s="197"/>
      <c r="G26" s="55"/>
      <c r="H26" s="55"/>
      <c r="I26" s="56"/>
      <c r="J26" s="57"/>
      <c r="K26" s="58"/>
      <c r="L26" s="14"/>
      <c r="M26" s="231"/>
    </row>
    <row r="27" spans="2:13" ht="12" customHeight="1">
      <c r="B27" s="41"/>
      <c r="C27" s="196"/>
      <c r="D27" s="125"/>
      <c r="E27" s="125"/>
      <c r="F27" s="197"/>
      <c r="G27" s="55"/>
      <c r="H27" s="60"/>
      <c r="I27" s="56"/>
      <c r="J27" s="57"/>
      <c r="K27" s="58"/>
      <c r="L27" s="14"/>
      <c r="M27" s="231"/>
    </row>
    <row r="28" spans="2:13" ht="12" customHeight="1">
      <c r="B28" s="41"/>
      <c r="C28" s="196"/>
      <c r="D28" s="125"/>
      <c r="E28" s="125"/>
      <c r="F28" s="197"/>
      <c r="G28" s="55"/>
      <c r="H28" s="55"/>
      <c r="I28" s="56"/>
      <c r="J28" s="57"/>
      <c r="K28" s="58"/>
      <c r="L28" s="14"/>
      <c r="M28" s="231"/>
    </row>
    <row r="29" spans="2:13" ht="12" customHeight="1">
      <c r="B29" s="41"/>
      <c r="C29" s="196"/>
      <c r="D29" s="125"/>
      <c r="E29" s="125"/>
      <c r="F29" s="197"/>
      <c r="G29" s="55"/>
      <c r="H29" s="55"/>
      <c r="I29" s="56"/>
      <c r="J29" s="57"/>
      <c r="K29" s="58"/>
      <c r="L29" s="14"/>
      <c r="M29" s="231"/>
    </row>
    <row r="30" spans="2:13" ht="12" customHeight="1">
      <c r="B30" s="41"/>
      <c r="C30" s="196"/>
      <c r="D30" s="125"/>
      <c r="E30" s="125"/>
      <c r="F30" s="197"/>
      <c r="G30" s="55"/>
      <c r="H30" s="55"/>
      <c r="I30" s="56"/>
      <c r="J30" s="57"/>
      <c r="K30" s="58"/>
      <c r="L30" s="14">
        <f t="shared" ref="L30:L53" si="0">INT(J30*K30)</f>
        <v>0</v>
      </c>
      <c r="M30" s="231"/>
    </row>
    <row r="31" spans="2:13" ht="12" customHeight="1">
      <c r="B31" s="41"/>
      <c r="C31" s="196"/>
      <c r="D31" s="125"/>
      <c r="E31" s="125"/>
      <c r="F31" s="197"/>
      <c r="G31" s="55"/>
      <c r="H31" s="55"/>
      <c r="I31" s="56"/>
      <c r="J31" s="57"/>
      <c r="K31" s="58"/>
      <c r="L31" s="14">
        <f t="shared" si="0"/>
        <v>0</v>
      </c>
      <c r="M31" s="231"/>
    </row>
    <row r="32" spans="2:13" ht="12" customHeight="1">
      <c r="B32" s="41"/>
      <c r="C32" s="196"/>
      <c r="D32" s="125"/>
      <c r="E32" s="125"/>
      <c r="F32" s="197"/>
      <c r="G32" s="55"/>
      <c r="H32" s="55"/>
      <c r="I32" s="56"/>
      <c r="J32" s="57"/>
      <c r="K32" s="58"/>
      <c r="L32" s="14">
        <f t="shared" si="0"/>
        <v>0</v>
      </c>
      <c r="M32" s="231"/>
    </row>
    <row r="33" spans="2:13" ht="12" customHeight="1">
      <c r="B33" s="41"/>
      <c r="C33" s="196"/>
      <c r="D33" s="125"/>
      <c r="E33" s="125"/>
      <c r="F33" s="197"/>
      <c r="G33" s="55"/>
      <c r="H33" s="55"/>
      <c r="I33" s="56"/>
      <c r="J33" s="57"/>
      <c r="K33" s="58"/>
      <c r="L33" s="14">
        <f t="shared" si="0"/>
        <v>0</v>
      </c>
      <c r="M33" s="231"/>
    </row>
    <row r="34" spans="2:13" ht="12" customHeight="1">
      <c r="B34" s="41"/>
      <c r="C34" s="196"/>
      <c r="D34" s="125"/>
      <c r="E34" s="125"/>
      <c r="F34" s="197"/>
      <c r="G34" s="55"/>
      <c r="H34" s="55"/>
      <c r="I34" s="56"/>
      <c r="J34" s="57"/>
      <c r="K34" s="58"/>
      <c r="L34" s="14">
        <f t="shared" si="0"/>
        <v>0</v>
      </c>
      <c r="M34" s="231"/>
    </row>
    <row r="35" spans="2:13" ht="12" customHeight="1">
      <c r="B35" s="41"/>
      <c r="C35" s="196"/>
      <c r="D35" s="125"/>
      <c r="E35" s="125"/>
      <c r="F35" s="197"/>
      <c r="G35" s="55"/>
      <c r="H35" s="55"/>
      <c r="I35" s="56"/>
      <c r="J35" s="57"/>
      <c r="K35" s="58"/>
      <c r="L35" s="14">
        <f t="shared" si="0"/>
        <v>0</v>
      </c>
      <c r="M35" s="231"/>
    </row>
    <row r="36" spans="2:13" ht="12" customHeight="1">
      <c r="B36" s="41"/>
      <c r="C36" s="196"/>
      <c r="D36" s="125"/>
      <c r="E36" s="125"/>
      <c r="F36" s="197"/>
      <c r="G36" s="55"/>
      <c r="H36" s="55"/>
      <c r="I36" s="56"/>
      <c r="J36" s="57"/>
      <c r="K36" s="58"/>
      <c r="L36" s="14">
        <f t="shared" si="0"/>
        <v>0</v>
      </c>
      <c r="M36" s="231"/>
    </row>
    <row r="37" spans="2:13" ht="12" customHeight="1">
      <c r="B37" s="41"/>
      <c r="C37" s="196"/>
      <c r="D37" s="125"/>
      <c r="E37" s="125"/>
      <c r="F37" s="197"/>
      <c r="G37" s="55"/>
      <c r="H37" s="55"/>
      <c r="I37" s="56"/>
      <c r="J37" s="57"/>
      <c r="K37" s="58"/>
      <c r="L37" s="14">
        <f t="shared" si="0"/>
        <v>0</v>
      </c>
      <c r="M37" s="231"/>
    </row>
    <row r="38" spans="2:13" ht="12" customHeight="1">
      <c r="B38" s="41"/>
      <c r="C38" s="196"/>
      <c r="D38" s="125"/>
      <c r="E38" s="125"/>
      <c r="F38" s="197"/>
      <c r="G38" s="55"/>
      <c r="H38" s="55"/>
      <c r="I38" s="56"/>
      <c r="J38" s="57"/>
      <c r="K38" s="58"/>
      <c r="L38" s="14">
        <f t="shared" si="0"/>
        <v>0</v>
      </c>
      <c r="M38" s="231"/>
    </row>
    <row r="39" spans="2:13" ht="12" customHeight="1">
      <c r="B39" s="41"/>
      <c r="C39" s="196"/>
      <c r="D39" s="125"/>
      <c r="E39" s="125"/>
      <c r="F39" s="197"/>
      <c r="G39" s="55"/>
      <c r="H39" s="55"/>
      <c r="I39" s="56"/>
      <c r="J39" s="57"/>
      <c r="K39" s="58"/>
      <c r="L39" s="14">
        <f t="shared" si="0"/>
        <v>0</v>
      </c>
      <c r="M39" s="231"/>
    </row>
    <row r="40" spans="2:13" ht="12" customHeight="1">
      <c r="B40" s="41"/>
      <c r="C40" s="196"/>
      <c r="D40" s="125"/>
      <c r="E40" s="125"/>
      <c r="F40" s="197"/>
      <c r="G40" s="55"/>
      <c r="H40" s="55"/>
      <c r="I40" s="56"/>
      <c r="J40" s="57"/>
      <c r="K40" s="58"/>
      <c r="L40" s="14">
        <f t="shared" si="0"/>
        <v>0</v>
      </c>
      <c r="M40" s="231"/>
    </row>
    <row r="41" spans="2:13" ht="12" customHeight="1">
      <c r="B41" s="41"/>
      <c r="C41" s="196"/>
      <c r="D41" s="125"/>
      <c r="E41" s="125"/>
      <c r="F41" s="197"/>
      <c r="G41" s="55"/>
      <c r="H41" s="55"/>
      <c r="I41" s="56"/>
      <c r="J41" s="57"/>
      <c r="K41" s="58"/>
      <c r="L41" s="14">
        <f t="shared" si="0"/>
        <v>0</v>
      </c>
      <c r="M41" s="231"/>
    </row>
    <row r="42" spans="2:13" ht="12" customHeight="1">
      <c r="B42" s="41"/>
      <c r="C42" s="196"/>
      <c r="D42" s="125"/>
      <c r="E42" s="125"/>
      <c r="F42" s="197"/>
      <c r="G42" s="55"/>
      <c r="H42" s="55"/>
      <c r="I42" s="56"/>
      <c r="J42" s="57"/>
      <c r="K42" s="58"/>
      <c r="L42" s="14">
        <f t="shared" si="0"/>
        <v>0</v>
      </c>
      <c r="M42" s="231"/>
    </row>
    <row r="43" spans="2:13" ht="12" customHeight="1">
      <c r="B43" s="41"/>
      <c r="C43" s="196"/>
      <c r="D43" s="125"/>
      <c r="E43" s="125"/>
      <c r="F43" s="197"/>
      <c r="G43" s="55"/>
      <c r="H43" s="55"/>
      <c r="I43" s="56"/>
      <c r="J43" s="57"/>
      <c r="K43" s="58"/>
      <c r="L43" s="14">
        <f t="shared" si="0"/>
        <v>0</v>
      </c>
      <c r="M43" s="231"/>
    </row>
    <row r="44" spans="2:13" ht="12" customHeight="1">
      <c r="B44" s="41"/>
      <c r="C44" s="196"/>
      <c r="D44" s="125"/>
      <c r="E44" s="125"/>
      <c r="F44" s="197"/>
      <c r="G44" s="55"/>
      <c r="H44" s="55"/>
      <c r="I44" s="56"/>
      <c r="J44" s="57"/>
      <c r="K44" s="58"/>
      <c r="L44" s="14">
        <f t="shared" si="0"/>
        <v>0</v>
      </c>
      <c r="M44" s="231"/>
    </row>
    <row r="45" spans="2:13" ht="12" customHeight="1">
      <c r="B45" s="41"/>
      <c r="C45" s="196"/>
      <c r="D45" s="125"/>
      <c r="E45" s="125"/>
      <c r="F45" s="197"/>
      <c r="G45" s="55"/>
      <c r="H45" s="55"/>
      <c r="I45" s="56"/>
      <c r="J45" s="57"/>
      <c r="K45" s="58"/>
      <c r="L45" s="14">
        <f t="shared" si="0"/>
        <v>0</v>
      </c>
      <c r="M45" s="231"/>
    </row>
    <row r="46" spans="2:13" ht="12" customHeight="1">
      <c r="B46" s="41"/>
      <c r="C46" s="196"/>
      <c r="D46" s="125"/>
      <c r="E46" s="125"/>
      <c r="F46" s="197"/>
      <c r="G46" s="55"/>
      <c r="H46" s="55"/>
      <c r="I46" s="56"/>
      <c r="J46" s="57"/>
      <c r="K46" s="58"/>
      <c r="L46" s="14">
        <f t="shared" si="0"/>
        <v>0</v>
      </c>
      <c r="M46" s="231"/>
    </row>
    <row r="47" spans="2:13" ht="12" customHeight="1">
      <c r="B47" s="41"/>
      <c r="C47" s="196"/>
      <c r="D47" s="125"/>
      <c r="E47" s="125"/>
      <c r="F47" s="197"/>
      <c r="G47" s="55"/>
      <c r="H47" s="55"/>
      <c r="I47" s="56"/>
      <c r="J47" s="57"/>
      <c r="K47" s="58"/>
      <c r="L47" s="14">
        <f t="shared" si="0"/>
        <v>0</v>
      </c>
      <c r="M47" s="231"/>
    </row>
    <row r="48" spans="2:13" ht="12" customHeight="1">
      <c r="B48" s="41"/>
      <c r="C48" s="196"/>
      <c r="D48" s="125"/>
      <c r="E48" s="125"/>
      <c r="F48" s="197"/>
      <c r="G48" s="55"/>
      <c r="H48" s="55"/>
      <c r="I48" s="56"/>
      <c r="J48" s="57"/>
      <c r="K48" s="58"/>
      <c r="L48" s="14">
        <f t="shared" si="0"/>
        <v>0</v>
      </c>
      <c r="M48" s="231"/>
    </row>
    <row r="49" spans="2:14" ht="12" customHeight="1">
      <c r="B49" s="41"/>
      <c r="C49" s="196"/>
      <c r="D49" s="125"/>
      <c r="E49" s="125"/>
      <c r="F49" s="197"/>
      <c r="G49" s="55"/>
      <c r="H49" s="55"/>
      <c r="I49" s="56"/>
      <c r="J49" s="57"/>
      <c r="K49" s="58"/>
      <c r="L49" s="14">
        <f t="shared" si="0"/>
        <v>0</v>
      </c>
      <c r="M49" s="231"/>
    </row>
    <row r="50" spans="2:14" ht="12" customHeight="1">
      <c r="B50" s="41"/>
      <c r="C50" s="196"/>
      <c r="D50" s="125"/>
      <c r="E50" s="125"/>
      <c r="F50" s="197"/>
      <c r="G50" s="55"/>
      <c r="H50" s="55"/>
      <c r="I50" s="56"/>
      <c r="J50" s="57"/>
      <c r="K50" s="58"/>
      <c r="L50" s="14">
        <f t="shared" si="0"/>
        <v>0</v>
      </c>
      <c r="M50" s="231"/>
    </row>
    <row r="51" spans="2:14" ht="12" customHeight="1">
      <c r="B51" s="41"/>
      <c r="C51" s="196"/>
      <c r="D51" s="125"/>
      <c r="E51" s="125"/>
      <c r="F51" s="197"/>
      <c r="G51" s="55"/>
      <c r="H51" s="55"/>
      <c r="I51" s="56"/>
      <c r="J51" s="61"/>
      <c r="K51" s="58"/>
      <c r="L51" s="14">
        <f t="shared" si="0"/>
        <v>0</v>
      </c>
      <c r="M51" s="231"/>
    </row>
    <row r="52" spans="2:14" ht="12" customHeight="1">
      <c r="B52" s="41"/>
      <c r="C52" s="196"/>
      <c r="D52" s="125"/>
      <c r="E52" s="125"/>
      <c r="F52" s="197"/>
      <c r="G52" s="55"/>
      <c r="H52" s="55"/>
      <c r="I52" s="56"/>
      <c r="J52" s="61"/>
      <c r="K52" s="58"/>
      <c r="L52" s="14">
        <f t="shared" si="0"/>
        <v>0</v>
      </c>
      <c r="M52" s="231"/>
    </row>
    <row r="53" spans="2:14" ht="12" customHeight="1">
      <c r="B53" s="41"/>
      <c r="C53" s="196"/>
      <c r="D53" s="125"/>
      <c r="E53" s="125"/>
      <c r="F53" s="197"/>
      <c r="G53" s="55"/>
      <c r="H53" s="55"/>
      <c r="I53" s="56"/>
      <c r="J53" s="61"/>
      <c r="K53" s="58"/>
      <c r="L53" s="14">
        <f t="shared" si="0"/>
        <v>0</v>
      </c>
      <c r="M53" s="231"/>
    </row>
    <row r="54" spans="2:14" ht="12" customHeight="1">
      <c r="B54" s="1263" t="s">
        <v>35</v>
      </c>
      <c r="C54" s="1264"/>
      <c r="D54" s="1264"/>
      <c r="E54" s="1264"/>
      <c r="F54" s="1265"/>
      <c r="G54" s="149"/>
      <c r="H54" s="29"/>
      <c r="I54" s="42"/>
      <c r="J54" s="1041"/>
      <c r="K54" s="44"/>
      <c r="L54" s="44">
        <f>SUM(L7:L53)</f>
        <v>62791.902000000002</v>
      </c>
      <c r="M54" s="16"/>
    </row>
    <row r="55" spans="2:14" ht="12" customHeight="1">
      <c r="B55" s="13" t="s">
        <v>123</v>
      </c>
      <c r="F55" s="1048"/>
      <c r="G55" s="10"/>
      <c r="H55" s="10"/>
      <c r="I55" s="11"/>
      <c r="J55" s="1039"/>
      <c r="K55" s="15"/>
      <c r="L55" s="15"/>
      <c r="M55" s="12"/>
    </row>
    <row r="56" spans="2:14" ht="12" customHeight="1">
      <c r="B56" s="1053"/>
      <c r="C56" s="125"/>
      <c r="D56" s="125"/>
      <c r="E56" s="125"/>
      <c r="F56" s="125"/>
      <c r="G56" s="1055" t="s">
        <v>2119</v>
      </c>
      <c r="H56" s="55" t="s">
        <v>2207</v>
      </c>
      <c r="I56" s="56" t="s">
        <v>2118</v>
      </c>
      <c r="J56" s="57">
        <v>34.539000000000001</v>
      </c>
      <c r="K56" s="58">
        <v>302637</v>
      </c>
      <c r="L56" s="14">
        <f t="shared" ref="L56:L95" si="1">K56*J56</f>
        <v>10452779.343</v>
      </c>
      <c r="M56" s="231"/>
      <c r="N56" s="1150"/>
    </row>
    <row r="57" spans="2:14" ht="12" customHeight="1">
      <c r="B57" s="1053"/>
      <c r="C57" s="125"/>
      <c r="D57" s="125"/>
      <c r="E57" s="125"/>
      <c r="F57" s="125"/>
      <c r="G57" s="1064"/>
      <c r="H57" s="60"/>
      <c r="I57" s="56"/>
      <c r="J57" s="61"/>
      <c r="K57" s="58"/>
      <c r="L57" s="14">
        <f t="shared" si="1"/>
        <v>0</v>
      </c>
      <c r="M57" s="231"/>
    </row>
    <row r="58" spans="2:14" ht="12" customHeight="1">
      <c r="B58" s="1053"/>
      <c r="C58" s="125"/>
      <c r="D58" s="125"/>
      <c r="E58" s="125"/>
      <c r="F58" s="125"/>
      <c r="G58" s="238"/>
      <c r="H58" s="55"/>
      <c r="I58" s="56"/>
      <c r="J58" s="61"/>
      <c r="K58" s="58"/>
      <c r="L58" s="14">
        <f t="shared" si="1"/>
        <v>0</v>
      </c>
      <c r="M58" s="231"/>
    </row>
    <row r="59" spans="2:14" ht="12" customHeight="1">
      <c r="B59" s="1053"/>
      <c r="C59" s="125"/>
      <c r="D59" s="125"/>
      <c r="E59" s="125"/>
      <c r="F59" s="125"/>
      <c r="G59" s="238"/>
      <c r="H59" s="55"/>
      <c r="I59" s="56"/>
      <c r="J59" s="61"/>
      <c r="K59" s="1022"/>
      <c r="L59" s="14">
        <f t="shared" si="1"/>
        <v>0</v>
      </c>
      <c r="M59" s="1054"/>
    </row>
    <row r="60" spans="2:14" ht="12" customHeight="1">
      <c r="B60" s="1053"/>
      <c r="C60" s="125"/>
      <c r="D60" s="125"/>
      <c r="E60" s="125"/>
      <c r="F60" s="125"/>
      <c r="G60" s="238"/>
      <c r="H60" s="55"/>
      <c r="I60" s="56"/>
      <c r="J60" s="61"/>
      <c r="K60" s="58"/>
      <c r="L60" s="14">
        <f t="shared" si="1"/>
        <v>0</v>
      </c>
      <c r="M60" s="231"/>
    </row>
    <row r="61" spans="2:14" ht="12" customHeight="1">
      <c r="B61" s="1053"/>
      <c r="C61" s="125"/>
      <c r="D61" s="125"/>
      <c r="E61" s="125"/>
      <c r="F61" s="125"/>
      <c r="G61" s="238"/>
      <c r="H61" s="55"/>
      <c r="I61" s="56"/>
      <c r="J61" s="61"/>
      <c r="K61" s="1022"/>
      <c r="L61" s="14">
        <f t="shared" si="1"/>
        <v>0</v>
      </c>
      <c r="M61" s="1054"/>
    </row>
    <row r="62" spans="2:14" ht="12" customHeight="1">
      <c r="B62" s="1053"/>
      <c r="C62" s="125"/>
      <c r="D62" s="125"/>
      <c r="E62" s="125"/>
      <c r="F62" s="125"/>
      <c r="G62" s="238"/>
      <c r="H62" s="55"/>
      <c r="I62" s="56"/>
      <c r="J62" s="61"/>
      <c r="K62" s="1022"/>
      <c r="L62" s="14">
        <f t="shared" si="1"/>
        <v>0</v>
      </c>
      <c r="M62" s="231"/>
    </row>
    <row r="63" spans="2:14" ht="12" customHeight="1">
      <c r="B63" s="1053"/>
      <c r="C63" s="125"/>
      <c r="D63" s="125"/>
      <c r="E63" s="125"/>
      <c r="F63" s="125"/>
      <c r="G63" s="55"/>
      <c r="H63" s="55"/>
      <c r="I63" s="56"/>
      <c r="J63" s="1040"/>
      <c r="K63" s="58"/>
      <c r="L63" s="14">
        <f t="shared" si="1"/>
        <v>0</v>
      </c>
      <c r="M63" s="231"/>
    </row>
    <row r="64" spans="2:14" ht="12" customHeight="1">
      <c r="B64" s="1053"/>
      <c r="C64" s="125"/>
      <c r="D64" s="125"/>
      <c r="E64" s="125"/>
      <c r="F64" s="125"/>
      <c r="G64" s="55"/>
      <c r="H64" s="55"/>
      <c r="I64" s="56"/>
      <c r="J64" s="1040"/>
      <c r="K64" s="1022"/>
      <c r="L64" s="14">
        <f t="shared" si="1"/>
        <v>0</v>
      </c>
      <c r="M64" s="1054"/>
    </row>
    <row r="65" spans="2:13" ht="12" customHeight="1">
      <c r="B65" s="1053"/>
      <c r="C65" s="125"/>
      <c r="D65" s="125"/>
      <c r="E65" s="125"/>
      <c r="F65" s="125"/>
      <c r="G65" s="55"/>
      <c r="H65" s="55"/>
      <c r="I65" s="56"/>
      <c r="J65" s="57"/>
      <c r="K65" s="58"/>
      <c r="L65" s="14">
        <f t="shared" si="1"/>
        <v>0</v>
      </c>
      <c r="M65" s="231"/>
    </row>
    <row r="66" spans="2:13" ht="12" customHeight="1">
      <c r="B66" s="1053"/>
      <c r="C66" s="125"/>
      <c r="D66" s="125"/>
      <c r="E66" s="125"/>
      <c r="F66" s="125"/>
      <c r="G66" s="55"/>
      <c r="H66" s="55"/>
      <c r="I66" s="56"/>
      <c r="J66" s="57"/>
      <c r="K66" s="58"/>
      <c r="L66" s="14">
        <f t="shared" si="1"/>
        <v>0</v>
      </c>
      <c r="M66" s="1054"/>
    </row>
    <row r="67" spans="2:13" ht="12" customHeight="1">
      <c r="B67" s="1053"/>
      <c r="C67" s="125"/>
      <c r="D67" s="125"/>
      <c r="E67" s="125"/>
      <c r="F67" s="125"/>
      <c r="G67" s="55"/>
      <c r="H67" s="55"/>
      <c r="I67" s="56"/>
      <c r="J67" s="61"/>
      <c r="K67" s="58"/>
      <c r="L67" s="14">
        <f t="shared" si="1"/>
        <v>0</v>
      </c>
      <c r="M67" s="231"/>
    </row>
    <row r="68" spans="2:13" ht="12" customHeight="1">
      <c r="B68" s="1053"/>
      <c r="C68" s="125"/>
      <c r="D68" s="125"/>
      <c r="E68" s="125"/>
      <c r="F68" s="125"/>
      <c r="G68" s="55"/>
      <c r="H68" s="55"/>
      <c r="I68" s="56"/>
      <c r="J68" s="61"/>
      <c r="K68" s="1022"/>
      <c r="L68" s="14">
        <f t="shared" si="1"/>
        <v>0</v>
      </c>
      <c r="M68" s="1054"/>
    </row>
    <row r="69" spans="2:13" ht="12" customHeight="1">
      <c r="B69" s="1053"/>
      <c r="C69" s="125"/>
      <c r="D69" s="125"/>
      <c r="E69" s="125"/>
      <c r="F69" s="125"/>
      <c r="G69" s="55"/>
      <c r="H69" s="1019"/>
      <c r="I69" s="56"/>
      <c r="J69" s="61"/>
      <c r="K69" s="1022"/>
      <c r="L69" s="14">
        <f t="shared" si="1"/>
        <v>0</v>
      </c>
      <c r="M69" s="231"/>
    </row>
    <row r="70" spans="2:13" ht="12" customHeight="1">
      <c r="B70" s="1053"/>
      <c r="C70" s="125"/>
      <c r="D70" s="125"/>
      <c r="E70" s="125"/>
      <c r="F70" s="125"/>
      <c r="G70" s="55"/>
      <c r="H70" s="55"/>
      <c r="I70" s="56"/>
      <c r="J70" s="61"/>
      <c r="K70" s="58"/>
      <c r="L70" s="14">
        <f t="shared" si="1"/>
        <v>0</v>
      </c>
      <c r="M70" s="231"/>
    </row>
    <row r="71" spans="2:13" ht="12" customHeight="1">
      <c r="B71" s="1053"/>
      <c r="C71" s="125"/>
      <c r="D71" s="125"/>
      <c r="E71" s="125"/>
      <c r="F71" s="125"/>
      <c r="G71" s="238"/>
      <c r="H71" s="55"/>
      <c r="I71" s="56"/>
      <c r="J71" s="61"/>
      <c r="K71" s="58"/>
      <c r="L71" s="14">
        <f t="shared" si="1"/>
        <v>0</v>
      </c>
      <c r="M71" s="231"/>
    </row>
    <row r="72" spans="2:13" ht="12" customHeight="1">
      <c r="B72" s="1053"/>
      <c r="C72" s="125"/>
      <c r="D72" s="125"/>
      <c r="E72" s="125"/>
      <c r="F72" s="125"/>
      <c r="G72" s="238"/>
      <c r="H72" s="55"/>
      <c r="I72" s="56"/>
      <c r="J72" s="57"/>
      <c r="K72" s="58"/>
      <c r="L72" s="14">
        <f t="shared" si="1"/>
        <v>0</v>
      </c>
      <c r="M72" s="231"/>
    </row>
    <row r="73" spans="2:13" ht="12" customHeight="1">
      <c r="B73" s="1053"/>
      <c r="C73" s="125"/>
      <c r="D73" s="125"/>
      <c r="E73" s="125"/>
      <c r="F73" s="125"/>
      <c r="G73" s="238"/>
      <c r="H73" s="55"/>
      <c r="I73" s="56"/>
      <c r="J73" s="57"/>
      <c r="K73" s="1022"/>
      <c r="L73" s="14">
        <f t="shared" si="1"/>
        <v>0</v>
      </c>
      <c r="M73" s="1054"/>
    </row>
    <row r="74" spans="2:13" ht="12" customHeight="1">
      <c r="B74" s="1053"/>
      <c r="C74" s="125"/>
      <c r="D74" s="125"/>
      <c r="E74" s="125"/>
      <c r="F74" s="125"/>
      <c r="G74" s="238"/>
      <c r="H74" s="55"/>
      <c r="I74" s="56"/>
      <c r="J74" s="57"/>
      <c r="K74" s="58"/>
      <c r="L74" s="14">
        <f t="shared" si="1"/>
        <v>0</v>
      </c>
      <c r="M74" s="231"/>
    </row>
    <row r="75" spans="2:13" ht="12" customHeight="1">
      <c r="B75" s="1053"/>
      <c r="C75" s="125"/>
      <c r="D75" s="125"/>
      <c r="E75" s="125"/>
      <c r="F75" s="125"/>
      <c r="G75" s="238"/>
      <c r="H75" s="55"/>
      <c r="I75" s="56"/>
      <c r="J75" s="57"/>
      <c r="K75" s="1022"/>
      <c r="L75" s="14">
        <f t="shared" si="1"/>
        <v>0</v>
      </c>
      <c r="M75" s="1054"/>
    </row>
    <row r="76" spans="2:13" ht="12" customHeight="1">
      <c r="B76" s="1053"/>
      <c r="C76" s="125"/>
      <c r="D76" s="125"/>
      <c r="E76" s="125"/>
      <c r="F76" s="125"/>
      <c r="G76" s="238"/>
      <c r="H76" s="55"/>
      <c r="I76" s="56"/>
      <c r="J76" s="57"/>
      <c r="K76" s="58"/>
      <c r="L76" s="14">
        <f t="shared" si="1"/>
        <v>0</v>
      </c>
      <c r="M76" s="231"/>
    </row>
    <row r="77" spans="2:13" ht="12" customHeight="1">
      <c r="B77" s="1053"/>
      <c r="C77" s="125"/>
      <c r="D77" s="125"/>
      <c r="E77" s="125"/>
      <c r="F77" s="125"/>
      <c r="G77" s="55"/>
      <c r="H77" s="55"/>
      <c r="I77" s="56"/>
      <c r="J77" s="57"/>
      <c r="K77" s="58"/>
      <c r="L77" s="14">
        <f t="shared" si="1"/>
        <v>0</v>
      </c>
      <c r="M77" s="231"/>
    </row>
    <row r="78" spans="2:13" ht="12" customHeight="1">
      <c r="B78" s="1053"/>
      <c r="C78" s="125"/>
      <c r="D78" s="125"/>
      <c r="E78" s="125"/>
      <c r="F78" s="125"/>
      <c r="G78" s="55"/>
      <c r="H78" s="55"/>
      <c r="I78" s="56"/>
      <c r="J78" s="57"/>
      <c r="K78" s="1022"/>
      <c r="L78" s="14">
        <f t="shared" si="1"/>
        <v>0</v>
      </c>
      <c r="M78" s="1054"/>
    </row>
    <row r="79" spans="2:13" ht="12" customHeight="1">
      <c r="B79" s="1053"/>
      <c r="C79" s="125"/>
      <c r="D79" s="125"/>
      <c r="E79" s="125"/>
      <c r="F79" s="125"/>
      <c r="G79" s="55"/>
      <c r="H79" s="55"/>
      <c r="I79" s="56"/>
      <c r="J79" s="57"/>
      <c r="K79" s="58"/>
      <c r="L79" s="14">
        <f t="shared" si="1"/>
        <v>0</v>
      </c>
      <c r="M79" s="231"/>
    </row>
    <row r="80" spans="2:13" ht="12" customHeight="1">
      <c r="B80" s="1053"/>
      <c r="C80" s="125"/>
      <c r="D80" s="125"/>
      <c r="E80" s="125"/>
      <c r="F80" s="125"/>
      <c r="G80" s="55"/>
      <c r="H80" s="55"/>
      <c r="I80" s="56"/>
      <c r="J80" s="57"/>
      <c r="K80" s="1022"/>
      <c r="L80" s="14">
        <f t="shared" si="1"/>
        <v>0</v>
      </c>
      <c r="M80" s="1054"/>
    </row>
    <row r="81" spans="2:13" ht="12" customHeight="1">
      <c r="B81" s="1053"/>
      <c r="C81" s="125"/>
      <c r="D81" s="125"/>
      <c r="E81" s="125"/>
      <c r="F81" s="125"/>
      <c r="G81" s="55"/>
      <c r="H81" s="55"/>
      <c r="I81" s="56"/>
      <c r="J81" s="57"/>
      <c r="K81" s="58"/>
      <c r="L81" s="14">
        <f t="shared" si="1"/>
        <v>0</v>
      </c>
      <c r="M81" s="231"/>
    </row>
    <row r="82" spans="2:13" ht="12" customHeight="1">
      <c r="B82" s="1053"/>
      <c r="C82" s="125"/>
      <c r="D82" s="125"/>
      <c r="E82" s="125"/>
      <c r="F82" s="125"/>
      <c r="G82" s="55"/>
      <c r="H82" s="55"/>
      <c r="I82" s="56"/>
      <c r="J82" s="57"/>
      <c r="K82" s="1022"/>
      <c r="L82" s="14">
        <f t="shared" si="1"/>
        <v>0</v>
      </c>
      <c r="M82" s="1054"/>
    </row>
    <row r="83" spans="2:13" ht="12" customHeight="1">
      <c r="B83" s="1053"/>
      <c r="C83" s="125"/>
      <c r="D83" s="125"/>
      <c r="E83" s="125"/>
      <c r="F83" s="125"/>
      <c r="G83" s="55"/>
      <c r="H83" s="55"/>
      <c r="I83" s="56"/>
      <c r="J83" s="57"/>
      <c r="K83" s="58"/>
      <c r="L83" s="14">
        <f t="shared" si="1"/>
        <v>0</v>
      </c>
      <c r="M83" s="231"/>
    </row>
    <row r="84" spans="2:13" ht="12" customHeight="1">
      <c r="B84" s="1053"/>
      <c r="C84" s="125"/>
      <c r="D84" s="125"/>
      <c r="E84" s="125"/>
      <c r="F84" s="125"/>
      <c r="G84" s="55"/>
      <c r="H84" s="55"/>
      <c r="I84" s="56"/>
      <c r="J84" s="57"/>
      <c r="K84" s="1022"/>
      <c r="L84" s="14">
        <f t="shared" si="1"/>
        <v>0</v>
      </c>
      <c r="M84" s="1054"/>
    </row>
    <row r="85" spans="2:13" ht="12" customHeight="1">
      <c r="B85" s="1053"/>
      <c r="C85" s="125"/>
      <c r="D85" s="125"/>
      <c r="E85" s="125"/>
      <c r="F85" s="125"/>
      <c r="G85" s="55"/>
      <c r="H85" s="55"/>
      <c r="I85" s="56"/>
      <c r="J85" s="57"/>
      <c r="K85" s="58"/>
      <c r="L85" s="14">
        <f t="shared" si="1"/>
        <v>0</v>
      </c>
      <c r="M85" s="231"/>
    </row>
    <row r="86" spans="2:13" ht="12" customHeight="1">
      <c r="B86" s="1053"/>
      <c r="C86" s="125"/>
      <c r="D86" s="125"/>
      <c r="E86" s="125"/>
      <c r="F86" s="125"/>
      <c r="G86" s="55"/>
      <c r="H86" s="55"/>
      <c r="I86" s="56"/>
      <c r="J86" s="57"/>
      <c r="K86" s="58"/>
      <c r="L86" s="14">
        <f t="shared" si="1"/>
        <v>0</v>
      </c>
      <c r="M86" s="231"/>
    </row>
    <row r="87" spans="2:13" ht="12" customHeight="1">
      <c r="B87" s="1053"/>
      <c r="C87" s="125"/>
      <c r="D87" s="125"/>
      <c r="E87" s="125"/>
      <c r="F87" s="125"/>
      <c r="G87" s="238"/>
      <c r="H87" s="55"/>
      <c r="I87" s="56"/>
      <c r="J87" s="57"/>
      <c r="K87" s="58"/>
      <c r="L87" s="14">
        <f t="shared" si="1"/>
        <v>0</v>
      </c>
      <c r="M87" s="231"/>
    </row>
    <row r="88" spans="2:13" ht="12" customHeight="1">
      <c r="B88" s="1053"/>
      <c r="C88" s="125"/>
      <c r="D88" s="125"/>
      <c r="E88" s="125"/>
      <c r="F88" s="125"/>
      <c r="G88" s="55"/>
      <c r="H88" s="55"/>
      <c r="I88" s="56"/>
      <c r="J88" s="57"/>
      <c r="K88" s="58"/>
      <c r="L88" s="14">
        <f t="shared" si="1"/>
        <v>0</v>
      </c>
      <c r="M88" s="231"/>
    </row>
    <row r="89" spans="2:13" ht="12" customHeight="1">
      <c r="B89" s="1053"/>
      <c r="C89" s="125"/>
      <c r="D89" s="125"/>
      <c r="E89" s="125"/>
      <c r="F89" s="125"/>
      <c r="G89" s="238"/>
      <c r="H89" s="55"/>
      <c r="I89" s="1025"/>
      <c r="J89" s="61"/>
      <c r="K89" s="58"/>
      <c r="L89" s="14">
        <f t="shared" si="1"/>
        <v>0</v>
      </c>
      <c r="M89" s="231"/>
    </row>
    <row r="90" spans="2:13" ht="12" customHeight="1">
      <c r="B90" s="1053"/>
      <c r="C90" s="125"/>
      <c r="D90" s="125"/>
      <c r="E90" s="125"/>
      <c r="F90" s="125"/>
      <c r="G90" s="55"/>
      <c r="H90" s="55"/>
      <c r="I90" s="56"/>
      <c r="J90" s="57"/>
      <c r="K90" s="58"/>
      <c r="L90" s="14">
        <f t="shared" si="1"/>
        <v>0</v>
      </c>
      <c r="M90" s="231"/>
    </row>
    <row r="91" spans="2:13" ht="12" customHeight="1">
      <c r="B91" s="41"/>
      <c r="C91" s="125"/>
      <c r="D91" s="125"/>
      <c r="E91" s="125"/>
      <c r="F91" s="125"/>
      <c r="G91" s="238"/>
      <c r="H91" s="60"/>
      <c r="I91" s="56"/>
      <c r="J91" s="61"/>
      <c r="K91" s="58"/>
      <c r="L91" s="14">
        <f t="shared" si="1"/>
        <v>0</v>
      </c>
      <c r="M91" s="231"/>
    </row>
    <row r="92" spans="2:13" ht="12" customHeight="1">
      <c r="B92" s="41"/>
      <c r="C92" s="196"/>
      <c r="D92" s="125"/>
      <c r="E92" s="125"/>
      <c r="F92" s="197"/>
      <c r="G92" s="238"/>
      <c r="H92" s="60"/>
      <c r="I92" s="56"/>
      <c r="J92" s="61"/>
      <c r="K92" s="58"/>
      <c r="L92" s="14">
        <f t="shared" si="1"/>
        <v>0</v>
      </c>
      <c r="M92" s="231"/>
    </row>
    <row r="93" spans="2:13" ht="12" customHeight="1">
      <c r="B93" s="41"/>
      <c r="C93" s="196"/>
      <c r="D93" s="125"/>
      <c r="E93" s="125"/>
      <c r="F93" s="197"/>
      <c r="G93" s="238"/>
      <c r="H93" s="60"/>
      <c r="I93" s="56"/>
      <c r="J93" s="61"/>
      <c r="K93" s="58"/>
      <c r="L93" s="14">
        <f t="shared" si="1"/>
        <v>0</v>
      </c>
      <c r="M93" s="231"/>
    </row>
    <row r="94" spans="2:13" ht="12" customHeight="1">
      <c r="B94" s="41"/>
      <c r="C94" s="196"/>
      <c r="D94" s="125"/>
      <c r="E94" s="125"/>
      <c r="F94" s="197"/>
      <c r="G94" s="238"/>
      <c r="H94" s="60"/>
      <c r="I94" s="56"/>
      <c r="J94" s="61"/>
      <c r="K94" s="58"/>
      <c r="L94" s="14">
        <f t="shared" si="1"/>
        <v>0</v>
      </c>
      <c r="M94" s="231"/>
    </row>
    <row r="95" spans="2:13" ht="12" customHeight="1">
      <c r="B95" s="41"/>
      <c r="C95" s="196"/>
      <c r="D95" s="125"/>
      <c r="E95" s="125"/>
      <c r="F95" s="197"/>
      <c r="G95" s="238"/>
      <c r="H95" s="60"/>
      <c r="I95" s="56"/>
      <c r="J95" s="61"/>
      <c r="K95" s="58"/>
      <c r="L95" s="14">
        <f t="shared" si="1"/>
        <v>0</v>
      </c>
      <c r="M95" s="231"/>
    </row>
    <row r="96" spans="2:13" ht="12" customHeight="1">
      <c r="B96" s="41"/>
      <c r="C96" s="196"/>
      <c r="D96" s="125"/>
      <c r="E96" s="125"/>
      <c r="F96" s="197"/>
      <c r="G96" s="238"/>
      <c r="H96" s="60"/>
      <c r="I96" s="56"/>
      <c r="J96" s="61"/>
      <c r="K96" s="58"/>
      <c r="L96" s="14">
        <f t="shared" ref="L96:L115" si="2">INT(J96*K96)</f>
        <v>0</v>
      </c>
      <c r="M96" s="231"/>
    </row>
    <row r="97" spans="2:13" ht="12" customHeight="1">
      <c r="B97" s="41"/>
      <c r="C97" s="196"/>
      <c r="D97" s="125"/>
      <c r="E97" s="125"/>
      <c r="F97" s="197"/>
      <c r="G97" s="238"/>
      <c r="H97" s="60"/>
      <c r="I97" s="56"/>
      <c r="J97" s="61"/>
      <c r="K97" s="58"/>
      <c r="L97" s="14">
        <f t="shared" si="2"/>
        <v>0</v>
      </c>
      <c r="M97" s="231"/>
    </row>
    <row r="98" spans="2:13" ht="12" customHeight="1">
      <c r="B98" s="41"/>
      <c r="C98" s="196"/>
      <c r="D98" s="125"/>
      <c r="E98" s="125"/>
      <c r="F98" s="197"/>
      <c r="G98" s="238"/>
      <c r="H98" s="60"/>
      <c r="I98" s="56"/>
      <c r="J98" s="61"/>
      <c r="K98" s="58"/>
      <c r="L98" s="14">
        <f t="shared" si="2"/>
        <v>0</v>
      </c>
      <c r="M98" s="231"/>
    </row>
    <row r="99" spans="2:13" ht="12" customHeight="1">
      <c r="B99" s="41"/>
      <c r="C99" s="196"/>
      <c r="D99" s="125"/>
      <c r="E99" s="125"/>
      <c r="F99" s="197"/>
      <c r="G99" s="238"/>
      <c r="H99" s="60"/>
      <c r="I99" s="56"/>
      <c r="J99" s="61"/>
      <c r="K99" s="58"/>
      <c r="L99" s="14">
        <f t="shared" si="2"/>
        <v>0</v>
      </c>
      <c r="M99" s="231"/>
    </row>
    <row r="100" spans="2:13" ht="12" customHeight="1">
      <c r="B100" s="41"/>
      <c r="C100" s="196"/>
      <c r="D100" s="125"/>
      <c r="E100" s="125"/>
      <c r="F100" s="197"/>
      <c r="G100" s="238"/>
      <c r="H100" s="60"/>
      <c r="I100" s="56"/>
      <c r="J100" s="61"/>
      <c r="K100" s="58"/>
      <c r="L100" s="14">
        <f t="shared" si="2"/>
        <v>0</v>
      </c>
      <c r="M100" s="231"/>
    </row>
    <row r="101" spans="2:13" ht="12" customHeight="1">
      <c r="B101" s="41"/>
      <c r="C101" s="196"/>
      <c r="D101" s="125"/>
      <c r="E101" s="125"/>
      <c r="F101" s="197"/>
      <c r="G101" s="238"/>
      <c r="H101" s="60"/>
      <c r="I101" s="56"/>
      <c r="J101" s="61"/>
      <c r="K101" s="58"/>
      <c r="L101" s="14">
        <f t="shared" si="2"/>
        <v>0</v>
      </c>
      <c r="M101" s="231"/>
    </row>
    <row r="102" spans="2:13" ht="12" customHeight="1">
      <c r="B102" s="41"/>
      <c r="C102" s="196"/>
      <c r="D102" s="125"/>
      <c r="E102" s="125"/>
      <c r="F102" s="197"/>
      <c r="G102" s="238"/>
      <c r="H102" s="60"/>
      <c r="I102" s="56"/>
      <c r="J102" s="61"/>
      <c r="K102" s="58"/>
      <c r="L102" s="14">
        <f t="shared" si="2"/>
        <v>0</v>
      </c>
      <c r="M102" s="231"/>
    </row>
    <row r="103" spans="2:13" ht="12" customHeight="1">
      <c r="B103" s="41"/>
      <c r="C103" s="196"/>
      <c r="D103" s="125"/>
      <c r="E103" s="125"/>
      <c r="F103" s="197"/>
      <c r="G103" s="238"/>
      <c r="H103" s="60"/>
      <c r="I103" s="56"/>
      <c r="J103" s="61"/>
      <c r="K103" s="58"/>
      <c r="L103" s="14">
        <f t="shared" si="2"/>
        <v>0</v>
      </c>
      <c r="M103" s="231"/>
    </row>
    <row r="104" spans="2:13" ht="12" customHeight="1">
      <c r="B104" s="41"/>
      <c r="C104" s="196"/>
      <c r="D104" s="125"/>
      <c r="E104" s="125"/>
      <c r="F104" s="197"/>
      <c r="G104" s="238"/>
      <c r="H104" s="60"/>
      <c r="I104" s="56"/>
      <c r="J104" s="61"/>
      <c r="K104" s="58"/>
      <c r="L104" s="14">
        <f t="shared" si="2"/>
        <v>0</v>
      </c>
      <c r="M104" s="231"/>
    </row>
    <row r="105" spans="2:13" ht="12" customHeight="1">
      <c r="B105" s="41"/>
      <c r="C105" s="196"/>
      <c r="D105" s="125"/>
      <c r="E105" s="125"/>
      <c r="F105" s="197"/>
      <c r="G105" s="238"/>
      <c r="H105" s="60"/>
      <c r="I105" s="56"/>
      <c r="J105" s="61"/>
      <c r="K105" s="58"/>
      <c r="L105" s="14">
        <f t="shared" si="2"/>
        <v>0</v>
      </c>
      <c r="M105" s="231"/>
    </row>
    <row r="106" spans="2:13" ht="12" customHeight="1">
      <c r="B106" s="41"/>
      <c r="C106" s="196"/>
      <c r="D106" s="125"/>
      <c r="E106" s="125"/>
      <c r="F106" s="197"/>
      <c r="G106" s="238"/>
      <c r="H106" s="60"/>
      <c r="I106" s="56"/>
      <c r="J106" s="61"/>
      <c r="K106" s="58"/>
      <c r="L106" s="14">
        <f t="shared" si="2"/>
        <v>0</v>
      </c>
      <c r="M106" s="231"/>
    </row>
    <row r="107" spans="2:13" ht="12" customHeight="1">
      <c r="B107" s="41"/>
      <c r="C107" s="196"/>
      <c r="D107" s="125"/>
      <c r="E107" s="125"/>
      <c r="F107" s="197"/>
      <c r="G107" s="238"/>
      <c r="H107" s="60"/>
      <c r="I107" s="56"/>
      <c r="J107" s="61"/>
      <c r="K107" s="58"/>
      <c r="L107" s="14">
        <f t="shared" si="2"/>
        <v>0</v>
      </c>
      <c r="M107" s="231"/>
    </row>
    <row r="108" spans="2:13" ht="12" customHeight="1">
      <c r="B108" s="41"/>
      <c r="C108" s="196"/>
      <c r="D108" s="125"/>
      <c r="E108" s="125"/>
      <c r="F108" s="197"/>
      <c r="G108" s="238"/>
      <c r="H108" s="60"/>
      <c r="I108" s="56"/>
      <c r="J108" s="61"/>
      <c r="K108" s="58"/>
      <c r="L108" s="14">
        <f t="shared" si="2"/>
        <v>0</v>
      </c>
      <c r="M108" s="231"/>
    </row>
    <row r="109" spans="2:13" ht="12" customHeight="1">
      <c r="B109" s="41"/>
      <c r="C109" s="196"/>
      <c r="D109" s="125"/>
      <c r="E109" s="125"/>
      <c r="F109" s="197"/>
      <c r="G109" s="238"/>
      <c r="H109" s="60"/>
      <c r="I109" s="56"/>
      <c r="J109" s="61"/>
      <c r="K109" s="58"/>
      <c r="L109" s="14">
        <f t="shared" si="2"/>
        <v>0</v>
      </c>
      <c r="M109" s="231"/>
    </row>
    <row r="110" spans="2:13" ht="12" customHeight="1">
      <c r="B110" s="41"/>
      <c r="C110" s="196"/>
      <c r="D110" s="125"/>
      <c r="E110" s="125"/>
      <c r="F110" s="197"/>
      <c r="G110" s="238"/>
      <c r="H110" s="60"/>
      <c r="I110" s="56"/>
      <c r="J110" s="61"/>
      <c r="K110" s="58"/>
      <c r="L110" s="14">
        <f t="shared" si="2"/>
        <v>0</v>
      </c>
      <c r="M110" s="231"/>
    </row>
    <row r="111" spans="2:13" ht="12" customHeight="1">
      <c r="B111" s="41"/>
      <c r="C111" s="196"/>
      <c r="D111" s="125"/>
      <c r="E111" s="125"/>
      <c r="F111" s="197"/>
      <c r="G111" s="238"/>
      <c r="H111" s="60"/>
      <c r="I111" s="56"/>
      <c r="J111" s="61"/>
      <c r="K111" s="58"/>
      <c r="L111" s="14">
        <f t="shared" si="2"/>
        <v>0</v>
      </c>
      <c r="M111" s="231"/>
    </row>
    <row r="112" spans="2:13" ht="12" customHeight="1">
      <c r="B112" s="41"/>
      <c r="C112" s="196"/>
      <c r="D112" s="125"/>
      <c r="E112" s="125"/>
      <c r="F112" s="197"/>
      <c r="G112" s="238"/>
      <c r="H112" s="60"/>
      <c r="I112" s="56"/>
      <c r="J112" s="61"/>
      <c r="K112" s="62"/>
      <c r="L112" s="14">
        <f t="shared" si="2"/>
        <v>0</v>
      </c>
      <c r="M112" s="231"/>
    </row>
    <row r="113" spans="2:15" ht="12" customHeight="1">
      <c r="B113" s="41"/>
      <c r="C113" s="196"/>
      <c r="D113" s="125"/>
      <c r="E113" s="125"/>
      <c r="F113" s="197"/>
      <c r="G113" s="55"/>
      <c r="H113" s="55"/>
      <c r="I113" s="56"/>
      <c r="J113" s="61"/>
      <c r="K113" s="62"/>
      <c r="L113" s="14">
        <f t="shared" si="2"/>
        <v>0</v>
      </c>
      <c r="M113" s="231"/>
    </row>
    <row r="114" spans="2:15" ht="12" customHeight="1">
      <c r="B114" s="41"/>
      <c r="C114" s="196"/>
      <c r="D114" s="125"/>
      <c r="E114" s="125"/>
      <c r="F114" s="197"/>
      <c r="G114" s="55"/>
      <c r="H114" s="55"/>
      <c r="I114" s="56"/>
      <c r="J114" s="61"/>
      <c r="K114" s="62"/>
      <c r="L114" s="14">
        <f t="shared" si="2"/>
        <v>0</v>
      </c>
      <c r="M114" s="231"/>
    </row>
    <row r="115" spans="2:15" ht="12" customHeight="1">
      <c r="B115" s="41"/>
      <c r="C115" s="196"/>
      <c r="D115" s="125"/>
      <c r="E115" s="125"/>
      <c r="F115" s="197"/>
      <c r="G115" s="55"/>
      <c r="H115" s="55"/>
      <c r="I115" s="56"/>
      <c r="J115" s="61"/>
      <c r="K115" s="62"/>
      <c r="L115" s="14">
        <f t="shared" si="2"/>
        <v>0</v>
      </c>
      <c r="M115" s="231"/>
    </row>
    <row r="116" spans="2:15" ht="12" customHeight="1">
      <c r="B116" s="1263" t="s">
        <v>97</v>
      </c>
      <c r="C116" s="1264"/>
      <c r="D116" s="1264"/>
      <c r="E116" s="1264"/>
      <c r="F116" s="1265"/>
      <c r="G116" s="149"/>
      <c r="H116" s="29" t="s">
        <v>6</v>
      </c>
      <c r="I116" s="42" t="s">
        <v>6</v>
      </c>
      <c r="J116" s="1041" t="s">
        <v>6</v>
      </c>
      <c r="K116" s="44" t="s">
        <v>6</v>
      </c>
      <c r="L116" s="44">
        <f>SUM(L56:L115)</f>
        <v>10452779.343</v>
      </c>
      <c r="M116" s="45"/>
      <c r="O116" s="28"/>
    </row>
    <row r="117" spans="2:15" ht="12" customHeight="1">
      <c r="B117" s="13" t="s">
        <v>31</v>
      </c>
      <c r="C117" s="9"/>
      <c r="D117" s="9"/>
      <c r="E117" s="9"/>
      <c r="F117" s="10"/>
      <c r="G117" s="10"/>
      <c r="H117" s="10" t="s">
        <v>6</v>
      </c>
      <c r="I117" s="11" t="s">
        <v>6</v>
      </c>
      <c r="J117" s="1039" t="s">
        <v>6</v>
      </c>
      <c r="K117" s="10" t="s">
        <v>6</v>
      </c>
      <c r="L117" s="10" t="s">
        <v>6</v>
      </c>
      <c r="M117" s="12" t="s">
        <v>6</v>
      </c>
    </row>
    <row r="118" spans="2:15" ht="12" customHeight="1">
      <c r="B118" s="13" t="s">
        <v>163</v>
      </c>
      <c r="C118" s="9"/>
      <c r="D118" s="9"/>
      <c r="E118" s="9"/>
      <c r="F118" s="10"/>
      <c r="G118" s="10"/>
      <c r="H118" s="10"/>
      <c r="I118" s="11"/>
      <c r="J118" s="1039"/>
      <c r="K118" s="15"/>
      <c r="L118" s="14"/>
      <c r="M118" s="12"/>
    </row>
    <row r="119" spans="2:15" ht="12" customHeight="1">
      <c r="B119" s="40"/>
      <c r="C119" s="196"/>
      <c r="D119" s="125"/>
      <c r="E119" s="125"/>
      <c r="F119" s="197"/>
      <c r="G119" s="1055" t="s">
        <v>2119</v>
      </c>
      <c r="H119" s="55" t="s">
        <v>2207</v>
      </c>
      <c r="I119" s="56" t="s">
        <v>2118</v>
      </c>
      <c r="J119" s="57">
        <v>34.539000000000001</v>
      </c>
      <c r="K119" s="58">
        <v>7495</v>
      </c>
      <c r="L119" s="14">
        <f t="shared" ref="L119:L121" si="3">INT(J119*K119)</f>
        <v>258869</v>
      </c>
      <c r="M119" s="231"/>
    </row>
    <row r="120" spans="2:15" ht="12" customHeight="1">
      <c r="B120" s="41"/>
      <c r="C120" s="196"/>
      <c r="D120" s="125"/>
      <c r="E120" s="125"/>
      <c r="F120" s="197"/>
      <c r="G120" s="1064"/>
      <c r="H120" s="60"/>
      <c r="I120" s="56"/>
      <c r="J120" s="61"/>
      <c r="K120" s="58"/>
      <c r="L120" s="14">
        <f t="shared" si="3"/>
        <v>0</v>
      </c>
      <c r="M120" s="231"/>
    </row>
    <row r="121" spans="2:15" ht="12" customHeight="1">
      <c r="B121" s="41"/>
      <c r="C121" s="196"/>
      <c r="D121" s="125"/>
      <c r="E121" s="125"/>
      <c r="F121" s="197"/>
      <c r="G121" s="238"/>
      <c r="H121" s="60"/>
      <c r="I121" s="1025"/>
      <c r="J121" s="61"/>
      <c r="K121" s="58"/>
      <c r="L121" s="14">
        <f t="shared" si="3"/>
        <v>0</v>
      </c>
      <c r="M121" s="231"/>
    </row>
    <row r="122" spans="2:15" ht="12" customHeight="1">
      <c r="B122" s="41"/>
      <c r="C122" s="196"/>
      <c r="D122" s="125"/>
      <c r="E122" s="125"/>
      <c r="F122" s="197"/>
      <c r="G122" s="238"/>
      <c r="H122" s="60"/>
      <c r="I122" s="56"/>
      <c r="J122" s="61"/>
      <c r="K122" s="58"/>
      <c r="L122" s="14">
        <f t="shared" ref="L122:L133" si="4">INT(J122*K122)</f>
        <v>0</v>
      </c>
      <c r="M122" s="231"/>
    </row>
    <row r="123" spans="2:15" ht="12" customHeight="1">
      <c r="B123" s="41"/>
      <c r="C123" s="196"/>
      <c r="D123" s="125"/>
      <c r="E123" s="125"/>
      <c r="F123" s="197"/>
      <c r="G123" s="238"/>
      <c r="H123" s="60"/>
      <c r="I123" s="56"/>
      <c r="J123" s="61"/>
      <c r="K123" s="58"/>
      <c r="L123" s="14">
        <f t="shared" si="4"/>
        <v>0</v>
      </c>
      <c r="M123" s="231"/>
    </row>
    <row r="124" spans="2:15" ht="12" customHeight="1">
      <c r="B124" s="41"/>
      <c r="C124" s="196"/>
      <c r="D124" s="125"/>
      <c r="E124" s="125"/>
      <c r="F124" s="197"/>
      <c r="G124" s="238"/>
      <c r="H124" s="60"/>
      <c r="I124" s="56"/>
      <c r="J124" s="61"/>
      <c r="K124" s="58"/>
      <c r="L124" s="14">
        <f t="shared" si="4"/>
        <v>0</v>
      </c>
      <c r="M124" s="231"/>
    </row>
    <row r="125" spans="2:15" ht="12" customHeight="1">
      <c r="B125" s="41"/>
      <c r="C125" s="196"/>
      <c r="D125" s="125"/>
      <c r="E125" s="125"/>
      <c r="F125" s="197"/>
      <c r="G125" s="238"/>
      <c r="H125" s="60"/>
      <c r="I125" s="56"/>
      <c r="J125" s="61"/>
      <c r="K125" s="58"/>
      <c r="L125" s="14">
        <f t="shared" si="4"/>
        <v>0</v>
      </c>
      <c r="M125" s="231"/>
    </row>
    <row r="126" spans="2:15" ht="12" customHeight="1">
      <c r="B126" s="41"/>
      <c r="C126" s="196"/>
      <c r="D126" s="125"/>
      <c r="E126" s="125"/>
      <c r="F126" s="197"/>
      <c r="G126" s="238"/>
      <c r="H126" s="60"/>
      <c r="I126" s="56"/>
      <c r="J126" s="61"/>
      <c r="K126" s="58"/>
      <c r="L126" s="14">
        <f t="shared" si="4"/>
        <v>0</v>
      </c>
      <c r="M126" s="231"/>
    </row>
    <row r="127" spans="2:15" ht="12" customHeight="1">
      <c r="B127" s="41"/>
      <c r="C127" s="196"/>
      <c r="D127" s="125"/>
      <c r="E127" s="125"/>
      <c r="F127" s="197"/>
      <c r="G127" s="238"/>
      <c r="H127" s="60"/>
      <c r="I127" s="56"/>
      <c r="J127" s="61"/>
      <c r="K127" s="58"/>
      <c r="L127" s="14">
        <f t="shared" si="4"/>
        <v>0</v>
      </c>
      <c r="M127" s="231"/>
    </row>
    <row r="128" spans="2:15" ht="12" customHeight="1">
      <c r="B128" s="41"/>
      <c r="C128" s="196"/>
      <c r="D128" s="125"/>
      <c r="E128" s="125"/>
      <c r="F128" s="197"/>
      <c r="G128" s="238"/>
      <c r="H128" s="60"/>
      <c r="I128" s="56"/>
      <c r="J128" s="61"/>
      <c r="K128" s="58"/>
      <c r="L128" s="14">
        <f t="shared" si="4"/>
        <v>0</v>
      </c>
      <c r="M128" s="231"/>
    </row>
    <row r="129" spans="2:13" ht="12" customHeight="1">
      <c r="B129" s="41"/>
      <c r="C129" s="196"/>
      <c r="D129" s="125"/>
      <c r="E129" s="125"/>
      <c r="F129" s="197"/>
      <c r="G129" s="238"/>
      <c r="H129" s="60"/>
      <c r="I129" s="56"/>
      <c r="J129" s="61"/>
      <c r="K129" s="58"/>
      <c r="L129" s="14">
        <f t="shared" si="4"/>
        <v>0</v>
      </c>
      <c r="M129" s="231"/>
    </row>
    <row r="130" spans="2:13" ht="12" customHeight="1">
      <c r="B130" s="41"/>
      <c r="C130" s="196"/>
      <c r="D130" s="125"/>
      <c r="E130" s="125"/>
      <c r="F130" s="197"/>
      <c r="G130" s="238"/>
      <c r="H130" s="60"/>
      <c r="I130" s="56"/>
      <c r="J130" s="61"/>
      <c r="K130" s="62"/>
      <c r="L130" s="14">
        <f t="shared" si="4"/>
        <v>0</v>
      </c>
      <c r="M130" s="231"/>
    </row>
    <row r="131" spans="2:13" ht="12" customHeight="1">
      <c r="B131" s="41"/>
      <c r="C131" s="196"/>
      <c r="D131" s="125"/>
      <c r="E131" s="125"/>
      <c r="F131" s="197"/>
      <c r="G131" s="55"/>
      <c r="H131" s="55"/>
      <c r="I131" s="56"/>
      <c r="J131" s="61"/>
      <c r="K131" s="62"/>
      <c r="L131" s="14">
        <f t="shared" si="4"/>
        <v>0</v>
      </c>
      <c r="M131" s="231"/>
    </row>
    <row r="132" spans="2:13" ht="12" customHeight="1">
      <c r="B132" s="41"/>
      <c r="C132" s="196"/>
      <c r="D132" s="125"/>
      <c r="E132" s="125"/>
      <c r="F132" s="197"/>
      <c r="G132" s="55"/>
      <c r="H132" s="55"/>
      <c r="I132" s="56"/>
      <c r="J132" s="61"/>
      <c r="K132" s="62"/>
      <c r="L132" s="14">
        <f t="shared" si="4"/>
        <v>0</v>
      </c>
      <c r="M132" s="231"/>
    </row>
    <row r="133" spans="2:13" ht="12" customHeight="1">
      <c r="B133" s="41"/>
      <c r="C133" s="196"/>
      <c r="D133" s="125"/>
      <c r="E133" s="125"/>
      <c r="F133" s="197"/>
      <c r="G133" s="55"/>
      <c r="H133" s="55"/>
      <c r="I133" s="56"/>
      <c r="J133" s="61"/>
      <c r="K133" s="62"/>
      <c r="L133" s="14">
        <f t="shared" si="4"/>
        <v>0</v>
      </c>
      <c r="M133" s="231"/>
    </row>
    <row r="134" spans="2:13" ht="12" customHeight="1">
      <c r="B134" s="13" t="s">
        <v>15</v>
      </c>
      <c r="C134" s="9"/>
      <c r="D134" s="9"/>
      <c r="E134" s="9"/>
      <c r="F134" s="10"/>
      <c r="G134" s="10"/>
      <c r="H134" s="10" t="s">
        <v>11</v>
      </c>
      <c r="I134" s="11"/>
      <c r="J134" s="1039"/>
      <c r="K134" s="10"/>
      <c r="L134" s="10"/>
      <c r="M134" s="12"/>
    </row>
    <row r="135" spans="2:13" ht="12" customHeight="1">
      <c r="B135" s="13" t="s">
        <v>6</v>
      </c>
      <c r="C135" s="9" t="s">
        <v>6</v>
      </c>
      <c r="D135" s="9"/>
      <c r="E135" s="9" t="s">
        <v>6</v>
      </c>
      <c r="F135" s="17" t="s">
        <v>7</v>
      </c>
      <c r="G135" s="17"/>
      <c r="H135" s="18">
        <f>L116</f>
        <v>10452779.343</v>
      </c>
      <c r="I135" s="19" t="s">
        <v>8</v>
      </c>
      <c r="J135" s="1042">
        <v>0</v>
      </c>
      <c r="K135" s="20"/>
      <c r="L135" s="9" t="s">
        <v>130</v>
      </c>
      <c r="M135" s="21">
        <f>INT((H135-J135)*0.03)</f>
        <v>313583</v>
      </c>
    </row>
    <row r="136" spans="2:13" ht="12" customHeight="1">
      <c r="B136" s="1263" t="s">
        <v>98</v>
      </c>
      <c r="C136" s="1264"/>
      <c r="D136" s="1264"/>
      <c r="E136" s="1264"/>
      <c r="F136" s="1265"/>
      <c r="G136" s="149"/>
      <c r="H136" s="29" t="s">
        <v>6</v>
      </c>
      <c r="I136" s="42" t="s">
        <v>6</v>
      </c>
      <c r="J136" s="1041" t="s">
        <v>6</v>
      </c>
      <c r="K136" s="44" t="s">
        <v>6</v>
      </c>
      <c r="L136" s="44">
        <f>SUM(L119:L133,M135)</f>
        <v>572452</v>
      </c>
      <c r="M136" s="46"/>
    </row>
    <row r="137" spans="2:13" ht="12" customHeight="1">
      <c r="B137" s="13" t="s">
        <v>548</v>
      </c>
      <c r="C137" s="148"/>
      <c r="D137" s="148"/>
      <c r="E137" s="148"/>
      <c r="F137" s="149"/>
      <c r="G137" s="300"/>
      <c r="H137" s="300"/>
      <c r="I137" s="1026"/>
      <c r="J137" s="1043"/>
      <c r="K137" s="301"/>
      <c r="L137" s="14"/>
      <c r="M137" s="46"/>
    </row>
    <row r="138" spans="2:13" ht="12" customHeight="1">
      <c r="B138" s="13"/>
      <c r="C138" s="148"/>
      <c r="D138" s="148"/>
      <c r="E138" s="148"/>
      <c r="F138" s="149"/>
      <c r="G138" s="238"/>
      <c r="H138" s="238"/>
      <c r="I138" s="1027"/>
      <c r="J138" s="1044"/>
      <c r="K138" s="298"/>
      <c r="L138" s="14"/>
      <c r="M138" s="46"/>
    </row>
    <row r="139" spans="2:13" ht="12" customHeight="1">
      <c r="B139" s="13"/>
      <c r="C139" s="148"/>
      <c r="D139" s="148"/>
      <c r="E139" s="148"/>
      <c r="F139" s="149"/>
      <c r="G139" s="238"/>
      <c r="H139" s="238"/>
      <c r="I139" s="1027"/>
      <c r="J139" s="1044"/>
      <c r="K139" s="298"/>
      <c r="L139" s="14"/>
      <c r="M139" s="46"/>
    </row>
    <row r="140" spans="2:13" ht="12" customHeight="1">
      <c r="B140" s="13"/>
      <c r="C140" s="148"/>
      <c r="D140" s="148"/>
      <c r="E140" s="148"/>
      <c r="F140" s="149"/>
      <c r="G140" s="238"/>
      <c r="H140" s="238"/>
      <c r="I140" s="1027"/>
      <c r="J140" s="1044"/>
      <c r="K140" s="298"/>
      <c r="L140" s="14"/>
      <c r="M140" s="46"/>
    </row>
    <row r="141" spans="2:13" ht="12" customHeight="1">
      <c r="B141" s="13"/>
      <c r="C141" s="148"/>
      <c r="D141" s="148"/>
      <c r="E141" s="148"/>
      <c r="F141" s="149"/>
      <c r="G141" s="238"/>
      <c r="H141" s="238"/>
      <c r="I141" s="1027"/>
      <c r="J141" s="1044"/>
      <c r="K141" s="298"/>
      <c r="L141" s="14">
        <f t="shared" ref="L141" si="5">INT(J141*K141)</f>
        <v>0</v>
      </c>
      <c r="M141" s="46"/>
    </row>
    <row r="142" spans="2:13" ht="12" customHeight="1">
      <c r="B142" s="1263" t="s">
        <v>565</v>
      </c>
      <c r="C142" s="1264"/>
      <c r="D142" s="1264"/>
      <c r="E142" s="1264"/>
      <c r="F142" s="1265"/>
      <c r="G142" s="300"/>
      <c r="H142" s="300"/>
      <c r="I142" s="1026"/>
      <c r="J142" s="1043"/>
      <c r="K142" s="301"/>
      <c r="L142" s="44">
        <f>SUM(L138:L141)</f>
        <v>0</v>
      </c>
      <c r="M142" s="46"/>
    </row>
    <row r="143" spans="2:13" ht="12" customHeight="1">
      <c r="B143" s="13" t="s">
        <v>549</v>
      </c>
      <c r="C143" s="148"/>
      <c r="D143" s="148"/>
      <c r="E143" s="148"/>
      <c r="F143" s="149"/>
      <c r="G143" s="300"/>
      <c r="H143" s="300"/>
      <c r="I143" s="1026"/>
      <c r="J143" s="1043"/>
      <c r="K143" s="301"/>
      <c r="L143" s="14"/>
      <c r="M143" s="46"/>
    </row>
    <row r="144" spans="2:13" ht="12" customHeight="1">
      <c r="B144" s="13"/>
      <c r="C144" s="148"/>
      <c r="D144" s="148"/>
      <c r="E144" s="148"/>
      <c r="F144" s="149"/>
      <c r="G144" s="55"/>
      <c r="H144" s="55"/>
      <c r="I144" s="56"/>
      <c r="J144" s="61"/>
      <c r="K144" s="58"/>
      <c r="L144" s="14">
        <f t="shared" ref="L144:L147" si="6">INT(J144*K144)</f>
        <v>0</v>
      </c>
      <c r="M144" s="46"/>
    </row>
    <row r="145" spans="1:13" ht="12" customHeight="1">
      <c r="A145" s="2" t="s">
        <v>564</v>
      </c>
      <c r="B145" s="13"/>
      <c r="C145" s="148"/>
      <c r="D145" s="148"/>
      <c r="E145" s="148"/>
      <c r="F145" s="149"/>
      <c r="G145" s="55"/>
      <c r="H145" s="55"/>
      <c r="I145" s="56"/>
      <c r="J145" s="61"/>
      <c r="K145" s="58"/>
      <c r="L145" s="14">
        <f t="shared" si="6"/>
        <v>0</v>
      </c>
      <c r="M145" s="46"/>
    </row>
    <row r="146" spans="1:13" ht="12" customHeight="1">
      <c r="B146" s="13"/>
      <c r="C146" s="148"/>
      <c r="D146" s="148"/>
      <c r="E146" s="148"/>
      <c r="F146" s="149"/>
      <c r="G146" s="55"/>
      <c r="H146" s="55"/>
      <c r="I146" s="56"/>
      <c r="J146" s="61"/>
      <c r="K146" s="58"/>
      <c r="L146" s="14">
        <f t="shared" si="6"/>
        <v>0</v>
      </c>
      <c r="M146" s="46"/>
    </row>
    <row r="147" spans="1:13" ht="12" customHeight="1">
      <c r="B147" s="13"/>
      <c r="C147" s="148"/>
      <c r="D147" s="148"/>
      <c r="E147" s="148"/>
      <c r="F147" s="149"/>
      <c r="G147" s="55"/>
      <c r="H147" s="55"/>
      <c r="I147" s="56"/>
      <c r="J147" s="61"/>
      <c r="K147" s="58"/>
      <c r="L147" s="14">
        <f t="shared" si="6"/>
        <v>0</v>
      </c>
      <c r="M147" s="46"/>
    </row>
    <row r="148" spans="1:13" ht="12" customHeight="1">
      <c r="B148" s="1263" t="s">
        <v>566</v>
      </c>
      <c r="C148" s="1264"/>
      <c r="D148" s="1264"/>
      <c r="E148" s="1264"/>
      <c r="F148" s="1265"/>
      <c r="G148" s="302"/>
      <c r="H148" s="302"/>
      <c r="I148" s="1028"/>
      <c r="J148" s="1045"/>
      <c r="K148" s="303"/>
      <c r="L148" s="44">
        <f>SUM(L144:L147)</f>
        <v>0</v>
      </c>
      <c r="M148" s="46"/>
    </row>
    <row r="149" spans="1:13" ht="12" customHeight="1">
      <c r="B149" s="1197" t="s">
        <v>96</v>
      </c>
      <c r="C149" s="1198"/>
      <c r="D149" s="1198"/>
      <c r="E149" s="1198"/>
      <c r="F149" s="1199"/>
      <c r="G149" s="236"/>
      <c r="H149" s="47"/>
      <c r="I149" s="48"/>
      <c r="J149" s="1046"/>
      <c r="K149" s="47"/>
      <c r="L149" s="50">
        <f>L54+L116+L136+L142+L148</f>
        <v>11088023.245000001</v>
      </c>
      <c r="M149" s="51"/>
    </row>
    <row r="150" spans="1:13" ht="12" customHeight="1">
      <c r="B150" s="13" t="s">
        <v>95</v>
      </c>
      <c r="C150" s="9"/>
      <c r="D150" s="9"/>
      <c r="E150" s="9"/>
      <c r="F150" s="10"/>
      <c r="G150" s="10"/>
      <c r="H150" s="10" t="s">
        <v>6</v>
      </c>
      <c r="I150" s="11" t="s">
        <v>6</v>
      </c>
      <c r="J150" s="1039" t="s">
        <v>6</v>
      </c>
      <c r="K150" s="10" t="s">
        <v>6</v>
      </c>
      <c r="L150" s="10" t="s">
        <v>6</v>
      </c>
      <c r="M150" s="12" t="s">
        <v>6</v>
      </c>
    </row>
    <row r="151" spans="1:13" ht="12" customHeight="1">
      <c r="B151" s="40"/>
      <c r="C151" s="196"/>
      <c r="D151" s="125"/>
      <c r="E151" s="125"/>
      <c r="F151" s="197"/>
      <c r="G151" s="55"/>
      <c r="H151" s="55"/>
      <c r="I151" s="56"/>
      <c r="J151" s="57"/>
      <c r="K151" s="58"/>
      <c r="L151" s="14"/>
      <c r="M151" s="231"/>
    </row>
    <row r="152" spans="1:13" ht="12" customHeight="1">
      <c r="B152" s="41"/>
      <c r="C152" s="196"/>
      <c r="D152" s="125"/>
      <c r="E152" s="125"/>
      <c r="F152" s="197"/>
      <c r="G152" s="55"/>
      <c r="H152" s="60"/>
      <c r="I152" s="56"/>
      <c r="J152" s="57"/>
      <c r="K152" s="58"/>
      <c r="L152" s="14"/>
      <c r="M152" s="231"/>
    </row>
    <row r="153" spans="1:13" ht="12" customHeight="1">
      <c r="B153" s="41"/>
      <c r="C153" s="196"/>
      <c r="D153" s="125"/>
      <c r="E153" s="125"/>
      <c r="F153" s="197"/>
      <c r="G153" s="55"/>
      <c r="H153" s="55"/>
      <c r="I153" s="56"/>
      <c r="J153" s="57"/>
      <c r="K153" s="58"/>
      <c r="L153" s="14"/>
      <c r="M153" s="231"/>
    </row>
    <row r="154" spans="1:13" ht="12" customHeight="1">
      <c r="B154" s="41"/>
      <c r="C154" s="196"/>
      <c r="D154" s="125"/>
      <c r="E154" s="125"/>
      <c r="F154" s="197"/>
      <c r="G154" s="55"/>
      <c r="H154" s="55"/>
      <c r="I154" s="56"/>
      <c r="J154" s="61"/>
      <c r="K154" s="58"/>
      <c r="L154" s="14"/>
      <c r="M154" s="231"/>
    </row>
    <row r="155" spans="1:13" ht="12" customHeight="1">
      <c r="B155" s="41"/>
      <c r="C155" s="196"/>
      <c r="D155" s="125"/>
      <c r="E155" s="125"/>
      <c r="F155" s="197"/>
      <c r="G155" s="55"/>
      <c r="H155" s="55"/>
      <c r="I155" s="56"/>
      <c r="J155" s="61"/>
      <c r="K155" s="58"/>
      <c r="L155" s="14"/>
      <c r="M155" s="231"/>
    </row>
    <row r="156" spans="1:13" ht="12" customHeight="1">
      <c r="B156" s="41"/>
      <c r="C156" s="196"/>
      <c r="D156" s="125"/>
      <c r="E156" s="125"/>
      <c r="F156" s="197"/>
      <c r="G156" s="55"/>
      <c r="H156" s="55"/>
      <c r="I156" s="56"/>
      <c r="J156" s="61"/>
      <c r="K156" s="58"/>
      <c r="L156" s="14">
        <f t="shared" ref="L156:L183" si="7">INT(J156*K156)</f>
        <v>0</v>
      </c>
      <c r="M156" s="231"/>
    </row>
    <row r="157" spans="1:13" ht="12" customHeight="1">
      <c r="B157" s="41"/>
      <c r="C157" s="196"/>
      <c r="D157" s="125"/>
      <c r="E157" s="125"/>
      <c r="F157" s="197"/>
      <c r="G157" s="55"/>
      <c r="H157" s="55"/>
      <c r="I157" s="56"/>
      <c r="J157" s="61"/>
      <c r="K157" s="58"/>
      <c r="L157" s="14">
        <f t="shared" si="7"/>
        <v>0</v>
      </c>
      <c r="M157" s="231"/>
    </row>
    <row r="158" spans="1:13" ht="12" customHeight="1">
      <c r="B158" s="41"/>
      <c r="C158" s="196"/>
      <c r="D158" s="125"/>
      <c r="E158" s="125"/>
      <c r="F158" s="197"/>
      <c r="G158" s="55"/>
      <c r="H158" s="55"/>
      <c r="I158" s="56"/>
      <c r="J158" s="61"/>
      <c r="K158" s="58"/>
      <c r="L158" s="14">
        <f t="shared" si="7"/>
        <v>0</v>
      </c>
      <c r="M158" s="231"/>
    </row>
    <row r="159" spans="1:13" ht="12" customHeight="1">
      <c r="B159" s="41"/>
      <c r="C159" s="196"/>
      <c r="D159" s="125"/>
      <c r="E159" s="125"/>
      <c r="F159" s="197"/>
      <c r="G159" s="55"/>
      <c r="H159" s="55"/>
      <c r="I159" s="56"/>
      <c r="J159" s="61"/>
      <c r="K159" s="58"/>
      <c r="L159" s="14">
        <f t="shared" si="7"/>
        <v>0</v>
      </c>
      <c r="M159" s="231"/>
    </row>
    <row r="160" spans="1:13" ht="12" customHeight="1">
      <c r="B160" s="41"/>
      <c r="C160" s="196"/>
      <c r="D160" s="125"/>
      <c r="E160" s="125"/>
      <c r="F160" s="197"/>
      <c r="G160" s="55"/>
      <c r="H160" s="55"/>
      <c r="I160" s="56"/>
      <c r="J160" s="61"/>
      <c r="K160" s="58"/>
      <c r="L160" s="14">
        <f t="shared" si="7"/>
        <v>0</v>
      </c>
      <c r="M160" s="231"/>
    </row>
    <row r="161" spans="2:13" ht="12" customHeight="1">
      <c r="B161" s="41"/>
      <c r="C161" s="196"/>
      <c r="D161" s="125"/>
      <c r="E161" s="125"/>
      <c r="F161" s="197"/>
      <c r="G161" s="55"/>
      <c r="H161" s="55"/>
      <c r="I161" s="56"/>
      <c r="J161" s="61"/>
      <c r="K161" s="58"/>
      <c r="L161" s="14">
        <f t="shared" si="7"/>
        <v>0</v>
      </c>
      <c r="M161" s="231"/>
    </row>
    <row r="162" spans="2:13" ht="12" customHeight="1">
      <c r="B162" s="41"/>
      <c r="C162" s="196"/>
      <c r="D162" s="125"/>
      <c r="E162" s="125"/>
      <c r="F162" s="197"/>
      <c r="G162" s="55"/>
      <c r="H162" s="55"/>
      <c r="I162" s="56"/>
      <c r="J162" s="61"/>
      <c r="K162" s="58"/>
      <c r="L162" s="14">
        <f t="shared" si="7"/>
        <v>0</v>
      </c>
      <c r="M162" s="231"/>
    </row>
    <row r="163" spans="2:13" ht="12" customHeight="1">
      <c r="B163" s="41"/>
      <c r="C163" s="196"/>
      <c r="D163" s="125"/>
      <c r="E163" s="125"/>
      <c r="F163" s="197"/>
      <c r="G163" s="55"/>
      <c r="H163" s="55"/>
      <c r="I163" s="56"/>
      <c r="J163" s="61"/>
      <c r="K163" s="58"/>
      <c r="L163" s="14">
        <f t="shared" si="7"/>
        <v>0</v>
      </c>
      <c r="M163" s="231"/>
    </row>
    <row r="164" spans="2:13" ht="12" customHeight="1">
      <c r="B164" s="41"/>
      <c r="C164" s="196"/>
      <c r="D164" s="125"/>
      <c r="E164" s="125"/>
      <c r="F164" s="197"/>
      <c r="G164" s="55"/>
      <c r="H164" s="55"/>
      <c r="I164" s="56"/>
      <c r="J164" s="61"/>
      <c r="K164" s="58"/>
      <c r="L164" s="14">
        <f t="shared" si="7"/>
        <v>0</v>
      </c>
      <c r="M164" s="231"/>
    </row>
    <row r="165" spans="2:13" ht="12" customHeight="1">
      <c r="B165" s="41"/>
      <c r="C165" s="196"/>
      <c r="D165" s="125"/>
      <c r="E165" s="125"/>
      <c r="F165" s="197"/>
      <c r="G165" s="55"/>
      <c r="H165" s="55"/>
      <c r="I165" s="56"/>
      <c r="J165" s="61"/>
      <c r="K165" s="58"/>
      <c r="L165" s="14">
        <f t="shared" si="7"/>
        <v>0</v>
      </c>
      <c r="M165" s="231"/>
    </row>
    <row r="166" spans="2:13" ht="12" customHeight="1">
      <c r="B166" s="41"/>
      <c r="C166" s="196"/>
      <c r="D166" s="125"/>
      <c r="E166" s="125"/>
      <c r="F166" s="197"/>
      <c r="G166" s="55"/>
      <c r="H166" s="55"/>
      <c r="I166" s="56"/>
      <c r="J166" s="61"/>
      <c r="K166" s="58"/>
      <c r="L166" s="14">
        <f t="shared" si="7"/>
        <v>0</v>
      </c>
      <c r="M166" s="231"/>
    </row>
    <row r="167" spans="2:13" ht="12" customHeight="1">
      <c r="B167" s="41"/>
      <c r="C167" s="196"/>
      <c r="D167" s="125"/>
      <c r="E167" s="125"/>
      <c r="F167" s="197"/>
      <c r="G167" s="55"/>
      <c r="H167" s="55"/>
      <c r="I167" s="56"/>
      <c r="J167" s="61"/>
      <c r="K167" s="58"/>
      <c r="L167" s="14">
        <f t="shared" si="7"/>
        <v>0</v>
      </c>
      <c r="M167" s="231"/>
    </row>
    <row r="168" spans="2:13" ht="12" customHeight="1">
      <c r="B168" s="41"/>
      <c r="C168" s="196"/>
      <c r="D168" s="125"/>
      <c r="E168" s="125"/>
      <c r="F168" s="197"/>
      <c r="G168" s="55"/>
      <c r="H168" s="55"/>
      <c r="I168" s="56"/>
      <c r="J168" s="61"/>
      <c r="K168" s="58"/>
      <c r="L168" s="14">
        <f t="shared" si="7"/>
        <v>0</v>
      </c>
      <c r="M168" s="231"/>
    </row>
    <row r="169" spans="2:13" ht="12" customHeight="1">
      <c r="B169" s="41"/>
      <c r="C169" s="196"/>
      <c r="D169" s="125"/>
      <c r="E169" s="125"/>
      <c r="F169" s="197"/>
      <c r="G169" s="55"/>
      <c r="H169" s="55"/>
      <c r="I169" s="56"/>
      <c r="J169" s="61"/>
      <c r="K169" s="58"/>
      <c r="L169" s="14">
        <f t="shared" si="7"/>
        <v>0</v>
      </c>
      <c r="M169" s="231"/>
    </row>
    <row r="170" spans="2:13" ht="12" customHeight="1">
      <c r="B170" s="41"/>
      <c r="C170" s="196"/>
      <c r="D170" s="125"/>
      <c r="E170" s="125"/>
      <c r="F170" s="197"/>
      <c r="G170" s="55"/>
      <c r="H170" s="55"/>
      <c r="I170" s="56"/>
      <c r="J170" s="61"/>
      <c r="K170" s="58"/>
      <c r="L170" s="14">
        <f t="shared" si="7"/>
        <v>0</v>
      </c>
      <c r="M170" s="231"/>
    </row>
    <row r="171" spans="2:13" ht="12" customHeight="1">
      <c r="B171" s="41"/>
      <c r="C171" s="196"/>
      <c r="D171" s="125"/>
      <c r="E171" s="125"/>
      <c r="F171" s="197"/>
      <c r="G171" s="55"/>
      <c r="H171" s="55"/>
      <c r="I171" s="56"/>
      <c r="J171" s="61"/>
      <c r="K171" s="58"/>
      <c r="L171" s="14">
        <f t="shared" si="7"/>
        <v>0</v>
      </c>
      <c r="M171" s="231"/>
    </row>
    <row r="172" spans="2:13" ht="12" customHeight="1">
      <c r="B172" s="41"/>
      <c r="C172" s="196"/>
      <c r="D172" s="125"/>
      <c r="E172" s="125"/>
      <c r="F172" s="197"/>
      <c r="G172" s="55"/>
      <c r="H172" s="55"/>
      <c r="I172" s="56"/>
      <c r="J172" s="61"/>
      <c r="K172" s="58"/>
      <c r="L172" s="14">
        <f t="shared" si="7"/>
        <v>0</v>
      </c>
      <c r="M172" s="231"/>
    </row>
    <row r="173" spans="2:13" ht="12" customHeight="1">
      <c r="B173" s="41"/>
      <c r="C173" s="196"/>
      <c r="D173" s="125"/>
      <c r="E173" s="125"/>
      <c r="F173" s="197"/>
      <c r="G173" s="55"/>
      <c r="H173" s="55"/>
      <c r="I173" s="56"/>
      <c r="J173" s="61"/>
      <c r="K173" s="58"/>
      <c r="L173" s="14">
        <f t="shared" si="7"/>
        <v>0</v>
      </c>
      <c r="M173" s="231"/>
    </row>
    <row r="174" spans="2:13" ht="12" customHeight="1">
      <c r="B174" s="41"/>
      <c r="C174" s="196"/>
      <c r="D174" s="125"/>
      <c r="E174" s="125"/>
      <c r="F174" s="197"/>
      <c r="G174" s="55"/>
      <c r="H174" s="55"/>
      <c r="I174" s="56"/>
      <c r="J174" s="61"/>
      <c r="K174" s="58"/>
      <c r="L174" s="14">
        <f t="shared" si="7"/>
        <v>0</v>
      </c>
      <c r="M174" s="231"/>
    </row>
    <row r="175" spans="2:13" ht="12" customHeight="1">
      <c r="B175" s="41"/>
      <c r="C175" s="196"/>
      <c r="D175" s="125"/>
      <c r="E175" s="125"/>
      <c r="F175" s="197"/>
      <c r="G175" s="55"/>
      <c r="H175" s="55"/>
      <c r="I175" s="56"/>
      <c r="J175" s="61"/>
      <c r="K175" s="58"/>
      <c r="L175" s="14">
        <f t="shared" si="7"/>
        <v>0</v>
      </c>
      <c r="M175" s="231"/>
    </row>
    <row r="176" spans="2:13" ht="12" customHeight="1">
      <c r="B176" s="41"/>
      <c r="C176" s="196"/>
      <c r="D176" s="125"/>
      <c r="E176" s="125"/>
      <c r="F176" s="197"/>
      <c r="G176" s="55"/>
      <c r="H176" s="55"/>
      <c r="I176" s="56"/>
      <c r="J176" s="61"/>
      <c r="K176" s="58"/>
      <c r="L176" s="14">
        <f t="shared" si="7"/>
        <v>0</v>
      </c>
      <c r="M176" s="231"/>
    </row>
    <row r="177" spans="2:13" ht="12" customHeight="1">
      <c r="B177" s="41"/>
      <c r="C177" s="196"/>
      <c r="D177" s="125"/>
      <c r="E177" s="125"/>
      <c r="F177" s="197"/>
      <c r="G177" s="55"/>
      <c r="H177" s="55"/>
      <c r="I177" s="56"/>
      <c r="J177" s="61"/>
      <c r="K177" s="58"/>
      <c r="L177" s="14">
        <f t="shared" si="7"/>
        <v>0</v>
      </c>
      <c r="M177" s="231"/>
    </row>
    <row r="178" spans="2:13" ht="12" customHeight="1">
      <c r="B178" s="41"/>
      <c r="C178" s="196"/>
      <c r="D178" s="125"/>
      <c r="E178" s="125"/>
      <c r="F178" s="197"/>
      <c r="G178" s="55"/>
      <c r="H178" s="55"/>
      <c r="I178" s="56"/>
      <c r="J178" s="61"/>
      <c r="K178" s="58"/>
      <c r="L178" s="14">
        <f t="shared" si="7"/>
        <v>0</v>
      </c>
      <c r="M178" s="231"/>
    </row>
    <row r="179" spans="2:13" ht="12" customHeight="1">
      <c r="B179" s="41"/>
      <c r="C179" s="196"/>
      <c r="D179" s="125"/>
      <c r="E179" s="125"/>
      <c r="F179" s="197"/>
      <c r="G179" s="55"/>
      <c r="H179" s="55"/>
      <c r="I179" s="56"/>
      <c r="J179" s="61"/>
      <c r="K179" s="58"/>
      <c r="L179" s="14">
        <f t="shared" si="7"/>
        <v>0</v>
      </c>
      <c r="M179" s="231"/>
    </row>
    <row r="180" spans="2:13" ht="12" customHeight="1">
      <c r="B180" s="41"/>
      <c r="C180" s="196"/>
      <c r="D180" s="125"/>
      <c r="E180" s="125"/>
      <c r="F180" s="197"/>
      <c r="G180" s="55"/>
      <c r="H180" s="55"/>
      <c r="I180" s="56"/>
      <c r="J180" s="61"/>
      <c r="K180" s="58"/>
      <c r="L180" s="14">
        <f t="shared" si="7"/>
        <v>0</v>
      </c>
      <c r="M180" s="231"/>
    </row>
    <row r="181" spans="2:13" ht="12" customHeight="1">
      <c r="B181" s="41"/>
      <c r="C181" s="196"/>
      <c r="D181" s="125"/>
      <c r="E181" s="125"/>
      <c r="F181" s="197"/>
      <c r="G181" s="55"/>
      <c r="H181" s="55"/>
      <c r="I181" s="56"/>
      <c r="J181" s="61"/>
      <c r="K181" s="58"/>
      <c r="L181" s="14">
        <f t="shared" si="7"/>
        <v>0</v>
      </c>
      <c r="M181" s="231"/>
    </row>
    <row r="182" spans="2:13" ht="12" customHeight="1">
      <c r="B182" s="41"/>
      <c r="C182" s="196"/>
      <c r="D182" s="125"/>
      <c r="E182" s="125"/>
      <c r="F182" s="197"/>
      <c r="G182" s="55"/>
      <c r="H182" s="55"/>
      <c r="I182" s="56"/>
      <c r="J182" s="61"/>
      <c r="K182" s="58"/>
      <c r="L182" s="14">
        <f t="shared" si="7"/>
        <v>0</v>
      </c>
      <c r="M182" s="231"/>
    </row>
    <row r="183" spans="2:13" ht="12" customHeight="1">
      <c r="B183" s="41"/>
      <c r="C183" s="196"/>
      <c r="D183" s="125"/>
      <c r="E183" s="125"/>
      <c r="F183" s="197"/>
      <c r="G183" s="55"/>
      <c r="H183" s="55"/>
      <c r="I183" s="56"/>
      <c r="J183" s="61"/>
      <c r="K183" s="58"/>
      <c r="L183" s="14">
        <f t="shared" si="7"/>
        <v>0</v>
      </c>
      <c r="M183" s="246"/>
    </row>
    <row r="184" spans="2:13" ht="12" customHeight="1" thickBot="1">
      <c r="B184" s="1260" t="s">
        <v>33</v>
      </c>
      <c r="C184" s="1261"/>
      <c r="D184" s="1261"/>
      <c r="E184" s="1261"/>
      <c r="F184" s="1262"/>
      <c r="G184" s="235"/>
      <c r="H184" s="213"/>
      <c r="I184" s="214"/>
      <c r="J184" s="1047"/>
      <c r="K184" s="216"/>
      <c r="L184" s="217">
        <f>SUM(L151:L183)</f>
        <v>0</v>
      </c>
      <c r="M184" s="218"/>
    </row>
  </sheetData>
  <mergeCells count="9">
    <mergeCell ref="B149:F149"/>
    <mergeCell ref="B184:F184"/>
    <mergeCell ref="B116:F116"/>
    <mergeCell ref="B136:F136"/>
    <mergeCell ref="E1:M1"/>
    <mergeCell ref="E2:M2"/>
    <mergeCell ref="B54:F54"/>
    <mergeCell ref="B142:F142"/>
    <mergeCell ref="B148:F148"/>
  </mergeCells>
  <phoneticPr fontId="6" type="noConversion"/>
  <printOptions horizontalCentered="1" gridLinesSet="0"/>
  <pageMargins left="0.23622047244094491" right="0.19685039370078741" top="0.55118110236220474" bottom="0.15748031496062992" header="0" footer="0"/>
  <pageSetup paperSize="8" orientation="portrait"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929B2-DEB8-4D1A-B665-FD812064C12D}">
  <sheetPr codeName="Sheet13">
    <tabColor rgb="FF0000FF"/>
  </sheetPr>
  <dimension ref="B1:AU88"/>
  <sheetViews>
    <sheetView topLeftCell="E1" workbookViewId="0">
      <selection activeCell="E4" sqref="E4"/>
    </sheetView>
  </sheetViews>
  <sheetFormatPr defaultColWidth="8.75" defaultRowHeight="24" customHeight="1"/>
  <cols>
    <col min="1" max="1" width="2" style="2" customWidth="1"/>
    <col min="2" max="2" width="4" style="2" customWidth="1"/>
    <col min="3" max="4" width="4.25" style="2" customWidth="1"/>
    <col min="5" max="5" width="3.25" style="2" customWidth="1"/>
    <col min="6" max="6" width="18.25" style="2" customWidth="1"/>
    <col min="7" max="7" width="18.75" style="2" customWidth="1"/>
    <col min="8" max="8" width="3" style="22" customWidth="1"/>
    <col min="9" max="9" width="18.75" style="26" customWidth="1"/>
    <col min="10" max="10" width="3" style="26" customWidth="1"/>
    <col min="11" max="11" width="18.75" style="2" customWidth="1"/>
    <col min="12" max="12" width="3" style="26" customWidth="1"/>
    <col min="13" max="13" width="27.25" style="2" customWidth="1"/>
    <col min="14" max="14" width="18.75" style="159" customWidth="1"/>
    <col min="15" max="15" width="4.25" style="2" customWidth="1"/>
    <col min="16" max="16" width="20" style="2" customWidth="1"/>
    <col min="17" max="17" width="18.75" style="2" customWidth="1"/>
    <col min="18" max="18" width="2.625" style="2" customWidth="1"/>
    <col min="19" max="20" width="14.75" style="2" customWidth="1"/>
    <col min="21" max="21" width="12.25" style="2" customWidth="1"/>
    <col min="22" max="29" width="11" style="2" customWidth="1"/>
    <col min="30" max="30" width="19.75" style="65" customWidth="1"/>
    <col min="31" max="31" width="9.625" style="66" customWidth="1"/>
    <col min="32" max="32" width="17.5" style="65" customWidth="1"/>
    <col min="33" max="33" width="23.75" style="66" customWidth="1"/>
    <col min="34" max="34" width="17.5" style="65" customWidth="1"/>
    <col min="35" max="35" width="9.625" style="66" customWidth="1"/>
    <col min="36" max="36" width="9.625" style="65" customWidth="1"/>
    <col min="37" max="37" width="9.625" style="66" customWidth="1"/>
    <col min="38" max="48" width="8.75" style="2" customWidth="1"/>
    <col min="49" max="16384" width="8.75" style="2"/>
  </cols>
  <sheetData>
    <row r="1" spans="2:47" ht="24" customHeight="1">
      <c r="B1" s="224" t="s">
        <v>573</v>
      </c>
      <c r="H1" s="2"/>
      <c r="I1" s="2"/>
      <c r="J1" s="2"/>
      <c r="L1" s="2"/>
      <c r="N1" s="2"/>
      <c r="P1" s="233"/>
      <c r="Q1" s="209" t="s">
        <v>208</v>
      </c>
    </row>
    <row r="2" spans="2:47" ht="24" customHeight="1">
      <c r="B2" s="224"/>
      <c r="H2" s="2"/>
      <c r="I2" s="2"/>
      <c r="J2" s="2"/>
      <c r="L2" s="2"/>
      <c r="N2" s="2"/>
      <c r="Q2" s="209" t="s">
        <v>535</v>
      </c>
    </row>
    <row r="3" spans="2:47" ht="24" customHeight="1">
      <c r="B3" s="192" t="s">
        <v>176</v>
      </c>
      <c r="E3" s="1195" t="s">
        <v>2215</v>
      </c>
      <c r="F3" s="1195"/>
      <c r="G3" s="1195"/>
      <c r="H3" s="1195"/>
      <c r="I3" s="1195"/>
      <c r="J3" s="1195"/>
      <c r="K3" s="1195"/>
      <c r="L3" s="1195"/>
      <c r="M3" s="1195"/>
      <c r="N3" s="1195"/>
      <c r="P3" s="219"/>
      <c r="Q3" s="192" t="s">
        <v>179</v>
      </c>
    </row>
    <row r="4" spans="2:47" ht="30" customHeight="1" thickBot="1">
      <c r="B4" s="30" t="s">
        <v>136</v>
      </c>
      <c r="C4" s="1"/>
      <c r="D4" s="1"/>
      <c r="E4" s="1"/>
      <c r="F4" s="1"/>
      <c r="G4" s="1"/>
      <c r="H4" s="1"/>
      <c r="I4" s="23"/>
      <c r="J4" s="23"/>
      <c r="K4" s="1"/>
      <c r="L4" s="23"/>
      <c r="M4" s="1"/>
      <c r="N4" s="63"/>
      <c r="P4" s="208" t="s">
        <v>536</v>
      </c>
      <c r="Q4" s="192"/>
    </row>
    <row r="5" spans="2:47" ht="24" customHeight="1" thickBot="1">
      <c r="B5" s="3" t="s">
        <v>0</v>
      </c>
      <c r="C5" s="4"/>
      <c r="D5" s="4"/>
      <c r="E5" s="4"/>
      <c r="F5" s="5"/>
      <c r="G5" s="1211" t="s">
        <v>188</v>
      </c>
      <c r="H5" s="1212"/>
      <c r="I5" s="1212"/>
      <c r="J5" s="1212"/>
      <c r="K5" s="1212"/>
      <c r="L5" s="1212"/>
      <c r="M5" s="1213"/>
      <c r="N5" s="67" t="s">
        <v>41</v>
      </c>
      <c r="P5" s="208" t="s">
        <v>189</v>
      </c>
      <c r="Q5" s="64"/>
      <c r="R5" s="64"/>
    </row>
    <row r="6" spans="2:47" ht="24" customHeight="1">
      <c r="B6" s="8" t="s">
        <v>50</v>
      </c>
      <c r="C6" s="9"/>
      <c r="D6" s="9"/>
      <c r="E6" s="9"/>
      <c r="F6" s="10"/>
      <c r="G6" s="9"/>
      <c r="H6" s="68"/>
      <c r="I6" s="69"/>
      <c r="J6" s="69"/>
      <c r="K6" s="9"/>
      <c r="L6" s="69"/>
      <c r="M6" s="10"/>
      <c r="N6" s="70"/>
      <c r="P6" s="208" t="s">
        <v>190</v>
      </c>
      <c r="Q6" s="64"/>
      <c r="R6" s="64"/>
    </row>
    <row r="7" spans="2:47" ht="24" customHeight="1">
      <c r="B7" s="71" t="s">
        <v>12</v>
      </c>
      <c r="C7" s="9"/>
      <c r="D7" s="9"/>
      <c r="E7" s="9"/>
      <c r="F7" s="10"/>
      <c r="G7" s="9"/>
      <c r="H7" s="68"/>
      <c r="I7" s="69"/>
      <c r="J7" s="69"/>
      <c r="K7" s="9"/>
      <c r="L7" s="69"/>
      <c r="M7" s="10"/>
      <c r="N7" s="70"/>
      <c r="P7" s="208" t="s">
        <v>191</v>
      </c>
      <c r="Q7" s="64"/>
      <c r="R7" s="64"/>
    </row>
    <row r="8" spans="2:47" ht="24" customHeight="1">
      <c r="B8" s="1197" t="s">
        <v>35</v>
      </c>
      <c r="C8" s="1198"/>
      <c r="D8" s="1198"/>
      <c r="E8" s="1198"/>
      <c r="F8" s="1199"/>
      <c r="G8" s="72"/>
      <c r="H8" s="73"/>
      <c r="I8" s="74"/>
      <c r="J8" s="74"/>
      <c r="K8" s="75"/>
      <c r="L8" s="74"/>
      <c r="M8" s="76"/>
      <c r="N8" s="77">
        <f>'전기_순공사비 내역서'!L55</f>
        <v>9560180</v>
      </c>
      <c r="P8" s="208" t="s">
        <v>559</v>
      </c>
      <c r="Q8" s="64"/>
      <c r="R8" s="64"/>
    </row>
    <row r="9" spans="2:47" ht="24" customHeight="1">
      <c r="B9" s="71" t="s">
        <v>51</v>
      </c>
      <c r="C9" s="9"/>
      <c r="D9" s="9"/>
      <c r="E9" s="9"/>
      <c r="F9" s="10"/>
      <c r="G9" s="9"/>
      <c r="H9" s="68"/>
      <c r="I9" s="78"/>
      <c r="J9" s="78"/>
      <c r="K9" s="79"/>
      <c r="L9" s="78"/>
      <c r="M9" s="79"/>
      <c r="N9" s="70"/>
      <c r="P9" s="208"/>
      <c r="Q9" s="64"/>
      <c r="R9" s="64"/>
      <c r="V9" s="2" t="s">
        <v>56</v>
      </c>
      <c r="AD9" s="2" t="s">
        <v>56</v>
      </c>
    </row>
    <row r="10" spans="2:47" ht="38.25" customHeight="1">
      <c r="B10" s="13"/>
      <c r="C10" s="9" t="s">
        <v>122</v>
      </c>
      <c r="D10" s="9"/>
      <c r="E10" s="9"/>
      <c r="F10" s="10"/>
      <c r="G10" s="9"/>
      <c r="H10" s="68"/>
      <c r="I10" s="84"/>
      <c r="J10" s="84"/>
      <c r="K10" s="85"/>
      <c r="L10" s="84"/>
      <c r="M10" s="85"/>
      <c r="N10" s="70">
        <f>'전기_순공사비 내역서'!L105</f>
        <v>43989000</v>
      </c>
      <c r="P10" s="192" t="s">
        <v>537</v>
      </c>
      <c r="Q10" s="64"/>
      <c r="R10" s="64"/>
      <c r="V10" s="1205" t="s">
        <v>55</v>
      </c>
      <c r="W10" s="1206"/>
      <c r="X10" s="1207"/>
      <c r="Y10" s="1218" t="s">
        <v>17</v>
      </c>
      <c r="Z10" s="1214"/>
      <c r="AA10" s="1218" t="s">
        <v>18</v>
      </c>
      <c r="AB10" s="1214"/>
      <c r="AD10" s="1204" t="s">
        <v>17</v>
      </c>
      <c r="AE10" s="1204"/>
      <c r="AF10" s="1204"/>
      <c r="AG10" s="1204"/>
      <c r="AH10" s="1204" t="s">
        <v>18</v>
      </c>
      <c r="AI10" s="1204"/>
      <c r="AJ10" s="1204"/>
      <c r="AK10" s="1204"/>
    </row>
    <row r="11" spans="2:47" ht="39.75" customHeight="1">
      <c r="B11" s="13"/>
      <c r="C11" s="9" t="s">
        <v>9</v>
      </c>
      <c r="D11" s="9"/>
      <c r="E11" s="9"/>
      <c r="F11" s="10"/>
      <c r="G11" s="91" t="s">
        <v>46</v>
      </c>
      <c r="H11" s="92"/>
      <c r="I11" s="93"/>
      <c r="J11" s="93"/>
      <c r="K11" s="94"/>
      <c r="L11" s="93"/>
      <c r="M11" s="94"/>
      <c r="N11" s="70"/>
      <c r="P11" s="225" t="s">
        <v>192</v>
      </c>
      <c r="Q11" s="225" t="s">
        <v>193</v>
      </c>
      <c r="R11" s="64"/>
      <c r="V11" s="1208"/>
      <c r="W11" s="1209"/>
      <c r="X11" s="1210"/>
      <c r="Y11" s="81" t="s">
        <v>19</v>
      </c>
      <c r="Z11" s="81" t="s">
        <v>20</v>
      </c>
      <c r="AA11" s="81" t="s">
        <v>19</v>
      </c>
      <c r="AB11" s="81" t="s">
        <v>20</v>
      </c>
      <c r="AD11" s="82" t="s">
        <v>19</v>
      </c>
      <c r="AE11" s="83" t="s">
        <v>87</v>
      </c>
      <c r="AF11" s="82" t="s">
        <v>20</v>
      </c>
      <c r="AG11" s="83" t="s">
        <v>87</v>
      </c>
      <c r="AH11" s="82" t="s">
        <v>19</v>
      </c>
      <c r="AI11" s="83" t="s">
        <v>87</v>
      </c>
      <c r="AJ11" s="82" t="s">
        <v>20</v>
      </c>
      <c r="AK11" s="83" t="s">
        <v>87</v>
      </c>
      <c r="AM11" s="2" t="s">
        <v>89</v>
      </c>
    </row>
    <row r="12" spans="2:47" ht="24" customHeight="1">
      <c r="B12" s="13"/>
      <c r="C12" s="9"/>
      <c r="D12" s="9"/>
      <c r="E12" s="9"/>
      <c r="F12" s="10"/>
      <c r="G12" s="95">
        <f>N10</f>
        <v>43989000</v>
      </c>
      <c r="H12" s="92"/>
      <c r="I12" s="96"/>
      <c r="J12" s="97" t="s">
        <v>61</v>
      </c>
      <c r="K12" s="98">
        <f>Q35</f>
        <v>11</v>
      </c>
      <c r="L12" s="92" t="s">
        <v>75</v>
      </c>
      <c r="M12" s="99"/>
      <c r="N12" s="70">
        <f>INT((G12)*K12/100)</f>
        <v>4838790</v>
      </c>
      <c r="P12" s="232">
        <v>1</v>
      </c>
      <c r="Q12" s="232"/>
      <c r="V12" s="1218" t="s">
        <v>47</v>
      </c>
      <c r="W12" s="1203"/>
      <c r="X12" s="1214"/>
      <c r="Y12" s="86">
        <v>0.15</v>
      </c>
      <c r="Z12" s="87">
        <v>0.13</v>
      </c>
      <c r="AA12" s="86">
        <v>0.12</v>
      </c>
      <c r="AB12" s="87">
        <v>0.1</v>
      </c>
      <c r="AD12" s="88">
        <v>0</v>
      </c>
      <c r="AE12" s="89">
        <v>15</v>
      </c>
      <c r="AF12" s="90">
        <v>0</v>
      </c>
      <c r="AG12" s="89">
        <v>13</v>
      </c>
      <c r="AH12" s="88">
        <v>0</v>
      </c>
      <c r="AI12" s="89">
        <v>12</v>
      </c>
      <c r="AJ12" s="90">
        <v>0</v>
      </c>
      <c r="AK12" s="89">
        <v>10</v>
      </c>
      <c r="AM12" s="1227" t="s">
        <v>375</v>
      </c>
      <c r="AN12" s="1228"/>
      <c r="AO12" s="1228"/>
      <c r="AP12" s="1228"/>
      <c r="AQ12" s="1228"/>
      <c r="AR12" s="1228"/>
      <c r="AS12" s="1228"/>
      <c r="AT12" s="1228"/>
      <c r="AU12" s="1229"/>
    </row>
    <row r="13" spans="2:47" ht="24" customHeight="1">
      <c r="B13" s="13"/>
      <c r="C13" s="9"/>
      <c r="D13" s="9"/>
      <c r="E13" s="9"/>
      <c r="F13" s="10"/>
      <c r="G13" s="95"/>
      <c r="H13" s="92"/>
      <c r="I13" s="92"/>
      <c r="J13" s="92"/>
      <c r="K13" s="99"/>
      <c r="L13" s="92"/>
      <c r="M13" s="99"/>
      <c r="N13" s="70"/>
      <c r="P13" s="192" t="s">
        <v>101</v>
      </c>
      <c r="V13" s="1218" t="s">
        <v>48</v>
      </c>
      <c r="W13" s="1203"/>
      <c r="X13" s="1214"/>
      <c r="Y13" s="86">
        <v>0.14000000000000001</v>
      </c>
      <c r="Z13" s="87">
        <v>0.14000000000000001</v>
      </c>
      <c r="AA13" s="86">
        <v>0.11</v>
      </c>
      <c r="AB13" s="87">
        <v>0.11</v>
      </c>
      <c r="AD13" s="88">
        <v>500000000</v>
      </c>
      <c r="AE13" s="89">
        <v>14</v>
      </c>
      <c r="AF13" s="90">
        <v>6</v>
      </c>
      <c r="AG13" s="89">
        <v>14</v>
      </c>
      <c r="AH13" s="88">
        <v>500000000</v>
      </c>
      <c r="AI13" s="89">
        <v>11</v>
      </c>
      <c r="AJ13" s="90">
        <v>6</v>
      </c>
      <c r="AK13" s="89">
        <v>11</v>
      </c>
      <c r="AM13" s="1219" t="s">
        <v>366</v>
      </c>
      <c r="AN13" s="1219"/>
      <c r="AO13" s="1219"/>
      <c r="AP13" s="1219"/>
      <c r="AQ13" s="1219"/>
      <c r="AR13" s="1219"/>
      <c r="AS13" s="1219"/>
      <c r="AT13" s="1219"/>
      <c r="AU13" s="100">
        <v>4.0000000000000001E-3</v>
      </c>
    </row>
    <row r="14" spans="2:47" ht="24" customHeight="1">
      <c r="B14" s="1197" t="s">
        <v>65</v>
      </c>
      <c r="C14" s="1198"/>
      <c r="D14" s="1198"/>
      <c r="E14" s="1198"/>
      <c r="F14" s="1199"/>
      <c r="G14" s="72"/>
      <c r="H14" s="73"/>
      <c r="I14" s="101"/>
      <c r="J14" s="101"/>
      <c r="K14" s="102"/>
      <c r="L14" s="101"/>
      <c r="M14" s="102"/>
      <c r="N14" s="103">
        <f>SUM(N10,N12)</f>
        <v>48827790</v>
      </c>
      <c r="P14" s="232">
        <v>3</v>
      </c>
      <c r="Q14" s="226" t="s">
        <v>100</v>
      </c>
      <c r="V14" s="1215" t="s">
        <v>49</v>
      </c>
      <c r="W14" s="1216"/>
      <c r="X14" s="1217"/>
      <c r="Y14" s="86">
        <v>0.13</v>
      </c>
      <c r="Z14" s="87">
        <v>0.15</v>
      </c>
      <c r="AA14" s="86">
        <v>0.1</v>
      </c>
      <c r="AB14" s="87">
        <v>0.12</v>
      </c>
      <c r="AD14" s="88">
        <v>2000000000</v>
      </c>
      <c r="AE14" s="89">
        <v>13</v>
      </c>
      <c r="AF14" s="90">
        <v>18</v>
      </c>
      <c r="AG14" s="89">
        <v>15</v>
      </c>
      <c r="AH14" s="88">
        <v>2000000000</v>
      </c>
      <c r="AI14" s="89">
        <v>10</v>
      </c>
      <c r="AJ14" s="90">
        <v>18</v>
      </c>
      <c r="AK14" s="89">
        <v>12</v>
      </c>
      <c r="AM14" s="1219" t="s">
        <v>376</v>
      </c>
      <c r="AN14" s="1219"/>
      <c r="AO14" s="1219"/>
      <c r="AP14" s="1219"/>
      <c r="AQ14" s="1219"/>
      <c r="AR14" s="1219"/>
      <c r="AS14" s="1219"/>
      <c r="AT14" s="1219"/>
      <c r="AU14" s="100">
        <v>6.9999999999999999E-4</v>
      </c>
    </row>
    <row r="15" spans="2:47" ht="24" customHeight="1">
      <c r="B15" s="71" t="s">
        <v>52</v>
      </c>
      <c r="C15" s="9"/>
      <c r="D15" s="9"/>
      <c r="E15" s="9"/>
      <c r="F15" s="10"/>
      <c r="G15" s="9" t="s">
        <v>6</v>
      </c>
      <c r="H15" s="68" t="s">
        <v>6</v>
      </c>
      <c r="I15" s="69" t="s">
        <v>6</v>
      </c>
      <c r="J15" s="69"/>
      <c r="K15" s="9" t="s">
        <v>6</v>
      </c>
      <c r="L15" s="69"/>
      <c r="M15" s="9"/>
      <c r="N15" s="70" t="s">
        <v>6</v>
      </c>
      <c r="P15" s="192" t="s">
        <v>197</v>
      </c>
      <c r="V15" s="262" t="s">
        <v>44</v>
      </c>
      <c r="W15" s="262"/>
      <c r="X15" s="262"/>
      <c r="Y15" s="262"/>
      <c r="AD15" s="2" t="s">
        <v>44</v>
      </c>
      <c r="AE15" s="66" t="s">
        <v>59</v>
      </c>
      <c r="AG15" s="263" t="s">
        <v>221</v>
      </c>
      <c r="AH15" s="264"/>
      <c r="AI15" s="263"/>
      <c r="AM15" s="1219" t="s">
        <v>367</v>
      </c>
      <c r="AN15" s="1219"/>
      <c r="AO15" s="1219"/>
      <c r="AP15" s="1219"/>
      <c r="AQ15" s="1219"/>
      <c r="AR15" s="1219"/>
      <c r="AS15" s="1219"/>
      <c r="AT15" s="1219"/>
      <c r="AU15" s="100">
        <v>1.6000000000000001E-3</v>
      </c>
    </row>
    <row r="16" spans="2:47" ht="24" customHeight="1" thickBot="1">
      <c r="B16" s="1200" t="s">
        <v>82</v>
      </c>
      <c r="C16" s="1201"/>
      <c r="D16" s="1201"/>
      <c r="E16" s="1201"/>
      <c r="F16" s="1201"/>
      <c r="G16" s="109"/>
      <c r="H16" s="110"/>
      <c r="I16" s="111"/>
      <c r="J16" s="111"/>
      <c r="K16" s="112"/>
      <c r="L16" s="111"/>
      <c r="M16" s="112"/>
      <c r="N16" s="113">
        <f>'전기_순공사비 내역서'!L125</f>
        <v>20240614</v>
      </c>
      <c r="P16" s="80" t="s">
        <v>198</v>
      </c>
      <c r="Q16" s="80" t="s">
        <v>199</v>
      </c>
      <c r="V16" s="1242" t="s">
        <v>292</v>
      </c>
      <c r="W16" s="1243"/>
      <c r="X16" s="1243"/>
      <c r="Y16" s="1243"/>
      <c r="Z16" s="1244"/>
      <c r="AA16" s="261" t="s">
        <v>471</v>
      </c>
      <c r="AD16" s="82" t="s">
        <v>19</v>
      </c>
      <c r="AE16" s="83" t="s">
        <v>87</v>
      </c>
      <c r="AF16" s="82" t="s">
        <v>120</v>
      </c>
      <c r="AG16" s="264" t="s">
        <v>19</v>
      </c>
      <c r="AH16" s="263" t="s">
        <v>87</v>
      </c>
      <c r="AI16" s="264" t="s">
        <v>120</v>
      </c>
      <c r="AM16" s="1219" t="s">
        <v>377</v>
      </c>
      <c r="AN16" s="1219"/>
      <c r="AO16" s="1219"/>
      <c r="AP16" s="1219"/>
      <c r="AQ16" s="1219"/>
      <c r="AR16" s="1219"/>
      <c r="AS16" s="1219"/>
      <c r="AT16" s="1219"/>
      <c r="AU16" s="100">
        <v>1.8E-3</v>
      </c>
    </row>
    <row r="17" spans="2:47" ht="24" customHeight="1" thickTop="1">
      <c r="B17" s="115" t="s">
        <v>36</v>
      </c>
      <c r="C17" s="9" t="s">
        <v>66</v>
      </c>
      <c r="D17" s="9"/>
      <c r="E17" s="9"/>
      <c r="F17" s="9"/>
      <c r="G17" s="116" t="s">
        <v>69</v>
      </c>
      <c r="H17" s="68"/>
      <c r="I17" s="9"/>
      <c r="J17" s="9"/>
      <c r="K17" s="93"/>
      <c r="L17" s="9"/>
      <c r="M17" s="93"/>
      <c r="N17" s="117"/>
      <c r="P17" s="232"/>
      <c r="Q17" s="232">
        <v>1</v>
      </c>
      <c r="V17" s="221" t="s">
        <v>296</v>
      </c>
      <c r="W17" s="1245" t="s">
        <v>472</v>
      </c>
      <c r="X17" s="1245"/>
      <c r="Y17" s="1245" t="s">
        <v>354</v>
      </c>
      <c r="Z17" s="1246"/>
      <c r="AA17" s="114">
        <v>1.5699999999999999E-2</v>
      </c>
      <c r="AD17" s="88">
        <v>0</v>
      </c>
      <c r="AE17" s="83">
        <v>1.01</v>
      </c>
      <c r="AF17" s="82">
        <v>7</v>
      </c>
      <c r="AG17" s="265">
        <v>0</v>
      </c>
      <c r="AH17" s="263">
        <v>1.01</v>
      </c>
      <c r="AI17" s="264">
        <v>7</v>
      </c>
      <c r="AM17" s="1220" t="s">
        <v>378</v>
      </c>
      <c r="AN17" s="1221"/>
      <c r="AO17" s="1221"/>
      <c r="AP17" s="1221"/>
      <c r="AQ17" s="1221"/>
      <c r="AR17" s="1221"/>
      <c r="AS17" s="1221"/>
      <c r="AT17" s="1221"/>
      <c r="AU17" s="1222"/>
    </row>
    <row r="18" spans="2:47" ht="24" customHeight="1">
      <c r="B18" s="115" t="s">
        <v>6</v>
      </c>
      <c r="C18" s="9" t="s">
        <v>6</v>
      </c>
      <c r="D18" s="9"/>
      <c r="E18" s="9"/>
      <c r="F18" s="17"/>
      <c r="G18" s="119">
        <f>N10</f>
        <v>43989000</v>
      </c>
      <c r="H18" s="92" t="s">
        <v>10</v>
      </c>
      <c r="I18" s="120">
        <f>N12</f>
        <v>4838790</v>
      </c>
      <c r="J18" s="97" t="s">
        <v>61</v>
      </c>
      <c r="K18" s="98">
        <f>Q36</f>
        <v>3.56</v>
      </c>
      <c r="L18" s="92" t="s">
        <v>75</v>
      </c>
      <c r="M18" s="121"/>
      <c r="N18" s="122">
        <f>INT((G18+I18)*K18/100)</f>
        <v>1738269</v>
      </c>
      <c r="P18" s="192" t="s">
        <v>219</v>
      </c>
      <c r="V18" s="252" t="s">
        <v>288</v>
      </c>
      <c r="W18" s="1203" t="s">
        <v>473</v>
      </c>
      <c r="X18" s="1203"/>
      <c r="Y18" s="1203" t="s">
        <v>478</v>
      </c>
      <c r="Z18" s="1214"/>
      <c r="AA18" s="118">
        <v>1.2999999999999999E-2</v>
      </c>
      <c r="AD18" s="88">
        <v>14000000000</v>
      </c>
      <c r="AE18" s="83">
        <v>1.02</v>
      </c>
      <c r="AF18" s="82">
        <v>6</v>
      </c>
      <c r="AG18" s="265">
        <v>13000000000</v>
      </c>
      <c r="AH18" s="263">
        <v>1.02</v>
      </c>
      <c r="AI18" s="264">
        <v>6</v>
      </c>
      <c r="AM18" s="81" t="s">
        <v>368</v>
      </c>
      <c r="AN18" s="1223" t="s">
        <v>379</v>
      </c>
      <c r="AO18" s="1223"/>
      <c r="AP18" s="1223"/>
      <c r="AQ18" s="1223"/>
      <c r="AR18" s="1223"/>
      <c r="AS18" s="1223"/>
      <c r="AT18" s="1223"/>
      <c r="AU18" s="100">
        <v>6.7999999999999996E-3</v>
      </c>
    </row>
    <row r="19" spans="2:47" ht="24" customHeight="1">
      <c r="B19" s="115" t="s">
        <v>6</v>
      </c>
      <c r="C19" s="9"/>
      <c r="D19" s="9"/>
      <c r="E19" s="9"/>
      <c r="F19" s="9" t="s">
        <v>13</v>
      </c>
      <c r="G19" s="116" t="s">
        <v>70</v>
      </c>
      <c r="H19" s="68"/>
      <c r="I19" s="9"/>
      <c r="J19" s="9"/>
      <c r="K19" s="93"/>
      <c r="L19" s="9"/>
      <c r="M19" s="93"/>
      <c r="N19" s="122"/>
      <c r="P19" s="80" t="s">
        <v>220</v>
      </c>
      <c r="Q19" s="80" t="s">
        <v>221</v>
      </c>
      <c r="S19" s="80" t="s">
        <v>222</v>
      </c>
      <c r="T19" s="80" t="s">
        <v>223</v>
      </c>
      <c r="V19" s="252" t="s">
        <v>290</v>
      </c>
      <c r="W19" s="1203" t="s">
        <v>474</v>
      </c>
      <c r="X19" s="1203"/>
      <c r="Y19" s="1203" t="s">
        <v>479</v>
      </c>
      <c r="Z19" s="1214"/>
      <c r="AA19" s="118">
        <v>1.1299999999999999E-2</v>
      </c>
      <c r="AD19" s="88">
        <v>22000000000</v>
      </c>
      <c r="AE19" s="83">
        <v>1.03</v>
      </c>
      <c r="AF19" s="82">
        <v>5</v>
      </c>
      <c r="AG19" s="265">
        <v>21000000000</v>
      </c>
      <c r="AH19" s="263">
        <v>1.03</v>
      </c>
      <c r="AI19" s="264">
        <v>5</v>
      </c>
      <c r="AM19" s="81" t="s">
        <v>380</v>
      </c>
      <c r="AN19" s="1223" t="s">
        <v>369</v>
      </c>
      <c r="AO19" s="1223"/>
      <c r="AP19" s="1223"/>
      <c r="AQ19" s="1223"/>
      <c r="AR19" s="1223"/>
      <c r="AS19" s="1223"/>
      <c r="AT19" s="1223"/>
      <c r="AU19" s="100">
        <v>5.1000000000000004E-3</v>
      </c>
    </row>
    <row r="20" spans="2:47" ht="24" customHeight="1">
      <c r="B20" s="115" t="s">
        <v>6</v>
      </c>
      <c r="C20" s="9" t="s">
        <v>6</v>
      </c>
      <c r="D20" s="9"/>
      <c r="E20" s="9"/>
      <c r="F20" s="17"/>
      <c r="G20" s="119">
        <f>N10</f>
        <v>43989000</v>
      </c>
      <c r="H20" s="92" t="s">
        <v>10</v>
      </c>
      <c r="I20" s="120">
        <f>N12</f>
        <v>4838790</v>
      </c>
      <c r="J20" s="97" t="s">
        <v>61</v>
      </c>
      <c r="K20" s="98">
        <f>Q37</f>
        <v>1.01</v>
      </c>
      <c r="L20" s="92" t="s">
        <v>75</v>
      </c>
      <c r="M20" s="121"/>
      <c r="N20" s="122">
        <f>INT((G20+I20)*K20/100)</f>
        <v>493160</v>
      </c>
      <c r="P20" s="232"/>
      <c r="Q20" s="232"/>
      <c r="S20" s="232">
        <v>1</v>
      </c>
      <c r="T20" s="232"/>
      <c r="V20" s="252" t="s">
        <v>24</v>
      </c>
      <c r="W20" s="1203" t="s">
        <v>475</v>
      </c>
      <c r="X20" s="1203"/>
      <c r="Y20" s="1203" t="s">
        <v>480</v>
      </c>
      <c r="Z20" s="1214"/>
      <c r="AA20" s="118">
        <v>1.0630000000000001E-2</v>
      </c>
      <c r="AD20" s="88">
        <v>37000000000</v>
      </c>
      <c r="AE20" s="83">
        <v>1.06</v>
      </c>
      <c r="AF20" s="82">
        <v>4</v>
      </c>
      <c r="AG20" s="265">
        <v>34000000000</v>
      </c>
      <c r="AH20" s="263">
        <v>1.06</v>
      </c>
      <c r="AI20" s="264">
        <v>4</v>
      </c>
      <c r="AM20" s="81" t="s">
        <v>370</v>
      </c>
      <c r="AN20" s="1223" t="s">
        <v>371</v>
      </c>
      <c r="AO20" s="1223"/>
      <c r="AP20" s="1223"/>
      <c r="AQ20" s="1223"/>
      <c r="AR20" s="1223"/>
      <c r="AS20" s="1223"/>
      <c r="AT20" s="1223"/>
      <c r="AU20" s="100">
        <v>3.2000000000000002E-3</v>
      </c>
    </row>
    <row r="21" spans="2:47" ht="24" customHeight="1">
      <c r="B21" s="115" t="s">
        <v>6</v>
      </c>
      <c r="C21" s="9" t="s">
        <v>6</v>
      </c>
      <c r="D21" s="9"/>
      <c r="E21" s="9"/>
      <c r="F21" s="9" t="s">
        <v>14</v>
      </c>
      <c r="G21" s="123" t="s">
        <v>37</v>
      </c>
      <c r="H21" s="92"/>
      <c r="I21" s="93"/>
      <c r="J21" s="93"/>
      <c r="K21" s="93" t="s">
        <v>6</v>
      </c>
      <c r="L21" s="93"/>
      <c r="M21" s="93"/>
      <c r="N21" s="122"/>
      <c r="P21" s="192" t="s">
        <v>224</v>
      </c>
      <c r="V21" s="252" t="s">
        <v>25</v>
      </c>
      <c r="W21" s="1203" t="s">
        <v>476</v>
      </c>
      <c r="X21" s="1203"/>
      <c r="Y21" s="1203" t="s">
        <v>481</v>
      </c>
      <c r="Z21" s="1214"/>
      <c r="AA21" s="118">
        <v>1.03E-2</v>
      </c>
      <c r="AD21" s="88">
        <v>57000000000</v>
      </c>
      <c r="AE21" s="83">
        <v>1.1299999999999999</v>
      </c>
      <c r="AF21" s="82">
        <v>3</v>
      </c>
      <c r="AG21" s="265">
        <v>52000000000</v>
      </c>
      <c r="AH21" s="263">
        <v>1.1299999999999999</v>
      </c>
      <c r="AI21" s="264">
        <v>3</v>
      </c>
      <c r="AM21" s="81" t="s">
        <v>372</v>
      </c>
      <c r="AN21" s="1223" t="s">
        <v>373</v>
      </c>
      <c r="AO21" s="1223"/>
      <c r="AP21" s="1223"/>
      <c r="AQ21" s="1223"/>
      <c r="AR21" s="1223"/>
      <c r="AS21" s="1223"/>
      <c r="AT21" s="1223"/>
      <c r="AU21" s="100">
        <v>1.6000000000000001E-3</v>
      </c>
    </row>
    <row r="22" spans="2:47" ht="24" customHeight="1">
      <c r="B22" s="115" t="s">
        <v>6</v>
      </c>
      <c r="C22" s="9" t="s">
        <v>6</v>
      </c>
      <c r="D22" s="9"/>
      <c r="E22" s="9"/>
      <c r="F22" s="17"/>
      <c r="G22" s="124">
        <f>N10</f>
        <v>43989000</v>
      </c>
      <c r="H22" s="92"/>
      <c r="I22" s="96"/>
      <c r="J22" s="97" t="s">
        <v>61</v>
      </c>
      <c r="K22" s="98">
        <f>Q38</f>
        <v>4.5</v>
      </c>
      <c r="L22" s="92" t="s">
        <v>75</v>
      </c>
      <c r="M22" s="121"/>
      <c r="N22" s="122">
        <f>INT((G22)*K22/100)</f>
        <v>1979505</v>
      </c>
      <c r="P22" s="80" t="s">
        <v>220</v>
      </c>
      <c r="Q22" s="80" t="s">
        <v>221</v>
      </c>
      <c r="S22" s="80" t="s">
        <v>222</v>
      </c>
      <c r="T22" s="80" t="s">
        <v>223</v>
      </c>
      <c r="V22" s="252" t="s">
        <v>26</v>
      </c>
      <c r="W22" s="1203" t="s">
        <v>357</v>
      </c>
      <c r="X22" s="1203"/>
      <c r="Y22" s="1203" t="s">
        <v>485</v>
      </c>
      <c r="Z22" s="1214"/>
      <c r="AA22" s="118">
        <v>1.0200000000000001E-2</v>
      </c>
      <c r="AD22" s="88">
        <v>90000000000</v>
      </c>
      <c r="AE22" s="83">
        <v>1.3</v>
      </c>
      <c r="AF22" s="82">
        <v>2</v>
      </c>
      <c r="AG22" s="265">
        <v>80000000000</v>
      </c>
      <c r="AH22" s="263">
        <v>1.3</v>
      </c>
      <c r="AI22" s="264">
        <v>2</v>
      </c>
      <c r="AM22" s="81" t="s">
        <v>374</v>
      </c>
      <c r="AN22" s="1223" t="s">
        <v>30</v>
      </c>
      <c r="AO22" s="1223"/>
      <c r="AP22" s="1223"/>
      <c r="AQ22" s="1223"/>
      <c r="AR22" s="1223"/>
      <c r="AS22" s="1223"/>
      <c r="AT22" s="1223"/>
      <c r="AU22" s="100">
        <v>1E-3</v>
      </c>
    </row>
    <row r="23" spans="2:47" ht="24" customHeight="1">
      <c r="B23" s="115" t="s">
        <v>6</v>
      </c>
      <c r="C23" s="9" t="s">
        <v>6</v>
      </c>
      <c r="D23" s="9"/>
      <c r="E23" s="9"/>
      <c r="F23" s="9" t="s">
        <v>39</v>
      </c>
      <c r="G23" s="123" t="s">
        <v>38</v>
      </c>
      <c r="H23" s="92"/>
      <c r="I23" s="93"/>
      <c r="J23" s="93"/>
      <c r="K23" s="93" t="s">
        <v>6</v>
      </c>
      <c r="L23" s="93"/>
      <c r="M23" s="93"/>
      <c r="N23" s="122"/>
      <c r="P23" s="232"/>
      <c r="Q23" s="232"/>
      <c r="S23" s="232">
        <v>1</v>
      </c>
      <c r="T23" s="232"/>
      <c r="V23" s="252" t="s">
        <v>302</v>
      </c>
      <c r="W23" s="1203" t="s">
        <v>477</v>
      </c>
      <c r="X23" s="1203"/>
      <c r="Y23" s="1203" t="s">
        <v>482</v>
      </c>
      <c r="Z23" s="1214"/>
      <c r="AA23" s="118">
        <v>1.01E-2</v>
      </c>
      <c r="AD23" s="88">
        <v>140000000000</v>
      </c>
      <c r="AE23" s="83">
        <v>1.57</v>
      </c>
      <c r="AF23" s="82">
        <v>1</v>
      </c>
      <c r="AG23" s="265">
        <v>120000000000</v>
      </c>
      <c r="AH23" s="263">
        <v>1.57</v>
      </c>
      <c r="AI23" s="264">
        <v>1</v>
      </c>
      <c r="AM23" s="201"/>
      <c r="AN23" s="253"/>
      <c r="AO23" s="253"/>
      <c r="AP23" s="253"/>
      <c r="AQ23" s="253"/>
      <c r="AR23" s="253"/>
      <c r="AS23" s="253"/>
      <c r="AT23" s="253"/>
      <c r="AU23" s="254"/>
    </row>
    <row r="24" spans="2:47" ht="24" customHeight="1">
      <c r="B24" s="115" t="s">
        <v>6</v>
      </c>
      <c r="C24" s="9" t="s">
        <v>6</v>
      </c>
      <c r="D24" s="9"/>
      <c r="E24" s="9"/>
      <c r="F24" s="17"/>
      <c r="G24" s="124">
        <f>N10</f>
        <v>43989000</v>
      </c>
      <c r="H24" s="92"/>
      <c r="I24" s="93"/>
      <c r="J24" s="97" t="s">
        <v>61</v>
      </c>
      <c r="K24" s="98">
        <f>Q39</f>
        <v>3.5449999999999999</v>
      </c>
      <c r="L24" s="92" t="s">
        <v>75</v>
      </c>
      <c r="M24" s="121"/>
      <c r="N24" s="122">
        <f>INT((G24)*K24/100)</f>
        <v>1559410</v>
      </c>
      <c r="P24" s="192" t="s">
        <v>538</v>
      </c>
      <c r="V24" s="222"/>
      <c r="AD24" s="223" t="s">
        <v>539</v>
      </c>
      <c r="AM24" s="2" t="s">
        <v>170</v>
      </c>
    </row>
    <row r="25" spans="2:47" ht="24" customHeight="1">
      <c r="B25" s="115" t="s">
        <v>6</v>
      </c>
      <c r="C25" s="9" t="s">
        <v>6</v>
      </c>
      <c r="D25" s="9"/>
      <c r="E25" s="9"/>
      <c r="F25" s="9" t="s">
        <v>40</v>
      </c>
      <c r="G25" s="123" t="s">
        <v>45</v>
      </c>
      <c r="H25" s="92"/>
      <c r="I25" s="93"/>
      <c r="J25" s="93"/>
      <c r="K25" s="93"/>
      <c r="L25" s="93"/>
      <c r="M25" s="93"/>
      <c r="N25" s="122"/>
      <c r="P25" s="80" t="s">
        <v>530</v>
      </c>
      <c r="Q25" s="80" t="s">
        <v>531</v>
      </c>
      <c r="V25" s="223" t="s">
        <v>539</v>
      </c>
      <c r="AD25" s="1204" t="s">
        <v>376</v>
      </c>
      <c r="AE25" s="1204"/>
      <c r="AF25" s="1204" t="s">
        <v>495</v>
      </c>
      <c r="AG25" s="1204"/>
      <c r="AH25" s="1204"/>
      <c r="AI25" s="1204"/>
      <c r="AM25" s="1196" t="s">
        <v>171</v>
      </c>
      <c r="AN25" s="1196"/>
      <c r="AO25" s="1196"/>
      <c r="AP25" s="1196"/>
      <c r="AQ25" s="1196"/>
      <c r="AR25" s="1196"/>
      <c r="AS25" s="1196"/>
      <c r="AT25" s="1196"/>
      <c r="AU25" s="205" t="s">
        <v>164</v>
      </c>
    </row>
    <row r="26" spans="2:47" ht="24" customHeight="1">
      <c r="B26" s="115" t="s">
        <v>6</v>
      </c>
      <c r="C26" s="125" t="s">
        <v>6</v>
      </c>
      <c r="D26" s="125"/>
      <c r="E26" s="125"/>
      <c r="F26" s="126"/>
      <c r="G26" s="95">
        <f>N24</f>
        <v>1559410</v>
      </c>
      <c r="H26" s="92"/>
      <c r="I26" s="93"/>
      <c r="J26" s="97" t="s">
        <v>61</v>
      </c>
      <c r="K26" s="98">
        <f>Q40</f>
        <v>12.95</v>
      </c>
      <c r="L26" s="92" t="s">
        <v>75</v>
      </c>
      <c r="M26" s="121"/>
      <c r="N26" s="122">
        <f>INT((G26)*K26/100)</f>
        <v>201943</v>
      </c>
      <c r="P26" s="232"/>
      <c r="Q26" s="232">
        <v>1</v>
      </c>
      <c r="V26" s="1241" t="s">
        <v>388</v>
      </c>
      <c r="W26" s="1241"/>
      <c r="X26" s="1218" t="s">
        <v>532</v>
      </c>
      <c r="Y26" s="1214"/>
      <c r="Z26" s="1218" t="s">
        <v>533</v>
      </c>
      <c r="AA26" s="1214"/>
      <c r="AB26" s="1230"/>
      <c r="AC26" s="1231"/>
      <c r="AD26" s="82" t="s">
        <v>19</v>
      </c>
      <c r="AE26" s="83" t="s">
        <v>87</v>
      </c>
      <c r="AF26" s="82" t="s">
        <v>19</v>
      </c>
      <c r="AG26" s="83" t="s">
        <v>87</v>
      </c>
      <c r="AH26" s="82"/>
      <c r="AI26" s="83"/>
      <c r="AM26" s="1202" t="s">
        <v>172</v>
      </c>
      <c r="AN26" s="1202"/>
      <c r="AO26" s="1202"/>
      <c r="AP26" s="1202"/>
      <c r="AQ26" s="1202"/>
      <c r="AR26" s="1202"/>
      <c r="AS26" s="1202"/>
      <c r="AT26" s="1202"/>
      <c r="AU26" s="206">
        <v>8.0999999999999996E-4</v>
      </c>
    </row>
    <row r="27" spans="2:47" ht="24" customHeight="1">
      <c r="B27" s="1200"/>
      <c r="C27" s="1201"/>
      <c r="D27" s="1201"/>
      <c r="E27" s="1201"/>
      <c r="F27" s="1250"/>
      <c r="G27" s="129"/>
      <c r="H27" s="130"/>
      <c r="I27" s="131"/>
      <c r="J27" s="131"/>
      <c r="K27" s="131"/>
      <c r="L27" s="131"/>
      <c r="M27" s="131"/>
      <c r="N27" s="132"/>
      <c r="P27" s="220" t="s">
        <v>201</v>
      </c>
      <c r="Q27" s="22"/>
      <c r="S27" s="22"/>
      <c r="T27" s="22"/>
      <c r="V27" s="1218" t="s">
        <v>363</v>
      </c>
      <c r="W27" s="1214"/>
      <c r="X27" s="127">
        <v>3.11</v>
      </c>
      <c r="Y27" s="128"/>
      <c r="Z27" s="127">
        <v>3.15</v>
      </c>
      <c r="AA27" s="128"/>
      <c r="AB27" s="293"/>
      <c r="AC27" s="294"/>
      <c r="AD27" s="88">
        <v>0</v>
      </c>
      <c r="AE27" s="89">
        <v>3.11</v>
      </c>
      <c r="AF27" s="88">
        <v>0</v>
      </c>
      <c r="AG27" s="89">
        <v>3.15</v>
      </c>
      <c r="AH27" s="88"/>
      <c r="AI27" s="89"/>
      <c r="AM27" s="1224" t="s">
        <v>173</v>
      </c>
      <c r="AN27" s="1225"/>
      <c r="AO27" s="1225"/>
      <c r="AP27" s="1225"/>
      <c r="AQ27" s="1225"/>
      <c r="AR27" s="1225"/>
      <c r="AS27" s="1225"/>
      <c r="AT27" s="1226"/>
      <c r="AU27" s="204">
        <v>8.0000000000000004E-4</v>
      </c>
    </row>
    <row r="28" spans="2:47" ht="24" customHeight="1">
      <c r="B28" s="13" t="s">
        <v>6</v>
      </c>
      <c r="C28" s="9" t="s">
        <v>540</v>
      </c>
      <c r="D28" s="9"/>
      <c r="E28" s="9"/>
      <c r="F28" s="10"/>
      <c r="G28" s="133" t="str">
        <f>IF(P12=AE66,AF66,AF67)</f>
        <v xml:space="preserve">(도급재료비 ＋ 발주자재료비 ＋ 직접노무비) × 산업안전보건관리비율 ＋ 기초액 </v>
      </c>
      <c r="H28" s="68"/>
      <c r="I28" s="69"/>
      <c r="J28" s="69"/>
      <c r="K28" s="9"/>
      <c r="L28" s="69"/>
      <c r="M28" s="9"/>
      <c r="N28" s="134" t="str">
        <f>IF(P12=AE70,AF70,AF71)</f>
        <v>(설비비 포함)</v>
      </c>
      <c r="P28" s="1251" t="s">
        <v>1412</v>
      </c>
      <c r="Q28" s="1252"/>
      <c r="R28" s="1252"/>
      <c r="S28" s="1252"/>
      <c r="T28" s="1253"/>
      <c r="V28" s="1218" t="s">
        <v>359</v>
      </c>
      <c r="W28" s="1214"/>
      <c r="X28" s="127">
        <v>3.11</v>
      </c>
      <c r="Y28" s="128"/>
      <c r="Z28" s="127">
        <v>3.15</v>
      </c>
      <c r="AA28" s="128"/>
      <c r="AB28" s="293"/>
      <c r="AC28" s="294"/>
      <c r="AD28" s="88">
        <v>20000000</v>
      </c>
      <c r="AE28" s="89">
        <v>3.11</v>
      </c>
      <c r="AF28" s="88">
        <v>20000000</v>
      </c>
      <c r="AG28" s="89">
        <v>3.15</v>
      </c>
      <c r="AH28" s="88"/>
      <c r="AI28" s="89"/>
      <c r="AM28" s="1224" t="s">
        <v>174</v>
      </c>
      <c r="AN28" s="1225"/>
      <c r="AO28" s="1225"/>
      <c r="AP28" s="1225"/>
      <c r="AQ28" s="1225"/>
      <c r="AR28" s="1225"/>
      <c r="AS28" s="1225"/>
      <c r="AT28" s="1226"/>
      <c r="AU28" s="204">
        <v>7.5000000000000002E-4</v>
      </c>
    </row>
    <row r="29" spans="2:47" ht="24" customHeight="1">
      <c r="B29" s="13"/>
      <c r="C29" s="9"/>
      <c r="D29" s="9"/>
      <c r="E29" s="9"/>
      <c r="F29" s="136"/>
      <c r="G29" s="137">
        <f>(N8+'전기_순공사비 내역서'!L173)*P12+Q53*Q12*0.7</f>
        <v>30423180</v>
      </c>
      <c r="H29" s="92" t="s">
        <v>10</v>
      </c>
      <c r="I29" s="120">
        <f>N10*P12</f>
        <v>43989000</v>
      </c>
      <c r="J29" s="97" t="s">
        <v>61</v>
      </c>
      <c r="K29" s="98">
        <f>((IF((G29+I29)="","",VLOOKUP((G29+I29),AD27:AE31,2,1))*Q26+IF((G29+I29)="","",VLOOKUP((G29+I29),AF27:AG31,2,1))*P26))</f>
        <v>3.11</v>
      </c>
      <c r="L29" s="92" t="s">
        <v>10</v>
      </c>
      <c r="M29" s="138">
        <f>SUMIF(Z27:Z31,K29,AA27:AA31)+SUMIF(X27:X31,K29,Y27:Y31)+SUMIF(AB27:AB31,K29,AC27:AC31)</f>
        <v>0</v>
      </c>
      <c r="N29" s="134">
        <f>INT((G29+I29)*K29/100+M29)</f>
        <v>2314218</v>
      </c>
      <c r="P29" s="220" t="s">
        <v>180</v>
      </c>
      <c r="Q29" s="22"/>
      <c r="S29" s="22"/>
      <c r="T29" s="22"/>
      <c r="V29" s="1241" t="s">
        <v>364</v>
      </c>
      <c r="W29" s="1241" t="s">
        <v>361</v>
      </c>
      <c r="X29" s="127">
        <v>2.2799999999999998</v>
      </c>
      <c r="Y29" s="135">
        <v>4325000</v>
      </c>
      <c r="Z29" s="127">
        <v>2.5299999999999998</v>
      </c>
      <c r="AA29" s="135">
        <v>3300000</v>
      </c>
      <c r="AB29" s="293"/>
      <c r="AC29" s="295"/>
      <c r="AD29" s="88">
        <v>500000000</v>
      </c>
      <c r="AE29" s="89">
        <v>2.2799999999999998</v>
      </c>
      <c r="AF29" s="88">
        <v>500000000</v>
      </c>
      <c r="AG29" s="89">
        <v>2.5299999999999998</v>
      </c>
      <c r="AH29" s="88"/>
      <c r="AI29" s="89"/>
      <c r="AM29" s="1235" t="s">
        <v>169</v>
      </c>
      <c r="AN29" s="1236"/>
      <c r="AO29" s="1236"/>
      <c r="AP29" s="1236"/>
      <c r="AQ29" s="1237"/>
      <c r="AR29" s="1232" t="s">
        <v>165</v>
      </c>
      <c r="AS29" s="1233"/>
      <c r="AT29" s="1234"/>
      <c r="AU29" s="204">
        <v>7.1000000000000002E-4</v>
      </c>
    </row>
    <row r="30" spans="2:47" ht="24" customHeight="1">
      <c r="B30" s="13"/>
      <c r="C30" s="9"/>
      <c r="D30" s="9"/>
      <c r="E30" s="9"/>
      <c r="F30" s="136"/>
      <c r="G30" s="133" t="str">
        <f>IF(P12=AE68,AF68,AF69)</f>
        <v xml:space="preserve">((도급재료비 ＋ 직접노무비) × 산업안전보건관리비율 ＋ 기초액) x 1.2   </v>
      </c>
      <c r="H30" s="139"/>
      <c r="I30" s="140"/>
      <c r="J30" s="140"/>
      <c r="K30" s="9"/>
      <c r="L30" s="140"/>
      <c r="M30" s="9"/>
      <c r="N30" s="134" t="str">
        <f>IF(P12=AE72,AF72,AF73)</f>
        <v>(설비비 제외)</v>
      </c>
      <c r="P30" s="290" t="s">
        <v>1413</v>
      </c>
      <c r="Q30" s="291"/>
      <c r="R30" s="291"/>
      <c r="S30" s="291"/>
      <c r="T30" s="292"/>
      <c r="V30" s="1241" t="s">
        <v>362</v>
      </c>
      <c r="W30" s="1241" t="s">
        <v>360</v>
      </c>
      <c r="X30" s="127">
        <v>2.37</v>
      </c>
      <c r="Y30" s="128"/>
      <c r="Z30" s="127">
        <v>2.6</v>
      </c>
      <c r="AA30" s="128"/>
      <c r="AB30" s="293"/>
      <c r="AC30" s="294"/>
      <c r="AD30" s="88">
        <v>5000000000</v>
      </c>
      <c r="AE30" s="89">
        <v>2.37</v>
      </c>
      <c r="AF30" s="88">
        <v>5000000000</v>
      </c>
      <c r="AG30" s="89">
        <v>2.6</v>
      </c>
      <c r="AH30" s="88"/>
      <c r="AI30" s="89"/>
      <c r="AM30" s="1238"/>
      <c r="AN30" s="1239"/>
      <c r="AO30" s="1239"/>
      <c r="AP30" s="1239"/>
      <c r="AQ30" s="1240"/>
      <c r="AR30" s="1232" t="s">
        <v>166</v>
      </c>
      <c r="AS30" s="1233"/>
      <c r="AT30" s="1234"/>
      <c r="AU30" s="204">
        <v>6.8000000000000005E-4</v>
      </c>
    </row>
    <row r="31" spans="2:47" ht="24" customHeight="1">
      <c r="B31" s="13"/>
      <c r="C31" s="9"/>
      <c r="D31" s="9"/>
      <c r="E31" s="9"/>
      <c r="F31" s="136"/>
      <c r="G31" s="141">
        <f>N8*P12+Q53*Q12*0.7</f>
        <v>9560180</v>
      </c>
      <c r="H31" s="97" t="s">
        <v>137</v>
      </c>
      <c r="I31" s="120">
        <f>N10*P12</f>
        <v>43989000</v>
      </c>
      <c r="J31" s="97" t="s">
        <v>61</v>
      </c>
      <c r="K31" s="98">
        <f>((IF((G31+I31)="","",VLOOKUP((G31+I31),AF27:AG31,2,1))*P26+IF((G31+I31)="","",VLOOKUP((G31+I31),AD27:AE31,2,1))*Q26))</f>
        <v>3.11</v>
      </c>
      <c r="L31" s="92" t="s">
        <v>10</v>
      </c>
      <c r="M31" s="207">
        <f>SUMIF(Z27:Z31,K31,AA27:AA31)+SUMIF(X27:X31,K31,Y27:Y31)+SUMIF(AB27:AB31,K31,AC27:AC31)</f>
        <v>0</v>
      </c>
      <c r="N31" s="134">
        <f>INT((G31+I31)*K31/100+M31)*1.2</f>
        <v>1998454.7999999998</v>
      </c>
      <c r="V31" s="1241" t="s">
        <v>365</v>
      </c>
      <c r="W31" s="1241" t="s">
        <v>360</v>
      </c>
      <c r="X31" s="127">
        <v>2.64</v>
      </c>
      <c r="Y31" s="128"/>
      <c r="Z31" s="127">
        <v>2.73</v>
      </c>
      <c r="AA31" s="128"/>
      <c r="AB31" s="293"/>
      <c r="AC31" s="294"/>
      <c r="AD31" s="88">
        <v>80000000000</v>
      </c>
      <c r="AE31" s="89">
        <v>2.64</v>
      </c>
      <c r="AF31" s="88">
        <v>80000000000</v>
      </c>
      <c r="AG31" s="89">
        <v>2.73</v>
      </c>
      <c r="AH31" s="88"/>
      <c r="AI31" s="89"/>
      <c r="AM31" s="1224" t="s">
        <v>175</v>
      </c>
      <c r="AN31" s="1225"/>
      <c r="AO31" s="1225"/>
      <c r="AP31" s="1225"/>
      <c r="AQ31" s="1225"/>
      <c r="AR31" s="1225"/>
      <c r="AS31" s="1225"/>
      <c r="AT31" s="1226"/>
      <c r="AU31" s="204">
        <v>8.4000000000000003E-4</v>
      </c>
    </row>
    <row r="32" spans="2:47" ht="24" customHeight="1">
      <c r="B32" s="1200" t="s">
        <v>541</v>
      </c>
      <c r="C32" s="1201"/>
      <c r="D32" s="1201"/>
      <c r="E32" s="1201"/>
      <c r="F32" s="1250"/>
      <c r="G32" s="142"/>
      <c r="H32" s="143"/>
      <c r="I32" s="144"/>
      <c r="J32" s="144"/>
      <c r="K32" s="145"/>
      <c r="L32" s="144"/>
      <c r="M32" s="145"/>
      <c r="N32" s="234">
        <v>2589110</v>
      </c>
      <c r="V32" s="201"/>
      <c r="W32" s="201"/>
      <c r="X32" s="202"/>
      <c r="Y32" s="203"/>
      <c r="Z32" s="202"/>
      <c r="AA32" s="203"/>
      <c r="AB32" s="202"/>
      <c r="AC32" s="203"/>
    </row>
    <row r="33" spans="2:33" ht="24" customHeight="1">
      <c r="B33" s="147"/>
      <c r="C33" s="148"/>
      <c r="D33" s="148"/>
      <c r="E33" s="148"/>
      <c r="F33" s="149"/>
      <c r="G33" s="142"/>
      <c r="H33" s="143"/>
      <c r="I33" s="144"/>
      <c r="J33" s="144"/>
      <c r="K33" s="145"/>
      <c r="L33" s="144"/>
      <c r="M33" s="145"/>
      <c r="N33" s="146"/>
      <c r="P33" s="192" t="s">
        <v>57</v>
      </c>
      <c r="U33" s="65"/>
      <c r="V33" s="65"/>
      <c r="W33" s="65"/>
      <c r="X33" s="65"/>
      <c r="Y33" s="65"/>
      <c r="Z33" s="65"/>
      <c r="AA33" s="65"/>
      <c r="AB33" s="65"/>
      <c r="AC33" s="65"/>
      <c r="AF33" s="66"/>
    </row>
    <row r="34" spans="2:33" ht="24" customHeight="1">
      <c r="B34" s="13"/>
      <c r="C34" s="9" t="s">
        <v>62</v>
      </c>
      <c r="D34" s="9"/>
      <c r="E34" s="9"/>
      <c r="F34" s="10"/>
      <c r="G34" s="123" t="s">
        <v>67</v>
      </c>
      <c r="H34" s="92"/>
      <c r="I34" s="93"/>
      <c r="J34" s="93"/>
      <c r="K34" s="93" t="s">
        <v>6</v>
      </c>
      <c r="L34" s="93"/>
      <c r="M34" s="93"/>
      <c r="N34" s="122"/>
      <c r="P34" s="80" t="s">
        <v>53</v>
      </c>
      <c r="Q34" s="104" t="s">
        <v>42</v>
      </c>
      <c r="R34" s="105"/>
      <c r="S34" s="80" t="s">
        <v>112</v>
      </c>
      <c r="U34" s="65"/>
      <c r="V34" s="65"/>
      <c r="W34" s="65"/>
      <c r="X34" s="65"/>
      <c r="Y34" s="65"/>
      <c r="Z34" s="65"/>
      <c r="AA34" s="65"/>
      <c r="AB34" s="65"/>
      <c r="AC34" s="65"/>
      <c r="AF34" s="66"/>
    </row>
    <row r="35" spans="2:33" ht="24" customHeight="1">
      <c r="B35" s="1200"/>
      <c r="C35" s="1201"/>
      <c r="D35" s="1201"/>
      <c r="E35" s="1201"/>
      <c r="F35" s="1250"/>
      <c r="G35" s="124">
        <f>N10</f>
        <v>43989000</v>
      </c>
      <c r="H35" s="92"/>
      <c r="I35" s="96"/>
      <c r="J35" s="97" t="s">
        <v>61</v>
      </c>
      <c r="K35" s="98">
        <f>Q42</f>
        <v>2.2999999999999998</v>
      </c>
      <c r="L35" s="92" t="s">
        <v>75</v>
      </c>
      <c r="M35" s="121"/>
      <c r="N35" s="122">
        <f>INT((G35)*K35/100)</f>
        <v>1011747</v>
      </c>
      <c r="P35" s="80" t="s">
        <v>58</v>
      </c>
      <c r="Q35" s="210">
        <f>(IF((N8+N10+N16)="","",VLOOKUP((N8+N10+N16),AD12:AE14,2,1))*P20+IF((N8+N10+N16)="","",VLOOKUP((N8+N10+N16),AD12:AE14,2,1))*Q20+IF((N8+N10+N16)="","",VLOOKUP((N8+N10+N16),AH12:AI14,2,1))*S20+IF((N8+N10+N16)="","",VLOOKUP((N8+N10+N16),AH12:AI14,2,1))*T20+IF((P14)="","",VLOOKUP((P14),AF12:AG14,2,1))*P20+IF((P14)="","",VLOOKUP((P14),AF12:AG14,2,1))*Q20+IF((P14)="","",VLOOKUP((P14),AJ12:AK14,2,1))*S20+IF((P14)="","",VLOOKUP((P14),AJ12:AK14,2,1))*T20)/2</f>
        <v>11</v>
      </c>
      <c r="R35" s="106" t="s">
        <v>43</v>
      </c>
      <c r="S35" s="107"/>
      <c r="T35" s="108"/>
      <c r="V35" s="65"/>
      <c r="W35" s="65"/>
      <c r="X35" s="65"/>
      <c r="Y35" s="65"/>
      <c r="Z35" s="65"/>
      <c r="AA35" s="65"/>
      <c r="AB35" s="65"/>
      <c r="AC35" s="65"/>
    </row>
    <row r="36" spans="2:33" ht="24" customHeight="1">
      <c r="B36" s="147"/>
      <c r="C36" s="148"/>
      <c r="D36" s="148"/>
      <c r="E36" s="148"/>
      <c r="F36" s="149"/>
      <c r="G36" s="150"/>
      <c r="H36" s="151"/>
      <c r="I36" s="140"/>
      <c r="J36" s="140"/>
      <c r="K36" s="9"/>
      <c r="L36" s="140"/>
      <c r="M36" s="9"/>
      <c r="N36" s="122"/>
      <c r="P36" s="80" t="s">
        <v>103</v>
      </c>
      <c r="Q36" s="260">
        <v>3.56</v>
      </c>
      <c r="R36" s="106" t="s">
        <v>43</v>
      </c>
      <c r="S36" s="80" t="s">
        <v>111</v>
      </c>
      <c r="T36" s="108"/>
      <c r="V36" s="65"/>
      <c r="W36" s="65"/>
      <c r="X36" s="65"/>
      <c r="Y36" s="65"/>
      <c r="Z36" s="65"/>
      <c r="AA36" s="65"/>
      <c r="AB36" s="65"/>
      <c r="AC36" s="65"/>
      <c r="AF36" s="82" t="s">
        <v>167</v>
      </c>
      <c r="AG36" s="83">
        <f>IF(N32=N29,1,0)</f>
        <v>0</v>
      </c>
    </row>
    <row r="37" spans="2:33" ht="24" customHeight="1">
      <c r="B37" s="13"/>
      <c r="C37" s="9" t="s">
        <v>88</v>
      </c>
      <c r="D37" s="9"/>
      <c r="E37" s="9"/>
      <c r="F37" s="10"/>
      <c r="G37" s="9" t="s">
        <v>68</v>
      </c>
      <c r="H37" s="68"/>
      <c r="I37" s="69"/>
      <c r="J37" s="69"/>
      <c r="K37" s="9"/>
      <c r="L37" s="69"/>
      <c r="M37" s="9"/>
      <c r="N37" s="70"/>
      <c r="P37" s="80" t="s">
        <v>105</v>
      </c>
      <c r="Q37" s="260">
        <f>IF((N8+N14+N16)="","",VLOOKUP((N8+N14+N16),AD17:AE23,2,1))</f>
        <v>1.01</v>
      </c>
      <c r="R37" s="106" t="s">
        <v>43</v>
      </c>
      <c r="S37" s="80" t="s">
        <v>111</v>
      </c>
      <c r="T37" s="108"/>
      <c r="V37" s="65"/>
      <c r="W37" s="65"/>
      <c r="X37" s="65"/>
      <c r="Y37" s="65"/>
      <c r="Z37" s="65"/>
      <c r="AA37" s="65"/>
      <c r="AB37" s="65"/>
      <c r="AC37" s="65"/>
      <c r="AF37" s="82" t="s">
        <v>168</v>
      </c>
      <c r="AG37" s="83">
        <f>IF(N32=N31,1,0)</f>
        <v>0</v>
      </c>
    </row>
    <row r="38" spans="2:33" ht="24" customHeight="1">
      <c r="B38" s="1200"/>
      <c r="C38" s="1201"/>
      <c r="D38" s="1201"/>
      <c r="E38" s="1201"/>
      <c r="F38" s="1250"/>
      <c r="G38" s="119">
        <f>N8</f>
        <v>9560180</v>
      </c>
      <c r="H38" s="92" t="s">
        <v>10</v>
      </c>
      <c r="I38" s="152">
        <f>N10</f>
        <v>43989000</v>
      </c>
      <c r="J38" s="92" t="s">
        <v>10</v>
      </c>
      <c r="K38" s="120">
        <f>N16</f>
        <v>20240614</v>
      </c>
      <c r="L38" s="97" t="s">
        <v>61</v>
      </c>
      <c r="M38" s="153">
        <f>Q43</f>
        <v>0.11</v>
      </c>
      <c r="N38" s="122">
        <f>INT((G38+I38+K38)*M38/100)</f>
        <v>81168</v>
      </c>
      <c r="P38" s="80" t="s">
        <v>106</v>
      </c>
      <c r="Q38" s="260">
        <v>4.5</v>
      </c>
      <c r="R38" s="106" t="s">
        <v>43</v>
      </c>
      <c r="S38" s="80" t="s">
        <v>111</v>
      </c>
      <c r="T38" s="108"/>
      <c r="V38" s="65"/>
      <c r="W38" s="65"/>
      <c r="X38" s="65"/>
      <c r="Y38" s="65"/>
      <c r="Z38" s="65"/>
      <c r="AA38" s="65"/>
      <c r="AB38" s="65"/>
      <c r="AC38" s="65"/>
    </row>
    <row r="39" spans="2:33" ht="24" customHeight="1">
      <c r="B39" s="147"/>
      <c r="C39" s="148"/>
      <c r="D39" s="148"/>
      <c r="E39" s="148"/>
      <c r="F39" s="149"/>
      <c r="G39" s="150"/>
      <c r="H39" s="151"/>
      <c r="I39" s="140"/>
      <c r="J39" s="140"/>
      <c r="K39" s="9"/>
      <c r="L39" s="140"/>
      <c r="M39" s="9"/>
      <c r="N39" s="122"/>
      <c r="P39" s="80" t="s">
        <v>107</v>
      </c>
      <c r="Q39" s="260">
        <v>3.5449999999999999</v>
      </c>
      <c r="R39" s="106" t="s">
        <v>43</v>
      </c>
      <c r="S39" s="80" t="s">
        <v>111</v>
      </c>
      <c r="T39" s="108"/>
      <c r="V39" s="65"/>
      <c r="W39" s="65"/>
      <c r="X39" s="65"/>
      <c r="Y39" s="65"/>
      <c r="Z39" s="65"/>
      <c r="AA39" s="65"/>
      <c r="AB39" s="65"/>
      <c r="AC39" s="65"/>
    </row>
    <row r="40" spans="2:33" ht="24" customHeight="1">
      <c r="B40" s="13"/>
      <c r="C40" s="9" t="s">
        <v>490</v>
      </c>
      <c r="D40" s="9"/>
      <c r="E40" s="9"/>
      <c r="F40" s="10"/>
      <c r="G40" s="9" t="s">
        <v>68</v>
      </c>
      <c r="H40" s="68"/>
      <c r="I40" s="69"/>
      <c r="J40" s="69"/>
      <c r="K40" s="9"/>
      <c r="L40" s="69"/>
      <c r="M40" s="9"/>
      <c r="N40" s="70"/>
      <c r="P40" s="80" t="s">
        <v>108</v>
      </c>
      <c r="Q40" s="260">
        <v>12.95</v>
      </c>
      <c r="R40" s="106" t="s">
        <v>43</v>
      </c>
      <c r="S40" s="80" t="s">
        <v>111</v>
      </c>
      <c r="T40" s="108"/>
      <c r="V40" s="65"/>
      <c r="W40" s="65"/>
      <c r="X40" s="65"/>
      <c r="Y40" s="65"/>
      <c r="Z40" s="65"/>
      <c r="AA40" s="65"/>
      <c r="AB40" s="65"/>
      <c r="AC40" s="65"/>
      <c r="AF40" s="82">
        <f>Q58</f>
        <v>0</v>
      </c>
      <c r="AG40" s="83">
        <f>IF(AF40&gt;=80000000000,1,0)</f>
        <v>0</v>
      </c>
    </row>
    <row r="41" spans="2:33" ht="24" customHeight="1">
      <c r="B41" s="1200"/>
      <c r="C41" s="1201"/>
      <c r="D41" s="1201"/>
      <c r="E41" s="1201"/>
      <c r="F41" s="1250"/>
      <c r="G41" s="119">
        <f>N8</f>
        <v>9560180</v>
      </c>
      <c r="H41" s="92" t="s">
        <v>10</v>
      </c>
      <c r="I41" s="152">
        <f>N10</f>
        <v>43989000</v>
      </c>
      <c r="J41" s="92" t="s">
        <v>10</v>
      </c>
      <c r="K41" s="120">
        <f>N16</f>
        <v>20240614</v>
      </c>
      <c r="L41" s="97" t="s">
        <v>61</v>
      </c>
      <c r="M41" s="153">
        <f>Q44</f>
        <v>0</v>
      </c>
      <c r="N41" s="122">
        <f>INT((G41+I41+K41)*M41/100)</f>
        <v>0</v>
      </c>
      <c r="P41" s="80" t="s">
        <v>542</v>
      </c>
      <c r="Q41" s="210">
        <f>K29*AG36+K31*AG37</f>
        <v>0</v>
      </c>
      <c r="R41" s="106" t="s">
        <v>43</v>
      </c>
      <c r="S41" s="80" t="s">
        <v>111</v>
      </c>
      <c r="T41" s="108"/>
      <c r="V41" s="65"/>
      <c r="W41" s="65"/>
      <c r="X41" s="65"/>
      <c r="Y41" s="65"/>
      <c r="Z41" s="65"/>
      <c r="AA41" s="65"/>
      <c r="AB41" s="65"/>
      <c r="AC41" s="65"/>
      <c r="AF41" s="82"/>
      <c r="AG41" s="83">
        <f>IF(AF40&lt;80000000000,1,0)</f>
        <v>1</v>
      </c>
    </row>
    <row r="42" spans="2:33" ht="24" customHeight="1">
      <c r="B42" s="147"/>
      <c r="C42" s="148"/>
      <c r="D42" s="148"/>
      <c r="E42" s="148"/>
      <c r="F42" s="149"/>
      <c r="G42" s="150"/>
      <c r="H42" s="151"/>
      <c r="I42" s="140"/>
      <c r="J42" s="140"/>
      <c r="K42" s="9"/>
      <c r="L42" s="140"/>
      <c r="M42" s="9"/>
      <c r="N42" s="122"/>
      <c r="P42" s="80" t="s">
        <v>109</v>
      </c>
      <c r="Q42" s="210">
        <v>2.2999999999999998</v>
      </c>
      <c r="R42" s="106" t="s">
        <v>43</v>
      </c>
      <c r="S42" s="80" t="s">
        <v>111</v>
      </c>
      <c r="T42" s="108"/>
      <c r="V42" s="65"/>
      <c r="W42" s="65"/>
      <c r="X42" s="65"/>
      <c r="Y42" s="65"/>
      <c r="Z42" s="65"/>
      <c r="AA42" s="65"/>
      <c r="AB42" s="65"/>
      <c r="AC42" s="65"/>
    </row>
    <row r="43" spans="2:33" ht="24" customHeight="1">
      <c r="B43" s="13"/>
      <c r="C43" s="9" t="s">
        <v>102</v>
      </c>
      <c r="D43" s="9"/>
      <c r="E43" s="9"/>
      <c r="F43" s="10"/>
      <c r="G43" s="9" t="s">
        <v>71</v>
      </c>
      <c r="H43" s="68"/>
      <c r="I43" s="69"/>
      <c r="J43" s="69"/>
      <c r="K43" s="9"/>
      <c r="L43" s="69"/>
      <c r="M43" s="9"/>
      <c r="N43" s="70"/>
      <c r="P43" s="80" t="s">
        <v>110</v>
      </c>
      <c r="Q43" s="211">
        <v>0.11</v>
      </c>
      <c r="R43" s="106" t="s">
        <v>43</v>
      </c>
      <c r="S43" s="80" t="s">
        <v>111</v>
      </c>
      <c r="V43" s="65"/>
      <c r="W43" s="65"/>
      <c r="X43" s="65"/>
      <c r="Y43" s="65"/>
      <c r="Z43" s="65"/>
      <c r="AA43" s="65"/>
      <c r="AB43" s="65"/>
      <c r="AC43" s="65"/>
    </row>
    <row r="44" spans="2:33" ht="24" customHeight="1">
      <c r="B44" s="1200"/>
      <c r="C44" s="1201"/>
      <c r="D44" s="1201"/>
      <c r="E44" s="1201"/>
      <c r="F44" s="1250"/>
      <c r="G44" s="119">
        <f>N8</f>
        <v>9560180</v>
      </c>
      <c r="H44" s="92" t="s">
        <v>10</v>
      </c>
      <c r="I44" s="152">
        <f>N14</f>
        <v>48827790</v>
      </c>
      <c r="J44" s="92" t="s">
        <v>10</v>
      </c>
      <c r="K44" s="120">
        <f>N16+N18+N20+N22+N24+N26+N32</f>
        <v>28802011</v>
      </c>
      <c r="L44" s="97" t="s">
        <v>61</v>
      </c>
      <c r="M44" s="153">
        <f>Q45</f>
        <v>3.72</v>
      </c>
      <c r="N44" s="122">
        <f>INT((G44+I44+K44)*M44/100)</f>
        <v>3243467</v>
      </c>
      <c r="P44" s="80" t="s">
        <v>491</v>
      </c>
      <c r="Q44" s="211">
        <v>0</v>
      </c>
      <c r="R44" s="106" t="s">
        <v>43</v>
      </c>
      <c r="S44" s="80" t="s">
        <v>111</v>
      </c>
      <c r="V44" s="65"/>
      <c r="W44" s="65"/>
      <c r="X44" s="65"/>
      <c r="Y44" s="65"/>
      <c r="Z44" s="65"/>
      <c r="AA44" s="65"/>
      <c r="AB44" s="65"/>
      <c r="AC44" s="65"/>
    </row>
    <row r="45" spans="2:33" ht="24" customHeight="1">
      <c r="B45" s="154"/>
      <c r="C45" s="155"/>
      <c r="D45" s="155"/>
      <c r="E45" s="155"/>
      <c r="F45" s="156"/>
      <c r="G45" s="137"/>
      <c r="H45" s="92"/>
      <c r="I45" s="152"/>
      <c r="J45" s="92"/>
      <c r="K45" s="120"/>
      <c r="L45" s="97"/>
      <c r="M45" s="153"/>
      <c r="N45" s="122"/>
      <c r="P45" s="80" t="s">
        <v>72</v>
      </c>
      <c r="Q45" s="210">
        <v>3.72</v>
      </c>
      <c r="R45" s="106" t="s">
        <v>43</v>
      </c>
      <c r="S45" s="107"/>
      <c r="V45" s="65"/>
      <c r="W45" s="65"/>
      <c r="X45" s="65"/>
      <c r="Y45" s="65"/>
      <c r="Z45" s="65"/>
      <c r="AA45" s="65"/>
      <c r="AB45" s="65"/>
      <c r="AC45" s="65"/>
    </row>
    <row r="46" spans="2:33" ht="24" customHeight="1">
      <c r="B46" s="154"/>
      <c r="C46" s="9" t="s">
        <v>391</v>
      </c>
      <c r="D46" s="155"/>
      <c r="E46" s="155"/>
      <c r="F46" s="156"/>
      <c r="G46" s="9" t="s">
        <v>392</v>
      </c>
      <c r="H46" s="92" t="s">
        <v>393</v>
      </c>
      <c r="I46" s="152" t="s">
        <v>469</v>
      </c>
      <c r="J46" s="92"/>
      <c r="K46" s="120"/>
      <c r="L46" s="97"/>
      <c r="M46" s="153"/>
      <c r="N46" s="122"/>
      <c r="P46" s="80" t="s">
        <v>74</v>
      </c>
      <c r="Q46" s="210">
        <f>(IF((N8+N14+N52)="","",VLOOKUP((N8+N14+N52),AD55:AE57,2,1)))*P17+(IF((N8+N14+N52)="","",VLOOKUP((N8+N14+N52),AF55:AG57,2,1)))*Q17</f>
        <v>5.5</v>
      </c>
      <c r="R46" s="106" t="s">
        <v>43</v>
      </c>
      <c r="S46" s="107"/>
      <c r="V46" s="65"/>
      <c r="W46" s="65"/>
      <c r="X46" s="65"/>
      <c r="Y46" s="65"/>
      <c r="Z46" s="65"/>
      <c r="AA46" s="65"/>
      <c r="AB46" s="65"/>
      <c r="AC46" s="65"/>
    </row>
    <row r="47" spans="2:33" ht="24" customHeight="1">
      <c r="B47" s="154"/>
      <c r="C47" s="155"/>
      <c r="D47" s="155"/>
      <c r="E47" s="155"/>
      <c r="F47" s="156"/>
      <c r="G47" s="150">
        <f>T64</f>
        <v>0</v>
      </c>
      <c r="H47" s="151"/>
      <c r="I47" s="138">
        <f>T65</f>
        <v>0</v>
      </c>
      <c r="J47" s="140"/>
      <c r="K47" s="9"/>
      <c r="L47" s="140"/>
      <c r="M47" s="9"/>
      <c r="N47" s="255">
        <f>INT(G47+I47)</f>
        <v>0</v>
      </c>
      <c r="P47" s="80" t="s">
        <v>77</v>
      </c>
      <c r="Q47" s="212">
        <v>12</v>
      </c>
      <c r="R47" s="106" t="s">
        <v>43</v>
      </c>
      <c r="S47" s="107"/>
      <c r="T47" s="2" t="s">
        <v>521</v>
      </c>
    </row>
    <row r="48" spans="2:33" ht="24" customHeight="1">
      <c r="B48" s="154"/>
      <c r="C48" s="148"/>
      <c r="D48" s="155"/>
      <c r="E48" s="155"/>
      <c r="F48" s="156"/>
      <c r="G48" s="150"/>
      <c r="H48" s="151"/>
      <c r="I48" s="138"/>
      <c r="J48" s="140"/>
      <c r="K48" s="9"/>
      <c r="L48" s="140"/>
      <c r="M48" s="9"/>
      <c r="N48" s="297"/>
      <c r="P48" s="22"/>
      <c r="Q48" s="296"/>
    </row>
    <row r="49" spans="2:47" ht="24" customHeight="1">
      <c r="B49" s="154"/>
      <c r="C49" s="9" t="s">
        <v>547</v>
      </c>
      <c r="D49" s="155"/>
      <c r="E49" s="155"/>
      <c r="F49" s="156"/>
      <c r="G49" s="150"/>
      <c r="H49" s="151"/>
      <c r="I49" s="138"/>
      <c r="J49" s="140"/>
      <c r="K49" s="9"/>
      <c r="L49" s="140"/>
      <c r="M49" s="9"/>
      <c r="N49" s="122">
        <f>'전기_순공사비 내역서'!L131</f>
        <v>0</v>
      </c>
      <c r="P49" s="22"/>
      <c r="Q49" s="296"/>
    </row>
    <row r="50" spans="2:47" ht="24" customHeight="1">
      <c r="B50" s="154"/>
      <c r="C50" s="9"/>
      <c r="D50" s="155"/>
      <c r="E50" s="155"/>
      <c r="F50" s="156"/>
      <c r="G50" s="150"/>
      <c r="H50" s="151"/>
      <c r="I50" s="138"/>
      <c r="J50" s="140"/>
      <c r="K50" s="9"/>
      <c r="L50" s="140"/>
      <c r="M50" s="9"/>
      <c r="N50" s="122"/>
      <c r="P50" s="22"/>
      <c r="Q50" s="296"/>
    </row>
    <row r="51" spans="2:47" ht="24" customHeight="1">
      <c r="B51" s="154"/>
      <c r="C51" s="9" t="s">
        <v>534</v>
      </c>
      <c r="D51" s="155"/>
      <c r="E51" s="155"/>
      <c r="F51" s="156"/>
      <c r="G51" s="150"/>
      <c r="H51" s="151"/>
      <c r="I51" s="138"/>
      <c r="J51" s="140"/>
      <c r="K51" s="9"/>
      <c r="L51" s="140"/>
      <c r="M51" s="9"/>
      <c r="N51" s="122">
        <f>'전기_순공사비 내역서'!L137</f>
        <v>0</v>
      </c>
      <c r="P51" s="192"/>
    </row>
    <row r="52" spans="2:47" ht="24" customHeight="1">
      <c r="B52" s="1197" t="s">
        <v>64</v>
      </c>
      <c r="C52" s="1198"/>
      <c r="D52" s="1198"/>
      <c r="E52" s="1198"/>
      <c r="F52" s="1199"/>
      <c r="G52" s="72"/>
      <c r="H52" s="73"/>
      <c r="I52" s="101"/>
      <c r="J52" s="101"/>
      <c r="K52" s="102"/>
      <c r="L52" s="101"/>
      <c r="M52" s="102"/>
      <c r="N52" s="103">
        <f>SUM(N16,N18,N20,N22,N24,N26,N32,N35,N38,N41,N44,N47,N49,N51)</f>
        <v>33138393</v>
      </c>
      <c r="P52" s="192" t="s">
        <v>207</v>
      </c>
    </row>
    <row r="53" spans="2:47" ht="24" customHeight="1">
      <c r="B53" s="71" t="s">
        <v>63</v>
      </c>
      <c r="C53" s="148"/>
      <c r="D53" s="148"/>
      <c r="E53" s="148"/>
      <c r="F53" s="149"/>
      <c r="G53" s="145"/>
      <c r="H53" s="110"/>
      <c r="I53" s="111"/>
      <c r="J53" s="111"/>
      <c r="K53" s="112"/>
      <c r="L53" s="111"/>
      <c r="M53" s="112"/>
      <c r="N53" s="157"/>
      <c r="P53" s="226" t="s">
        <v>202</v>
      </c>
      <c r="Q53" s="232"/>
      <c r="V53" s="2" t="s">
        <v>91</v>
      </c>
      <c r="AD53" s="2" t="s">
        <v>91</v>
      </c>
    </row>
    <row r="54" spans="2:47" ht="24" customHeight="1">
      <c r="B54" s="13"/>
      <c r="C54" s="9" t="s">
        <v>90</v>
      </c>
      <c r="D54" s="9"/>
      <c r="E54" s="9"/>
      <c r="F54" s="10"/>
      <c r="G54" s="9" t="s">
        <v>73</v>
      </c>
      <c r="H54" s="68"/>
      <c r="I54" s="69"/>
      <c r="J54" s="69"/>
      <c r="K54" s="9"/>
      <c r="L54" s="69"/>
      <c r="M54" s="9"/>
      <c r="N54" s="70"/>
      <c r="V54" s="1255" t="s">
        <v>203</v>
      </c>
      <c r="W54" s="1256"/>
      <c r="X54" s="1256"/>
      <c r="Y54" s="1256"/>
      <c r="Z54" s="1255" t="s">
        <v>204</v>
      </c>
      <c r="AA54" s="1256"/>
      <c r="AB54" s="1256"/>
      <c r="AC54" s="1257"/>
      <c r="AD54" s="82" t="s">
        <v>19</v>
      </c>
      <c r="AE54" s="83" t="s">
        <v>87</v>
      </c>
      <c r="AF54" s="82" t="s">
        <v>19</v>
      </c>
      <c r="AG54" s="83" t="s">
        <v>87</v>
      </c>
    </row>
    <row r="55" spans="2:47" ht="33" customHeight="1">
      <c r="B55" s="13"/>
      <c r="C55" s="9"/>
      <c r="D55" s="9"/>
      <c r="E55" s="9"/>
      <c r="F55" s="136"/>
      <c r="G55" s="119">
        <f>N8</f>
        <v>9560180</v>
      </c>
      <c r="H55" s="92" t="s">
        <v>10</v>
      </c>
      <c r="I55" s="152">
        <f>N14</f>
        <v>48827790</v>
      </c>
      <c r="J55" s="92" t="s">
        <v>10</v>
      </c>
      <c r="K55" s="120">
        <f>N52</f>
        <v>33138393</v>
      </c>
      <c r="L55" s="97" t="s">
        <v>61</v>
      </c>
      <c r="M55" s="153">
        <f>Q46</f>
        <v>5.5</v>
      </c>
      <c r="N55" s="158">
        <f>INT((G55+I55+K55)*M55/100)</f>
        <v>5033949</v>
      </c>
      <c r="P55" s="192" t="s">
        <v>543</v>
      </c>
      <c r="V55" s="1215" t="s">
        <v>16</v>
      </c>
      <c r="W55" s="1216"/>
      <c r="X55" s="1217"/>
      <c r="Y55" s="81" t="s">
        <v>87</v>
      </c>
      <c r="Z55" s="1215" t="s">
        <v>16</v>
      </c>
      <c r="AA55" s="1216"/>
      <c r="AB55" s="1217"/>
      <c r="AC55" s="81" t="s">
        <v>87</v>
      </c>
      <c r="AD55" s="88">
        <v>0</v>
      </c>
      <c r="AE55" s="89">
        <v>6</v>
      </c>
      <c r="AF55" s="88">
        <v>0</v>
      </c>
      <c r="AG55" s="89">
        <v>6</v>
      </c>
    </row>
    <row r="56" spans="2:47" ht="33" customHeight="1">
      <c r="B56" s="13"/>
      <c r="C56" s="9" t="s">
        <v>81</v>
      </c>
      <c r="D56" s="9"/>
      <c r="E56" s="9"/>
      <c r="F56" s="10"/>
      <c r="G56" s="9" t="s">
        <v>76</v>
      </c>
      <c r="H56" s="68"/>
      <c r="I56" s="69"/>
      <c r="J56" s="69"/>
      <c r="K56" s="9" t="s">
        <v>6</v>
      </c>
      <c r="L56" s="69"/>
      <c r="M56" s="9"/>
      <c r="N56" s="117"/>
      <c r="P56" s="2" t="s">
        <v>210</v>
      </c>
      <c r="V56" s="1215" t="s">
        <v>83</v>
      </c>
      <c r="W56" s="1216"/>
      <c r="X56" s="1217"/>
      <c r="Y56" s="86">
        <v>0.06</v>
      </c>
      <c r="Z56" s="1215" t="s">
        <v>205</v>
      </c>
      <c r="AA56" s="1216"/>
      <c r="AB56" s="1217"/>
      <c r="AC56" s="86">
        <v>0.06</v>
      </c>
      <c r="AD56" s="88">
        <v>500000000</v>
      </c>
      <c r="AE56" s="89">
        <v>5.5</v>
      </c>
      <c r="AF56" s="88">
        <v>50000000</v>
      </c>
      <c r="AG56" s="89">
        <v>5.5</v>
      </c>
    </row>
    <row r="57" spans="2:47" ht="24" customHeight="1">
      <c r="B57" s="13"/>
      <c r="C57" s="9"/>
      <c r="D57" s="9"/>
      <c r="E57" s="9"/>
      <c r="F57" s="136"/>
      <c r="G57" s="119">
        <f>N14</f>
        <v>48827790</v>
      </c>
      <c r="H57" s="92" t="s">
        <v>10</v>
      </c>
      <c r="I57" s="152">
        <f>K55</f>
        <v>33138393</v>
      </c>
      <c r="J57" s="92" t="s">
        <v>10</v>
      </c>
      <c r="K57" s="120">
        <f>N55</f>
        <v>5033949</v>
      </c>
      <c r="L57" s="97" t="s">
        <v>61</v>
      </c>
      <c r="M57" s="153">
        <f>Q47</f>
        <v>12</v>
      </c>
      <c r="N57" s="158">
        <f>INT((G57+I57+K57)*M57/100)</f>
        <v>10440015</v>
      </c>
      <c r="P57" s="2" t="s">
        <v>211</v>
      </c>
      <c r="V57" s="1215" t="s">
        <v>84</v>
      </c>
      <c r="W57" s="1216"/>
      <c r="X57" s="1217"/>
      <c r="Y57" s="86">
        <v>5.5E-2</v>
      </c>
      <c r="Z57" s="1215" t="s">
        <v>181</v>
      </c>
      <c r="AA57" s="1216"/>
      <c r="AB57" s="1217"/>
      <c r="AC57" s="86">
        <v>5.5E-2</v>
      </c>
      <c r="AD57" s="88">
        <v>3000000000</v>
      </c>
      <c r="AE57" s="89">
        <v>5</v>
      </c>
      <c r="AF57" s="88">
        <v>300000000</v>
      </c>
      <c r="AG57" s="89">
        <v>5</v>
      </c>
    </row>
    <row r="58" spans="2:47" ht="24" customHeight="1">
      <c r="B58" s="13"/>
      <c r="C58" s="9"/>
      <c r="D58" s="9"/>
      <c r="E58" s="9"/>
      <c r="F58" s="136"/>
      <c r="G58" s="137"/>
      <c r="H58" s="92"/>
      <c r="I58" s="140"/>
      <c r="J58" s="92"/>
      <c r="K58" s="120"/>
      <c r="L58" s="97"/>
      <c r="M58" s="153"/>
      <c r="N58" s="122"/>
      <c r="P58" s="225" t="s">
        <v>209</v>
      </c>
      <c r="Q58" s="232"/>
      <c r="V58" s="1254" t="s">
        <v>85</v>
      </c>
      <c r="W58" s="1254"/>
      <c r="X58" s="1254"/>
      <c r="Y58" s="86">
        <v>0.05</v>
      </c>
      <c r="Z58" s="1254" t="s">
        <v>206</v>
      </c>
      <c r="AA58" s="1254"/>
      <c r="AB58" s="1254"/>
      <c r="AC58" s="86">
        <v>0.05</v>
      </c>
      <c r="AD58" s="88"/>
      <c r="AE58" s="89"/>
      <c r="AF58" s="88"/>
      <c r="AG58" s="89"/>
    </row>
    <row r="59" spans="2:47" ht="24" customHeight="1">
      <c r="B59" s="161" t="s">
        <v>78</v>
      </c>
      <c r="C59" s="145"/>
      <c r="D59" s="145"/>
      <c r="E59" s="145"/>
      <c r="F59" s="29"/>
      <c r="G59" s="162" t="s">
        <v>80</v>
      </c>
      <c r="H59" s="110"/>
      <c r="I59" s="111"/>
      <c r="J59" s="111"/>
      <c r="K59" s="145"/>
      <c r="L59" s="111"/>
      <c r="M59" s="145"/>
      <c r="N59" s="158"/>
    </row>
    <row r="60" spans="2:47" ht="24" customHeight="1" thickBot="1">
      <c r="B60" s="1247" t="s">
        <v>79</v>
      </c>
      <c r="C60" s="1248"/>
      <c r="D60" s="1248"/>
      <c r="E60" s="1248"/>
      <c r="F60" s="1249"/>
      <c r="G60" s="163"/>
      <c r="H60" s="164"/>
      <c r="I60" s="165"/>
      <c r="J60" s="165"/>
      <c r="K60" s="166"/>
      <c r="L60" s="165"/>
      <c r="M60" s="166"/>
      <c r="N60" s="103">
        <f>ROUNDDOWN(N8+N14+N52+N55+N57,-3)</f>
        <v>107000000</v>
      </c>
      <c r="AA60" s="159"/>
      <c r="AB60" s="160"/>
      <c r="AD60" s="2" t="s">
        <v>94</v>
      </c>
    </row>
    <row r="61" spans="2:47" ht="24" customHeight="1">
      <c r="B61" s="167"/>
      <c r="C61" s="167"/>
      <c r="D61" s="167"/>
      <c r="E61" s="167"/>
      <c r="F61" s="167"/>
      <c r="G61" s="167"/>
      <c r="H61" s="168"/>
      <c r="I61" s="169"/>
      <c r="J61" s="169"/>
      <c r="K61" s="167"/>
      <c r="L61" s="169"/>
      <c r="M61" s="167"/>
      <c r="N61" s="170"/>
      <c r="V61" s="2" t="s">
        <v>94</v>
      </c>
      <c r="AD61" s="1204" t="s">
        <v>59</v>
      </c>
      <c r="AE61" s="1204"/>
      <c r="AF61" s="1204" t="s">
        <v>60</v>
      </c>
      <c r="AG61" s="1204"/>
    </row>
    <row r="62" spans="2:47" ht="24" customHeight="1">
      <c r="B62" s="171" t="s">
        <v>54</v>
      </c>
      <c r="C62" s="172"/>
      <c r="D62" s="172"/>
      <c r="E62" s="172"/>
      <c r="F62" s="172"/>
      <c r="G62" s="172"/>
      <c r="H62" s="173"/>
      <c r="I62" s="174"/>
      <c r="J62" s="174"/>
      <c r="K62" s="172"/>
      <c r="L62" s="174"/>
      <c r="M62" s="172"/>
      <c r="N62" s="175"/>
      <c r="P62" s="250" t="s">
        <v>387</v>
      </c>
      <c r="Q62" s="248"/>
      <c r="V62" s="1205" t="s">
        <v>16</v>
      </c>
      <c r="W62" s="1206"/>
      <c r="X62" s="1207"/>
      <c r="Y62" s="81" t="s">
        <v>59</v>
      </c>
      <c r="Z62" s="81" t="s">
        <v>60</v>
      </c>
      <c r="AD62" s="82" t="s">
        <v>19</v>
      </c>
      <c r="AE62" s="83" t="s">
        <v>87</v>
      </c>
      <c r="AF62" s="82" t="s">
        <v>19</v>
      </c>
      <c r="AG62" s="83" t="s">
        <v>87</v>
      </c>
      <c r="AK62" s="177"/>
    </row>
    <row r="63" spans="2:47" ht="24" customHeight="1">
      <c r="B63" s="172"/>
      <c r="C63" s="54" t="s">
        <v>124</v>
      </c>
      <c r="D63" s="172"/>
      <c r="E63" s="172"/>
      <c r="F63" s="172"/>
      <c r="G63" s="172"/>
      <c r="H63" s="173"/>
      <c r="I63" s="174"/>
      <c r="J63" s="174"/>
      <c r="K63" s="172"/>
      <c r="L63" s="174"/>
      <c r="M63" s="172"/>
      <c r="N63" s="178"/>
      <c r="P63" s="249" t="s">
        <v>388</v>
      </c>
      <c r="Q63" s="249" t="s">
        <v>345</v>
      </c>
      <c r="S63" s="249" t="s">
        <v>389</v>
      </c>
      <c r="T63" s="249" t="s">
        <v>390</v>
      </c>
      <c r="V63" s="1215" t="s">
        <v>92</v>
      </c>
      <c r="W63" s="1216"/>
      <c r="X63" s="1217"/>
      <c r="Y63" s="86">
        <v>0.15</v>
      </c>
      <c r="Z63" s="86">
        <v>0.12</v>
      </c>
      <c r="AD63" s="88">
        <v>0</v>
      </c>
      <c r="AE63" s="89">
        <v>15</v>
      </c>
      <c r="AF63" s="88">
        <v>0</v>
      </c>
      <c r="AG63" s="89">
        <v>12</v>
      </c>
      <c r="AK63" s="177"/>
      <c r="AL63" s="172"/>
      <c r="AM63" s="172"/>
      <c r="AN63" s="172"/>
      <c r="AO63" s="172"/>
      <c r="AP63" s="172"/>
      <c r="AQ63" s="172"/>
      <c r="AR63" s="172"/>
      <c r="AS63" s="172"/>
      <c r="AT63" s="172"/>
      <c r="AU63" s="172"/>
    </row>
    <row r="64" spans="2:47" ht="24" customHeight="1">
      <c r="B64" s="179"/>
      <c r="C64" s="53" t="s">
        <v>126</v>
      </c>
      <c r="D64" s="172"/>
      <c r="E64" s="172"/>
      <c r="F64" s="172"/>
      <c r="G64" s="172"/>
      <c r="H64" s="173"/>
      <c r="I64" s="174"/>
      <c r="J64" s="174"/>
      <c r="K64" s="172"/>
      <c r="L64" s="174"/>
      <c r="M64" s="172"/>
      <c r="N64" s="180"/>
      <c r="P64" s="249" t="s">
        <v>392</v>
      </c>
      <c r="Q64" s="251">
        <v>300980</v>
      </c>
      <c r="S64" s="232"/>
      <c r="T64" s="251">
        <f>Q64*S64</f>
        <v>0</v>
      </c>
      <c r="V64" s="1215" t="s">
        <v>93</v>
      </c>
      <c r="W64" s="1216"/>
      <c r="X64" s="1217"/>
      <c r="Y64" s="86">
        <v>0.14000000000000001</v>
      </c>
      <c r="Z64" s="86">
        <v>0.11</v>
      </c>
      <c r="AD64" s="88">
        <v>1000000000</v>
      </c>
      <c r="AE64" s="89">
        <v>14</v>
      </c>
      <c r="AF64" s="88">
        <v>1000000000</v>
      </c>
      <c r="AG64" s="89">
        <v>11</v>
      </c>
      <c r="AK64" s="177"/>
      <c r="AL64" s="172"/>
      <c r="AM64" s="172"/>
      <c r="AN64" s="172"/>
      <c r="AO64" s="172"/>
      <c r="AP64" s="172"/>
      <c r="AQ64" s="172"/>
      <c r="AR64" s="172"/>
      <c r="AS64" s="172"/>
      <c r="AT64" s="172"/>
      <c r="AU64" s="172"/>
    </row>
    <row r="65" spans="2:47" s="172" customFormat="1" ht="24" customHeight="1">
      <c r="B65" s="179"/>
      <c r="C65" s="53" t="s">
        <v>132</v>
      </c>
      <c r="H65" s="173"/>
      <c r="I65" s="174"/>
      <c r="J65" s="174"/>
      <c r="L65" s="174"/>
      <c r="N65" s="180"/>
      <c r="O65" s="2"/>
      <c r="P65" s="249" t="s">
        <v>469</v>
      </c>
      <c r="Q65" s="251">
        <v>183567</v>
      </c>
      <c r="R65" s="2"/>
      <c r="S65" s="232"/>
      <c r="T65" s="251">
        <f>Q65*S65</f>
        <v>0</v>
      </c>
      <c r="U65" s="2"/>
      <c r="AD65" s="176"/>
      <c r="AE65" s="177"/>
      <c r="AF65" s="176"/>
      <c r="AG65" s="177"/>
      <c r="AH65" s="65"/>
      <c r="AI65" s="66"/>
      <c r="AJ65" s="176"/>
      <c r="AK65" s="177"/>
    </row>
    <row r="66" spans="2:47" s="172" customFormat="1" ht="20.25" customHeight="1">
      <c r="C66" s="53" t="s">
        <v>133</v>
      </c>
      <c r="H66" s="173"/>
      <c r="I66" s="174"/>
      <c r="J66" s="174"/>
      <c r="L66" s="174"/>
      <c r="N66" s="180"/>
      <c r="O66" s="2"/>
      <c r="P66" s="2"/>
      <c r="Q66" s="2"/>
      <c r="R66" s="2"/>
      <c r="S66" s="2"/>
      <c r="T66" s="2"/>
      <c r="U66" s="2"/>
      <c r="AD66" s="176"/>
      <c r="AE66" s="227">
        <v>1</v>
      </c>
      <c r="AF66" s="228" t="s">
        <v>544</v>
      </c>
      <c r="AG66" s="229"/>
      <c r="AH66" s="176"/>
      <c r="AI66" s="177"/>
      <c r="AJ66" s="227"/>
      <c r="AK66" s="177"/>
    </row>
    <row r="67" spans="2:47" s="172" customFormat="1" ht="24" customHeight="1">
      <c r="C67" s="53" t="s">
        <v>131</v>
      </c>
      <c r="H67" s="173"/>
      <c r="I67" s="174"/>
      <c r="J67" s="174"/>
      <c r="L67" s="174"/>
      <c r="N67" s="180"/>
      <c r="O67" s="2"/>
      <c r="P67" s="2"/>
      <c r="Q67" s="2"/>
      <c r="R67" s="2"/>
      <c r="S67" s="2"/>
      <c r="T67" s="2"/>
      <c r="U67" s="2"/>
      <c r="AD67" s="176"/>
      <c r="AE67" s="229"/>
      <c r="AF67" s="230" t="s">
        <v>545</v>
      </c>
      <c r="AG67" s="229"/>
      <c r="AH67" s="227"/>
      <c r="AI67" s="229"/>
      <c r="AJ67" s="227"/>
      <c r="AK67" s="177"/>
    </row>
    <row r="68" spans="2:47" s="172" customFormat="1" ht="24" customHeight="1">
      <c r="C68" s="54" t="s">
        <v>125</v>
      </c>
      <c r="H68" s="173"/>
      <c r="I68" s="174"/>
      <c r="J68" s="174"/>
      <c r="L68" s="174"/>
      <c r="N68" s="180"/>
      <c r="O68" s="2"/>
      <c r="P68" s="2"/>
      <c r="Q68" s="2"/>
      <c r="R68" s="2"/>
      <c r="S68" s="2"/>
      <c r="T68" s="2"/>
      <c r="U68" s="2"/>
      <c r="AD68" s="176"/>
      <c r="AE68" s="227">
        <v>1</v>
      </c>
      <c r="AF68" s="228" t="s">
        <v>546</v>
      </c>
      <c r="AG68" s="229"/>
      <c r="AH68" s="227"/>
      <c r="AI68" s="229"/>
      <c r="AJ68" s="227"/>
      <c r="AK68" s="177"/>
    </row>
    <row r="69" spans="2:47" s="172" customFormat="1" ht="24" customHeight="1">
      <c r="C69" s="53" t="s">
        <v>127</v>
      </c>
      <c r="H69" s="173"/>
      <c r="I69" s="174"/>
      <c r="J69" s="174"/>
      <c r="L69" s="174"/>
      <c r="N69" s="180"/>
      <c r="O69" s="2"/>
      <c r="P69" s="2"/>
      <c r="Q69" s="2"/>
      <c r="R69" s="2"/>
      <c r="S69" s="2"/>
      <c r="T69" s="2"/>
      <c r="U69" s="2"/>
      <c r="AD69" s="176"/>
      <c r="AE69" s="229"/>
      <c r="AF69" s="230" t="s">
        <v>545</v>
      </c>
      <c r="AG69" s="229"/>
      <c r="AH69" s="227"/>
      <c r="AI69" s="229"/>
      <c r="AJ69" s="227"/>
      <c r="AK69" s="177"/>
    </row>
    <row r="70" spans="2:47" s="172" customFormat="1" ht="24" customHeight="1">
      <c r="C70" s="53" t="s">
        <v>128</v>
      </c>
      <c r="H70" s="173"/>
      <c r="I70" s="174"/>
      <c r="J70" s="174"/>
      <c r="L70" s="174"/>
      <c r="N70" s="180"/>
      <c r="O70" s="2"/>
      <c r="P70" s="2"/>
      <c r="Q70" s="2"/>
      <c r="R70" s="2"/>
      <c r="S70" s="2"/>
      <c r="T70" s="2"/>
      <c r="U70" s="2"/>
      <c r="AD70" s="176"/>
      <c r="AE70" s="227">
        <v>1</v>
      </c>
      <c r="AF70" s="230" t="s">
        <v>194</v>
      </c>
      <c r="AG70" s="229"/>
      <c r="AH70" s="227"/>
      <c r="AI70" s="229"/>
      <c r="AJ70" s="227"/>
      <c r="AK70" s="177"/>
    </row>
    <row r="71" spans="2:47" s="172" customFormat="1" ht="24" customHeight="1">
      <c r="C71" s="53" t="s">
        <v>138</v>
      </c>
      <c r="H71" s="173"/>
      <c r="I71" s="174"/>
      <c r="J71" s="174"/>
      <c r="L71" s="174"/>
      <c r="N71" s="180"/>
      <c r="P71" s="2"/>
      <c r="Q71" s="2"/>
      <c r="R71" s="2"/>
      <c r="S71" s="2"/>
      <c r="T71" s="2"/>
      <c r="U71" s="2"/>
      <c r="AD71" s="176"/>
      <c r="AE71" s="229"/>
      <c r="AF71" s="227" t="s">
        <v>196</v>
      </c>
      <c r="AG71" s="229"/>
      <c r="AH71" s="227"/>
      <c r="AI71" s="229"/>
      <c r="AJ71" s="227"/>
      <c r="AK71" s="177"/>
    </row>
    <row r="72" spans="2:47" s="172" customFormat="1" ht="24" customHeight="1">
      <c r="C72" s="53" t="s">
        <v>522</v>
      </c>
      <c r="H72" s="173"/>
      <c r="I72" s="174"/>
      <c r="J72" s="174"/>
      <c r="L72" s="174"/>
      <c r="N72" s="180"/>
      <c r="P72" s="2"/>
      <c r="Q72" s="2"/>
      <c r="R72" s="2"/>
      <c r="S72" s="2"/>
      <c r="T72" s="2"/>
      <c r="U72" s="2"/>
      <c r="AD72" s="176"/>
      <c r="AE72" s="227">
        <v>1</v>
      </c>
      <c r="AF72" s="230" t="s">
        <v>195</v>
      </c>
      <c r="AG72" s="229"/>
      <c r="AH72" s="227"/>
      <c r="AI72" s="229"/>
      <c r="AJ72" s="227"/>
      <c r="AK72" s="177"/>
    </row>
    <row r="73" spans="2:47" s="172" customFormat="1" ht="24" customHeight="1">
      <c r="C73" s="53" t="s">
        <v>134</v>
      </c>
      <c r="H73" s="173"/>
      <c r="I73" s="174"/>
      <c r="J73" s="174"/>
      <c r="L73" s="174"/>
      <c r="N73" s="180"/>
      <c r="P73" s="2"/>
      <c r="Q73" s="2"/>
      <c r="R73" s="2"/>
      <c r="S73" s="2"/>
      <c r="T73" s="2"/>
      <c r="U73" s="2"/>
      <c r="AD73" s="176"/>
      <c r="AE73" s="229"/>
      <c r="AF73" s="227" t="s">
        <v>196</v>
      </c>
      <c r="AG73" s="229"/>
      <c r="AH73" s="227"/>
      <c r="AI73" s="229"/>
      <c r="AJ73" s="227"/>
      <c r="AK73" s="177"/>
    </row>
    <row r="74" spans="2:47" s="172" customFormat="1" ht="24" customHeight="1">
      <c r="B74" s="2"/>
      <c r="C74" s="53" t="s">
        <v>523</v>
      </c>
      <c r="D74" s="2"/>
      <c r="E74" s="2"/>
      <c r="F74" s="2"/>
      <c r="G74" s="2"/>
      <c r="H74" s="22"/>
      <c r="I74" s="26"/>
      <c r="J74" s="26"/>
      <c r="K74" s="2"/>
      <c r="L74" s="26"/>
      <c r="M74" s="2"/>
      <c r="N74" s="159"/>
      <c r="O74" s="198"/>
      <c r="P74" s="2"/>
      <c r="Q74" s="2"/>
      <c r="R74" s="2"/>
      <c r="S74" s="2"/>
      <c r="T74" s="2"/>
      <c r="AD74" s="176"/>
      <c r="AE74" s="177"/>
      <c r="AF74" s="176"/>
      <c r="AG74" s="177"/>
      <c r="AH74" s="227"/>
      <c r="AI74" s="229"/>
      <c r="AJ74" s="176"/>
      <c r="AK74" s="66"/>
    </row>
    <row r="75" spans="2:47" s="172" customFormat="1" ht="24" customHeight="1">
      <c r="B75" s="2"/>
      <c r="C75" s="53" t="s">
        <v>129</v>
      </c>
      <c r="D75" s="2"/>
      <c r="E75" s="2"/>
      <c r="F75" s="2"/>
      <c r="G75" s="2"/>
      <c r="H75" s="22"/>
      <c r="I75" s="26"/>
      <c r="J75" s="26"/>
      <c r="K75" s="2"/>
      <c r="L75" s="26"/>
      <c r="M75" s="2"/>
      <c r="N75" s="159"/>
      <c r="P75" s="2"/>
      <c r="Q75" s="2"/>
      <c r="R75" s="2"/>
      <c r="S75" s="2"/>
      <c r="T75" s="2"/>
      <c r="AD75" s="176"/>
      <c r="AE75" s="177"/>
      <c r="AF75" s="176"/>
      <c r="AG75" s="177"/>
      <c r="AH75" s="176"/>
      <c r="AI75" s="177"/>
      <c r="AJ75" s="176"/>
      <c r="AK75" s="66"/>
      <c r="AL75" s="2"/>
      <c r="AM75" s="2"/>
      <c r="AN75" s="2"/>
      <c r="AO75" s="2"/>
      <c r="AP75" s="2"/>
      <c r="AQ75" s="2"/>
      <c r="AR75" s="2"/>
      <c r="AS75" s="2"/>
      <c r="AT75" s="2"/>
      <c r="AU75" s="2"/>
    </row>
    <row r="76" spans="2:47" s="172" customFormat="1" ht="24" customHeight="1">
      <c r="B76" s="2"/>
      <c r="C76" s="54" t="s">
        <v>162</v>
      </c>
      <c r="D76" s="2"/>
      <c r="E76" s="2"/>
      <c r="F76" s="2"/>
      <c r="G76" s="2"/>
      <c r="H76" s="22"/>
      <c r="I76" s="26"/>
      <c r="J76" s="26"/>
      <c r="K76" s="2"/>
      <c r="L76" s="26"/>
      <c r="M76" s="2"/>
      <c r="N76" s="159"/>
      <c r="P76" s="2"/>
      <c r="Q76" s="2"/>
      <c r="R76" s="2"/>
      <c r="S76" s="2"/>
      <c r="T76" s="2"/>
      <c r="AD76" s="176"/>
      <c r="AE76" s="177"/>
      <c r="AF76" s="176"/>
      <c r="AG76" s="177"/>
      <c r="AH76" s="176"/>
      <c r="AI76" s="177"/>
      <c r="AJ76" s="176"/>
      <c r="AK76" s="66"/>
      <c r="AL76" s="2"/>
      <c r="AM76" s="2"/>
      <c r="AN76" s="2"/>
      <c r="AO76" s="2"/>
      <c r="AP76" s="2"/>
      <c r="AQ76" s="2"/>
      <c r="AR76" s="2"/>
      <c r="AS76" s="2"/>
      <c r="AT76" s="2"/>
      <c r="AU76" s="2"/>
    </row>
    <row r="77" spans="2:47" ht="24" customHeight="1">
      <c r="C77" s="53" t="s">
        <v>135</v>
      </c>
      <c r="O77" s="172"/>
      <c r="P77" s="172"/>
      <c r="Q77" s="172"/>
      <c r="R77" s="172"/>
      <c r="S77" s="172"/>
      <c r="T77" s="172"/>
      <c r="U77" s="172"/>
      <c r="AH77" s="176"/>
      <c r="AI77" s="177"/>
    </row>
    <row r="78" spans="2:47" ht="24" customHeight="1">
      <c r="C78" s="54" t="s">
        <v>178</v>
      </c>
      <c r="O78" s="172"/>
      <c r="P78" s="172"/>
      <c r="Q78" s="172"/>
      <c r="R78" s="172"/>
      <c r="S78" s="172"/>
      <c r="T78" s="172"/>
      <c r="U78" s="172"/>
    </row>
    <row r="79" spans="2:47" ht="24" customHeight="1">
      <c r="O79" s="172"/>
      <c r="P79" s="172"/>
      <c r="Q79" s="172"/>
      <c r="R79" s="172"/>
      <c r="S79" s="172"/>
      <c r="T79" s="172"/>
      <c r="U79" s="172"/>
    </row>
    <row r="80" spans="2:47" ht="24" customHeight="1">
      <c r="O80" s="172"/>
      <c r="P80" s="172"/>
      <c r="Q80" s="172"/>
      <c r="R80" s="172"/>
      <c r="S80" s="172"/>
      <c r="T80" s="172"/>
      <c r="U80" s="172"/>
    </row>
    <row r="81" spans="15:21" ht="24" customHeight="1">
      <c r="O81" s="172"/>
      <c r="P81" s="172"/>
      <c r="Q81" s="172"/>
      <c r="R81" s="172"/>
      <c r="S81" s="172"/>
      <c r="T81" s="172"/>
      <c r="U81" s="172"/>
    </row>
    <row r="82" spans="15:21" ht="24" customHeight="1">
      <c r="O82" s="172"/>
      <c r="P82" s="172"/>
      <c r="Q82" s="172"/>
      <c r="R82" s="172"/>
      <c r="S82" s="172"/>
      <c r="T82" s="172"/>
      <c r="U82" s="172"/>
    </row>
    <row r="83" spans="15:21" ht="24" customHeight="1">
      <c r="P83" s="172"/>
      <c r="Q83" s="172"/>
      <c r="R83" s="172"/>
      <c r="S83" s="172"/>
      <c r="T83" s="172"/>
      <c r="U83" s="172"/>
    </row>
    <row r="84" spans="15:21" ht="24" customHeight="1">
      <c r="P84" s="172"/>
      <c r="Q84" s="172"/>
      <c r="R84" s="172"/>
      <c r="S84" s="172"/>
      <c r="T84" s="172"/>
      <c r="U84" s="172"/>
    </row>
    <row r="85" spans="15:21" ht="24" customHeight="1">
      <c r="P85" s="172"/>
      <c r="Q85" s="172"/>
      <c r="R85" s="172"/>
      <c r="S85" s="172"/>
      <c r="T85" s="172"/>
      <c r="U85" s="172"/>
    </row>
    <row r="86" spans="15:21" ht="24" customHeight="1">
      <c r="P86" s="172"/>
      <c r="Q86" s="172"/>
      <c r="R86" s="172"/>
      <c r="S86" s="172"/>
      <c r="T86" s="172"/>
    </row>
    <row r="87" spans="15:21" ht="24" customHeight="1">
      <c r="P87" s="172"/>
      <c r="Q87" s="172"/>
      <c r="R87" s="172"/>
      <c r="S87" s="172"/>
      <c r="T87" s="172"/>
    </row>
    <row r="88" spans="15:21" ht="24" customHeight="1">
      <c r="P88" s="172"/>
      <c r="Q88" s="172"/>
      <c r="R88" s="172"/>
      <c r="S88" s="172"/>
      <c r="T88" s="172"/>
    </row>
  </sheetData>
  <sheetProtection algorithmName="SHA-512" hashValue="sTOYEgvUvlFgV5Pw9Ew8u++WPv1sDjBdy17VfbqO+FOA2TUtiTLfia7Jy1PZvAtAJIg7CM7eOeDSbvKcF/ohqw==" saltValue="YAVzi5Or6EPtYHP7LXun4w==" spinCount="100000" sheet="1" objects="1" scenarios="1"/>
  <mergeCells count="83">
    <mergeCell ref="B60:F60"/>
    <mergeCell ref="AD61:AE61"/>
    <mergeCell ref="AF61:AG61"/>
    <mergeCell ref="V62:X62"/>
    <mergeCell ref="V63:X63"/>
    <mergeCell ref="V64:X64"/>
    <mergeCell ref="V56:X56"/>
    <mergeCell ref="Z56:AB56"/>
    <mergeCell ref="V57:X57"/>
    <mergeCell ref="Z57:AB57"/>
    <mergeCell ref="V58:X58"/>
    <mergeCell ref="Z58:AB58"/>
    <mergeCell ref="B44:F44"/>
    <mergeCell ref="B52:F52"/>
    <mergeCell ref="V54:Y54"/>
    <mergeCell ref="Z54:AC54"/>
    <mergeCell ref="V55:X55"/>
    <mergeCell ref="Z55:AB55"/>
    <mergeCell ref="B41:F41"/>
    <mergeCell ref="P28:T28"/>
    <mergeCell ref="V28:W28"/>
    <mergeCell ref="AM28:AT28"/>
    <mergeCell ref="V29:W29"/>
    <mergeCell ref="AM29:AQ30"/>
    <mergeCell ref="AR29:AT29"/>
    <mergeCell ref="V30:W30"/>
    <mergeCell ref="AR30:AT30"/>
    <mergeCell ref="V31:W31"/>
    <mergeCell ref="AM31:AT31"/>
    <mergeCell ref="B32:F32"/>
    <mergeCell ref="B35:F35"/>
    <mergeCell ref="B38:F38"/>
    <mergeCell ref="B27:F27"/>
    <mergeCell ref="V27:W27"/>
    <mergeCell ref="AM27:AT27"/>
    <mergeCell ref="W23:X23"/>
    <mergeCell ref="Y23:Z23"/>
    <mergeCell ref="AD25:AE25"/>
    <mergeCell ref="AF25:AG25"/>
    <mergeCell ref="AH25:AI25"/>
    <mergeCell ref="AM25:AT25"/>
    <mergeCell ref="V26:W26"/>
    <mergeCell ref="X26:Y26"/>
    <mergeCell ref="Z26:AA26"/>
    <mergeCell ref="AB26:AC26"/>
    <mergeCell ref="AM26:AT26"/>
    <mergeCell ref="W21:X21"/>
    <mergeCell ref="Y21:Z21"/>
    <mergeCell ref="AN21:AT21"/>
    <mergeCell ref="W22:X22"/>
    <mergeCell ref="Y22:Z22"/>
    <mergeCell ref="AN22:AT22"/>
    <mergeCell ref="W19:X19"/>
    <mergeCell ref="Y19:Z19"/>
    <mergeCell ref="AN19:AT19"/>
    <mergeCell ref="W20:X20"/>
    <mergeCell ref="Y20:Z20"/>
    <mergeCell ref="AN20:AT20"/>
    <mergeCell ref="W17:X17"/>
    <mergeCell ref="Y17:Z17"/>
    <mergeCell ref="AM17:AU17"/>
    <mergeCell ref="W18:X18"/>
    <mergeCell ref="Y18:Z18"/>
    <mergeCell ref="AN18:AT18"/>
    <mergeCell ref="B14:F14"/>
    <mergeCell ref="V14:X14"/>
    <mergeCell ref="AM14:AT14"/>
    <mergeCell ref="AM15:AT15"/>
    <mergeCell ref="B16:F16"/>
    <mergeCell ref="V16:Z16"/>
    <mergeCell ref="AM16:AT16"/>
    <mergeCell ref="AD10:AG10"/>
    <mergeCell ref="AH10:AK10"/>
    <mergeCell ref="V12:X12"/>
    <mergeCell ref="AM12:AU12"/>
    <mergeCell ref="V13:X13"/>
    <mergeCell ref="AM13:AT13"/>
    <mergeCell ref="AA10:AB10"/>
    <mergeCell ref="E3:N3"/>
    <mergeCell ref="G5:M5"/>
    <mergeCell ref="B8:F8"/>
    <mergeCell ref="V10:X11"/>
    <mergeCell ref="Y10:Z10"/>
  </mergeCells>
  <phoneticPr fontId="6" type="noConversion"/>
  <printOptions horizontalCentered="1" gridLinesSet="0"/>
  <pageMargins left="0.47244094488188981" right="0.19685039370078741" top="0.55118110236220474" bottom="0.15748031496062992" header="0" footer="0"/>
  <pageSetup paperSize="9" scale="49" orientation="portrait" verticalDpi="300" r:id="rId1"/>
  <headerFooter alignWithMargins="0"/>
  <rowBreaks count="1" manualBreakCount="1">
    <brk id="64" max="62" man="1"/>
  </rowBreaks>
  <colBreaks count="2" manualBreakCount="2">
    <brk id="14" max="75" man="1"/>
    <brk id="31" max="75"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F18-A8B7-415B-97C4-A3786E14AB72}">
  <sheetPr codeName="Sheet14">
    <tabColor rgb="FFFFFF00"/>
  </sheetPr>
  <dimension ref="A1:O173"/>
  <sheetViews>
    <sheetView topLeftCell="C164" zoomScaleNormal="100" workbookViewId="0">
      <selection activeCell="E3" sqref="E3"/>
    </sheetView>
  </sheetViews>
  <sheetFormatPr defaultColWidth="8.75" defaultRowHeight="24" customHeight="1"/>
  <cols>
    <col min="1" max="1" width="1.75" style="2" customWidth="1"/>
    <col min="2" max="2" width="4" style="2" customWidth="1"/>
    <col min="3" max="4" width="4.25" style="2" customWidth="1"/>
    <col min="5" max="5" width="3.25" style="2" customWidth="1"/>
    <col min="6" max="6" width="3.75" style="2" customWidth="1"/>
    <col min="7" max="7" width="40.5" style="2" bestFit="1" customWidth="1"/>
    <col min="8" max="8" width="53.625" style="2" bestFit="1" customWidth="1"/>
    <col min="9" max="9" width="5.75" style="22" customWidth="1"/>
    <col min="10" max="10" width="10.25" style="26" customWidth="1"/>
    <col min="11" max="11" width="17.5" style="2" customWidth="1"/>
    <col min="12" max="12" width="22.125" style="2" customWidth="1"/>
    <col min="13" max="13" width="14.75" style="2" customWidth="1"/>
    <col min="14" max="14" width="8.75" style="2"/>
    <col min="15" max="15" width="15" style="2" bestFit="1" customWidth="1"/>
    <col min="16" max="16384" width="8.75" style="2"/>
  </cols>
  <sheetData>
    <row r="1" spans="2:13" ht="24" customHeight="1">
      <c r="B1" s="192" t="s">
        <v>176</v>
      </c>
      <c r="E1" s="1258" t="str">
        <f>'전기_제경비 내역서'!E3:N3</f>
        <v>포)3FINEX 수처리 RTO 소각로 노후교체</v>
      </c>
      <c r="F1" s="1258"/>
      <c r="G1" s="1258"/>
      <c r="H1" s="1258"/>
      <c r="I1" s="1258"/>
      <c r="J1" s="1258"/>
      <c r="K1" s="1258"/>
      <c r="L1" s="1258"/>
      <c r="M1" s="1258"/>
    </row>
    <row r="2" spans="2:13" ht="24" customHeight="1">
      <c r="B2" s="192" t="s">
        <v>177</v>
      </c>
      <c r="E2" s="1259" t="s">
        <v>2214</v>
      </c>
      <c r="F2" s="1259"/>
      <c r="G2" s="1259"/>
      <c r="H2" s="1259"/>
      <c r="I2" s="1259"/>
      <c r="J2" s="1259"/>
      <c r="K2" s="1259"/>
      <c r="L2" s="1259"/>
      <c r="M2" s="1259"/>
    </row>
    <row r="3" spans="2:13" ht="30" customHeight="1" thickBot="1">
      <c r="B3" s="30" t="s">
        <v>32</v>
      </c>
      <c r="C3" s="1"/>
      <c r="D3" s="1"/>
      <c r="E3" s="1"/>
      <c r="F3" s="1"/>
      <c r="G3" s="1"/>
      <c r="H3" s="1"/>
      <c r="I3" s="1"/>
      <c r="J3" s="23"/>
      <c r="K3" s="1"/>
      <c r="L3" s="1"/>
      <c r="M3" s="1"/>
    </row>
    <row r="4" spans="2:13" ht="24" customHeight="1" thickBot="1">
      <c r="B4" s="3" t="s">
        <v>0</v>
      </c>
      <c r="C4" s="4"/>
      <c r="D4" s="4"/>
      <c r="E4" s="4"/>
      <c r="F4" s="5"/>
      <c r="G4" s="6" t="s">
        <v>212</v>
      </c>
      <c r="H4" s="6" t="s">
        <v>213</v>
      </c>
      <c r="I4" s="6" t="s">
        <v>1</v>
      </c>
      <c r="J4" s="24" t="s">
        <v>2</v>
      </c>
      <c r="K4" s="6" t="s">
        <v>3</v>
      </c>
      <c r="L4" s="6" t="s">
        <v>4</v>
      </c>
      <c r="M4" s="7" t="s">
        <v>5</v>
      </c>
    </row>
    <row r="5" spans="2:13" ht="12" customHeight="1">
      <c r="B5" s="8" t="s">
        <v>50</v>
      </c>
      <c r="C5" s="9"/>
      <c r="D5" s="9"/>
      <c r="E5" s="9"/>
      <c r="F5" s="10"/>
      <c r="G5" s="10"/>
      <c r="H5" s="10"/>
      <c r="I5" s="11"/>
      <c r="J5" s="25"/>
      <c r="K5" s="10"/>
      <c r="L5" s="10"/>
      <c r="M5" s="12"/>
    </row>
    <row r="6" spans="2:13" ht="12" customHeight="1">
      <c r="B6" s="13" t="s">
        <v>12</v>
      </c>
      <c r="C6" s="9"/>
      <c r="D6" s="9"/>
      <c r="E6" s="9"/>
      <c r="F6" s="10"/>
      <c r="G6" s="10"/>
      <c r="H6" s="10"/>
      <c r="I6" s="11"/>
      <c r="J6" s="25"/>
      <c r="K6" s="10"/>
      <c r="L6" s="10"/>
      <c r="M6" s="12"/>
    </row>
    <row r="7" spans="2:13" ht="12" customHeight="1">
      <c r="B7" s="40"/>
      <c r="C7" s="196"/>
      <c r="D7" s="125"/>
      <c r="E7" s="125"/>
      <c r="F7" s="197"/>
      <c r="G7" s="238" t="s">
        <v>2122</v>
      </c>
      <c r="H7" s="55" t="s">
        <v>2124</v>
      </c>
      <c r="I7" s="56" t="s">
        <v>2112</v>
      </c>
      <c r="J7" s="56">
        <v>1</v>
      </c>
      <c r="K7" s="58">
        <v>9560180</v>
      </c>
      <c r="L7" s="14">
        <f>J7*K7</f>
        <v>9560180</v>
      </c>
      <c r="M7" s="231"/>
    </row>
    <row r="8" spans="2:13" ht="12" customHeight="1">
      <c r="B8" s="41"/>
      <c r="C8" s="196"/>
      <c r="D8" s="125"/>
      <c r="E8" s="125"/>
      <c r="F8" s="197"/>
      <c r="G8" s="238"/>
      <c r="H8" s="55"/>
      <c r="I8" s="56"/>
      <c r="J8" s="56"/>
      <c r="K8" s="58"/>
      <c r="L8" s="14">
        <f t="shared" ref="L8:L25" si="0">J8*K8</f>
        <v>0</v>
      </c>
      <c r="M8" s="231"/>
    </row>
    <row r="9" spans="2:13" ht="12" customHeight="1">
      <c r="B9" s="41"/>
      <c r="C9" s="196"/>
      <c r="D9" s="125"/>
      <c r="E9" s="125"/>
      <c r="F9" s="197"/>
      <c r="G9" s="238"/>
      <c r="H9" s="55"/>
      <c r="I9" s="56"/>
      <c r="J9" s="56"/>
      <c r="K9" s="58"/>
      <c r="L9" s="14">
        <f t="shared" si="0"/>
        <v>0</v>
      </c>
      <c r="M9" s="231"/>
    </row>
    <row r="10" spans="2:13" ht="12" customHeight="1">
      <c r="B10" s="41"/>
      <c r="C10" s="196"/>
      <c r="D10" s="125"/>
      <c r="E10" s="125"/>
      <c r="F10" s="197"/>
      <c r="G10" s="238"/>
      <c r="H10" s="55"/>
      <c r="I10" s="56"/>
      <c r="J10" s="56"/>
      <c r="K10" s="58"/>
      <c r="L10" s="14">
        <f t="shared" si="0"/>
        <v>0</v>
      </c>
      <c r="M10" s="231"/>
    </row>
    <row r="11" spans="2:13" ht="12" customHeight="1">
      <c r="B11" s="41"/>
      <c r="C11" s="196"/>
      <c r="D11" s="125"/>
      <c r="E11" s="125"/>
      <c r="F11" s="197"/>
      <c r="G11" s="238"/>
      <c r="H11" s="60"/>
      <c r="I11" s="56"/>
      <c r="J11" s="56"/>
      <c r="K11" s="58"/>
      <c r="L11" s="14">
        <f t="shared" si="0"/>
        <v>0</v>
      </c>
      <c r="M11" s="231"/>
    </row>
    <row r="12" spans="2:13" ht="12" customHeight="1">
      <c r="B12" s="41"/>
      <c r="C12" s="196"/>
      <c r="D12" s="125"/>
      <c r="E12" s="125"/>
      <c r="F12" s="197"/>
      <c r="G12" s="238"/>
      <c r="H12" s="55"/>
      <c r="I12" s="56"/>
      <c r="J12" s="56"/>
      <c r="K12" s="58"/>
      <c r="L12" s="14">
        <f t="shared" si="0"/>
        <v>0</v>
      </c>
      <c r="M12" s="231"/>
    </row>
    <row r="13" spans="2:13" ht="12" customHeight="1">
      <c r="B13" s="41"/>
      <c r="C13" s="196"/>
      <c r="D13" s="125"/>
      <c r="E13" s="125"/>
      <c r="F13" s="197"/>
      <c r="G13" s="238"/>
      <c r="H13" s="55"/>
      <c r="I13" s="56"/>
      <c r="J13" s="61"/>
      <c r="K13" s="58"/>
      <c r="L13" s="14">
        <f t="shared" si="0"/>
        <v>0</v>
      </c>
      <c r="M13" s="231"/>
    </row>
    <row r="14" spans="2:13" ht="12" customHeight="1">
      <c r="B14" s="41"/>
      <c r="C14" s="196"/>
      <c r="D14" s="125"/>
      <c r="E14" s="125"/>
      <c r="F14" s="197"/>
      <c r="G14" s="238"/>
      <c r="H14" s="55"/>
      <c r="I14" s="56"/>
      <c r="J14" s="61"/>
      <c r="K14" s="58"/>
      <c r="L14" s="14">
        <f t="shared" si="0"/>
        <v>0</v>
      </c>
      <c r="M14" s="231"/>
    </row>
    <row r="15" spans="2:13" ht="12" customHeight="1">
      <c r="B15" s="41"/>
      <c r="C15" s="196"/>
      <c r="D15" s="125"/>
      <c r="E15" s="125"/>
      <c r="F15" s="197"/>
      <c r="G15" s="238"/>
      <c r="H15" s="55"/>
      <c r="I15" s="56"/>
      <c r="J15" s="61"/>
      <c r="K15" s="58"/>
      <c r="L15" s="14">
        <f t="shared" si="0"/>
        <v>0</v>
      </c>
      <c r="M15" s="231"/>
    </row>
    <row r="16" spans="2:13" ht="12" customHeight="1">
      <c r="B16" s="41"/>
      <c r="C16" s="196"/>
      <c r="D16" s="125"/>
      <c r="E16" s="125"/>
      <c r="F16" s="197"/>
      <c r="G16" s="238"/>
      <c r="H16" s="55"/>
      <c r="I16" s="56"/>
      <c r="J16" s="61"/>
      <c r="K16" s="58"/>
      <c r="L16" s="14">
        <f t="shared" si="0"/>
        <v>0</v>
      </c>
      <c r="M16" s="231"/>
    </row>
    <row r="17" spans="2:13" ht="12" customHeight="1">
      <c r="B17" s="41"/>
      <c r="C17" s="196"/>
      <c r="D17" s="125"/>
      <c r="E17" s="125"/>
      <c r="F17" s="197"/>
      <c r="G17" s="55"/>
      <c r="H17" s="55"/>
      <c r="I17" s="56"/>
      <c r="J17" s="57"/>
      <c r="K17" s="58"/>
      <c r="L17" s="14">
        <f t="shared" si="0"/>
        <v>0</v>
      </c>
      <c r="M17" s="231"/>
    </row>
    <row r="18" spans="2:13" ht="12" customHeight="1">
      <c r="B18" s="41"/>
      <c r="C18" s="196"/>
      <c r="D18" s="125"/>
      <c r="E18" s="125"/>
      <c r="F18" s="197"/>
      <c r="G18" s="55"/>
      <c r="H18" s="55"/>
      <c r="I18" s="56"/>
      <c r="J18" s="57"/>
      <c r="K18" s="58"/>
      <c r="L18" s="14">
        <f t="shared" si="0"/>
        <v>0</v>
      </c>
      <c r="M18" s="231"/>
    </row>
    <row r="19" spans="2:13" ht="12" customHeight="1">
      <c r="B19" s="41"/>
      <c r="C19" s="196"/>
      <c r="D19" s="125"/>
      <c r="E19" s="125"/>
      <c r="F19" s="197"/>
      <c r="G19" s="55"/>
      <c r="H19" s="55"/>
      <c r="I19" s="56"/>
      <c r="J19" s="57"/>
      <c r="K19" s="58"/>
      <c r="L19" s="14">
        <f t="shared" si="0"/>
        <v>0</v>
      </c>
      <c r="M19" s="231"/>
    </row>
    <row r="20" spans="2:13" ht="12" customHeight="1">
      <c r="B20" s="41"/>
      <c r="C20" s="196"/>
      <c r="D20" s="125"/>
      <c r="E20" s="125"/>
      <c r="F20" s="197"/>
      <c r="G20" s="55"/>
      <c r="H20" s="55"/>
      <c r="I20" s="56"/>
      <c r="J20" s="57"/>
      <c r="K20" s="58"/>
      <c r="L20" s="14">
        <f t="shared" si="0"/>
        <v>0</v>
      </c>
      <c r="M20" s="231"/>
    </row>
    <row r="21" spans="2:13" ht="12" customHeight="1">
      <c r="B21" s="41"/>
      <c r="C21" s="196"/>
      <c r="D21" s="125"/>
      <c r="E21" s="125"/>
      <c r="F21" s="197"/>
      <c r="G21" s="55"/>
      <c r="H21" s="55"/>
      <c r="I21" s="56"/>
      <c r="J21" s="57"/>
      <c r="K21" s="58"/>
      <c r="L21" s="14">
        <f t="shared" si="0"/>
        <v>0</v>
      </c>
      <c r="M21" s="231"/>
    </row>
    <row r="22" spans="2:13" ht="12" customHeight="1">
      <c r="B22" s="41"/>
      <c r="C22" s="196"/>
      <c r="D22" s="125"/>
      <c r="E22" s="125"/>
      <c r="F22" s="197"/>
      <c r="G22" s="55"/>
      <c r="H22" s="55"/>
      <c r="I22" s="56"/>
      <c r="J22" s="57"/>
      <c r="K22" s="58"/>
      <c r="L22" s="14">
        <f t="shared" si="0"/>
        <v>0</v>
      </c>
      <c r="M22" s="231"/>
    </row>
    <row r="23" spans="2:13" ht="12" customHeight="1">
      <c r="B23" s="41"/>
      <c r="C23" s="196"/>
      <c r="D23" s="125"/>
      <c r="E23" s="125"/>
      <c r="F23" s="197"/>
      <c r="G23" s="55"/>
      <c r="H23" s="55"/>
      <c r="I23" s="56"/>
      <c r="J23" s="57"/>
      <c r="K23" s="58"/>
      <c r="L23" s="14">
        <f t="shared" si="0"/>
        <v>0</v>
      </c>
      <c r="M23" s="231"/>
    </row>
    <row r="24" spans="2:13" ht="12" customHeight="1">
      <c r="B24" s="41"/>
      <c r="C24" s="196"/>
      <c r="D24" s="125"/>
      <c r="E24" s="125"/>
      <c r="F24" s="197"/>
      <c r="G24" s="55"/>
      <c r="H24" s="55"/>
      <c r="I24" s="56"/>
      <c r="J24" s="57"/>
      <c r="K24" s="58"/>
      <c r="L24" s="14">
        <f t="shared" si="0"/>
        <v>0</v>
      </c>
      <c r="M24" s="231"/>
    </row>
    <row r="25" spans="2:13" ht="12" customHeight="1">
      <c r="B25" s="41"/>
      <c r="C25" s="196"/>
      <c r="D25" s="125"/>
      <c r="E25" s="125"/>
      <c r="F25" s="197"/>
      <c r="G25" s="55"/>
      <c r="H25" s="55"/>
      <c r="I25" s="56"/>
      <c r="J25" s="57"/>
      <c r="K25" s="58"/>
      <c r="L25" s="14">
        <f t="shared" si="0"/>
        <v>0</v>
      </c>
      <c r="M25" s="231"/>
    </row>
    <row r="26" spans="2:13" ht="12" customHeight="1">
      <c r="B26" s="41"/>
      <c r="C26" s="196"/>
      <c r="D26" s="125"/>
      <c r="E26" s="125"/>
      <c r="F26" s="197"/>
      <c r="G26" s="55"/>
      <c r="H26" s="55"/>
      <c r="I26" s="56"/>
      <c r="J26" s="57"/>
      <c r="K26" s="58"/>
      <c r="L26" s="14">
        <f t="shared" ref="L26:L54" si="1">INT(J26*K26)</f>
        <v>0</v>
      </c>
      <c r="M26" s="247"/>
    </row>
    <row r="27" spans="2:13" ht="12" customHeight="1">
      <c r="B27" s="41"/>
      <c r="C27" s="196"/>
      <c r="D27" s="125"/>
      <c r="E27" s="125"/>
      <c r="F27" s="197"/>
      <c r="G27" s="55"/>
      <c r="H27" s="55"/>
      <c r="I27" s="56"/>
      <c r="J27" s="57"/>
      <c r="K27" s="58"/>
      <c r="L27" s="14">
        <f t="shared" si="1"/>
        <v>0</v>
      </c>
      <c r="M27" s="231"/>
    </row>
    <row r="28" spans="2:13" ht="12" customHeight="1">
      <c r="B28" s="41"/>
      <c r="C28" s="196"/>
      <c r="D28" s="125"/>
      <c r="E28" s="125"/>
      <c r="F28" s="197"/>
      <c r="G28" s="55"/>
      <c r="H28" s="55"/>
      <c r="I28" s="56"/>
      <c r="J28" s="57"/>
      <c r="K28" s="58"/>
      <c r="L28" s="14">
        <f t="shared" si="1"/>
        <v>0</v>
      </c>
      <c r="M28" s="231"/>
    </row>
    <row r="29" spans="2:13" ht="12" customHeight="1">
      <c r="B29" s="41"/>
      <c r="C29" s="196"/>
      <c r="D29" s="125"/>
      <c r="E29" s="125"/>
      <c r="F29" s="197"/>
      <c r="G29" s="55"/>
      <c r="H29" s="55"/>
      <c r="I29" s="56"/>
      <c r="J29" s="57"/>
      <c r="K29" s="58"/>
      <c r="L29" s="14">
        <f t="shared" si="1"/>
        <v>0</v>
      </c>
      <c r="M29" s="231"/>
    </row>
    <row r="30" spans="2:13" ht="12" customHeight="1">
      <c r="B30" s="41"/>
      <c r="C30" s="196"/>
      <c r="D30" s="125"/>
      <c r="E30" s="125"/>
      <c r="F30" s="197"/>
      <c r="G30" s="55"/>
      <c r="H30" s="55"/>
      <c r="I30" s="56"/>
      <c r="J30" s="57"/>
      <c r="K30" s="58"/>
      <c r="L30" s="14">
        <f t="shared" si="1"/>
        <v>0</v>
      </c>
      <c r="M30" s="231"/>
    </row>
    <row r="31" spans="2:13" ht="12" customHeight="1">
      <c r="B31" s="41"/>
      <c r="C31" s="196"/>
      <c r="D31" s="125"/>
      <c r="E31" s="125"/>
      <c r="F31" s="197"/>
      <c r="G31" s="55"/>
      <c r="H31" s="55"/>
      <c r="I31" s="56"/>
      <c r="J31" s="57"/>
      <c r="K31" s="58"/>
      <c r="L31" s="14">
        <f t="shared" si="1"/>
        <v>0</v>
      </c>
      <c r="M31" s="231"/>
    </row>
    <row r="32" spans="2:13" ht="12" customHeight="1">
      <c r="B32" s="41"/>
      <c r="C32" s="196"/>
      <c r="D32" s="125"/>
      <c r="E32" s="125"/>
      <c r="F32" s="197"/>
      <c r="G32" s="55"/>
      <c r="H32" s="55"/>
      <c r="I32" s="56"/>
      <c r="J32" s="57"/>
      <c r="K32" s="58"/>
      <c r="L32" s="14">
        <f t="shared" si="1"/>
        <v>0</v>
      </c>
      <c r="M32" s="231"/>
    </row>
    <row r="33" spans="2:13" ht="12" customHeight="1">
      <c r="B33" s="41"/>
      <c r="C33" s="196"/>
      <c r="D33" s="125"/>
      <c r="E33" s="125"/>
      <c r="F33" s="197"/>
      <c r="G33" s="55"/>
      <c r="H33" s="55"/>
      <c r="I33" s="56"/>
      <c r="J33" s="57"/>
      <c r="K33" s="58"/>
      <c r="L33" s="14">
        <f t="shared" si="1"/>
        <v>0</v>
      </c>
      <c r="M33" s="231"/>
    </row>
    <row r="34" spans="2:13" ht="12" customHeight="1">
      <c r="B34" s="41"/>
      <c r="C34" s="196"/>
      <c r="D34" s="125"/>
      <c r="E34" s="125"/>
      <c r="F34" s="197"/>
      <c r="G34" s="55"/>
      <c r="H34" s="55"/>
      <c r="I34" s="56"/>
      <c r="J34" s="57"/>
      <c r="K34" s="58"/>
      <c r="L34" s="14">
        <f t="shared" si="1"/>
        <v>0</v>
      </c>
      <c r="M34" s="231"/>
    </row>
    <row r="35" spans="2:13" ht="12" customHeight="1">
      <c r="B35" s="41"/>
      <c r="C35" s="196"/>
      <c r="D35" s="125"/>
      <c r="E35" s="125"/>
      <c r="F35" s="197"/>
      <c r="G35" s="55"/>
      <c r="H35" s="55"/>
      <c r="I35" s="56"/>
      <c r="J35" s="57"/>
      <c r="K35" s="58"/>
      <c r="L35" s="14">
        <f t="shared" si="1"/>
        <v>0</v>
      </c>
      <c r="M35" s="231"/>
    </row>
    <row r="36" spans="2:13" ht="12" customHeight="1">
      <c r="B36" s="41"/>
      <c r="C36" s="196"/>
      <c r="D36" s="125"/>
      <c r="E36" s="125"/>
      <c r="F36" s="197"/>
      <c r="G36" s="55"/>
      <c r="H36" s="55"/>
      <c r="I36" s="56"/>
      <c r="J36" s="57"/>
      <c r="K36" s="58"/>
      <c r="L36" s="14">
        <f t="shared" si="1"/>
        <v>0</v>
      </c>
      <c r="M36" s="231"/>
    </row>
    <row r="37" spans="2:13" ht="12" customHeight="1">
      <c r="B37" s="41"/>
      <c r="C37" s="196"/>
      <c r="D37" s="125"/>
      <c r="E37" s="125"/>
      <c r="F37" s="197"/>
      <c r="G37" s="55"/>
      <c r="H37" s="55"/>
      <c r="I37" s="56"/>
      <c r="J37" s="57"/>
      <c r="K37" s="58"/>
      <c r="L37" s="14">
        <f t="shared" si="1"/>
        <v>0</v>
      </c>
      <c r="M37" s="231"/>
    </row>
    <row r="38" spans="2:13" ht="12" customHeight="1">
      <c r="B38" s="41"/>
      <c r="C38" s="196"/>
      <c r="D38" s="125"/>
      <c r="E38" s="125"/>
      <c r="F38" s="197"/>
      <c r="G38" s="55"/>
      <c r="H38" s="55"/>
      <c r="I38" s="56"/>
      <c r="J38" s="57"/>
      <c r="K38" s="58"/>
      <c r="L38" s="14">
        <f t="shared" si="1"/>
        <v>0</v>
      </c>
      <c r="M38" s="231"/>
    </row>
    <row r="39" spans="2:13" ht="12" customHeight="1">
      <c r="B39" s="41"/>
      <c r="C39" s="196"/>
      <c r="D39" s="125"/>
      <c r="E39" s="125"/>
      <c r="F39" s="197"/>
      <c r="G39" s="55"/>
      <c r="H39" s="55"/>
      <c r="I39" s="56"/>
      <c r="J39" s="57"/>
      <c r="K39" s="58"/>
      <c r="L39" s="14">
        <f t="shared" si="1"/>
        <v>0</v>
      </c>
      <c r="M39" s="231"/>
    </row>
    <row r="40" spans="2:13" ht="12" customHeight="1">
      <c r="B40" s="41"/>
      <c r="C40" s="196"/>
      <c r="D40" s="125"/>
      <c r="E40" s="125"/>
      <c r="F40" s="197"/>
      <c r="G40" s="55"/>
      <c r="H40" s="55"/>
      <c r="I40" s="56"/>
      <c r="J40" s="57"/>
      <c r="K40" s="58"/>
      <c r="L40" s="14">
        <f t="shared" si="1"/>
        <v>0</v>
      </c>
      <c r="M40" s="231"/>
    </row>
    <row r="41" spans="2:13" ht="12" customHeight="1">
      <c r="B41" s="41"/>
      <c r="C41" s="196"/>
      <c r="D41" s="125"/>
      <c r="E41" s="125"/>
      <c r="F41" s="197"/>
      <c r="G41" s="55"/>
      <c r="H41" s="55"/>
      <c r="I41" s="56"/>
      <c r="J41" s="57"/>
      <c r="K41" s="58"/>
      <c r="L41" s="14">
        <f t="shared" si="1"/>
        <v>0</v>
      </c>
      <c r="M41" s="231"/>
    </row>
    <row r="42" spans="2:13" ht="12" customHeight="1">
      <c r="B42" s="41"/>
      <c r="C42" s="196"/>
      <c r="D42" s="125"/>
      <c r="E42" s="125"/>
      <c r="F42" s="197"/>
      <c r="G42" s="55"/>
      <c r="H42" s="55"/>
      <c r="I42" s="56"/>
      <c r="J42" s="57"/>
      <c r="K42" s="58"/>
      <c r="L42" s="14">
        <f t="shared" si="1"/>
        <v>0</v>
      </c>
      <c r="M42" s="231"/>
    </row>
    <row r="43" spans="2:13" ht="12" customHeight="1">
      <c r="B43" s="41"/>
      <c r="C43" s="196"/>
      <c r="D43" s="125"/>
      <c r="E43" s="125"/>
      <c r="F43" s="197"/>
      <c r="G43" s="55"/>
      <c r="H43" s="55"/>
      <c r="I43" s="56"/>
      <c r="J43" s="57"/>
      <c r="K43" s="58"/>
      <c r="L43" s="14">
        <f t="shared" si="1"/>
        <v>0</v>
      </c>
      <c r="M43" s="231"/>
    </row>
    <row r="44" spans="2:13" ht="12" customHeight="1">
      <c r="B44" s="41"/>
      <c r="C44" s="196"/>
      <c r="D44" s="125"/>
      <c r="E44" s="125"/>
      <c r="F44" s="197"/>
      <c r="G44" s="55"/>
      <c r="H44" s="55"/>
      <c r="I44" s="56"/>
      <c r="J44" s="57"/>
      <c r="K44" s="58"/>
      <c r="L44" s="14">
        <f t="shared" si="1"/>
        <v>0</v>
      </c>
      <c r="M44" s="231"/>
    </row>
    <row r="45" spans="2:13" ht="12" customHeight="1">
      <c r="B45" s="41"/>
      <c r="C45" s="196"/>
      <c r="D45" s="125"/>
      <c r="E45" s="125"/>
      <c r="F45" s="197"/>
      <c r="G45" s="55"/>
      <c r="H45" s="55"/>
      <c r="I45" s="56"/>
      <c r="J45" s="57"/>
      <c r="K45" s="58"/>
      <c r="L45" s="14">
        <f t="shared" si="1"/>
        <v>0</v>
      </c>
      <c r="M45" s="231"/>
    </row>
    <row r="46" spans="2:13" ht="12" customHeight="1">
      <c r="B46" s="41"/>
      <c r="C46" s="196"/>
      <c r="D46" s="125"/>
      <c r="E46" s="125"/>
      <c r="F46" s="197"/>
      <c r="G46" s="55"/>
      <c r="H46" s="55"/>
      <c r="I46" s="56"/>
      <c r="J46" s="57"/>
      <c r="K46" s="58"/>
      <c r="L46" s="14">
        <f t="shared" si="1"/>
        <v>0</v>
      </c>
      <c r="M46" s="231"/>
    </row>
    <row r="47" spans="2:13" ht="12" customHeight="1">
      <c r="B47" s="41"/>
      <c r="C47" s="196"/>
      <c r="D47" s="125"/>
      <c r="E47" s="125"/>
      <c r="F47" s="197"/>
      <c r="G47" s="55"/>
      <c r="H47" s="55"/>
      <c r="I47" s="56"/>
      <c r="J47" s="57"/>
      <c r="K47" s="58"/>
      <c r="L47" s="14">
        <f t="shared" si="1"/>
        <v>0</v>
      </c>
      <c r="M47" s="231"/>
    </row>
    <row r="48" spans="2:13" ht="12" customHeight="1">
      <c r="B48" s="41"/>
      <c r="C48" s="196"/>
      <c r="D48" s="125"/>
      <c r="E48" s="125"/>
      <c r="F48" s="197"/>
      <c r="G48" s="55"/>
      <c r="H48" s="55"/>
      <c r="I48" s="56"/>
      <c r="J48" s="57"/>
      <c r="K48" s="58"/>
      <c r="L48" s="14">
        <f t="shared" si="1"/>
        <v>0</v>
      </c>
      <c r="M48" s="231"/>
    </row>
    <row r="49" spans="2:15" ht="12" customHeight="1">
      <c r="B49" s="41"/>
      <c r="C49" s="196"/>
      <c r="D49" s="125"/>
      <c r="E49" s="125"/>
      <c r="F49" s="197"/>
      <c r="G49" s="55"/>
      <c r="H49" s="55"/>
      <c r="I49" s="56"/>
      <c r="J49" s="57"/>
      <c r="K49" s="58"/>
      <c r="L49" s="14">
        <f t="shared" si="1"/>
        <v>0</v>
      </c>
      <c r="M49" s="231"/>
    </row>
    <row r="50" spans="2:15" ht="12" customHeight="1">
      <c r="B50" s="41"/>
      <c r="C50" s="196"/>
      <c r="D50" s="125"/>
      <c r="E50" s="125"/>
      <c r="F50" s="197"/>
      <c r="G50" s="55"/>
      <c r="H50" s="55"/>
      <c r="I50" s="56"/>
      <c r="J50" s="57"/>
      <c r="K50" s="58"/>
      <c r="L50" s="14">
        <f t="shared" si="1"/>
        <v>0</v>
      </c>
      <c r="M50" s="231"/>
    </row>
    <row r="51" spans="2:15" ht="12" customHeight="1">
      <c r="B51" s="41"/>
      <c r="C51" s="196"/>
      <c r="D51" s="125"/>
      <c r="E51" s="125"/>
      <c r="F51" s="197"/>
      <c r="G51" s="55"/>
      <c r="H51" s="55"/>
      <c r="I51" s="56"/>
      <c r="J51" s="57"/>
      <c r="K51" s="58"/>
      <c r="L51" s="14">
        <f t="shared" si="1"/>
        <v>0</v>
      </c>
      <c r="M51" s="231"/>
    </row>
    <row r="52" spans="2:15" ht="12" customHeight="1">
      <c r="B52" s="41"/>
      <c r="C52" s="196"/>
      <c r="D52" s="125"/>
      <c r="E52" s="125"/>
      <c r="F52" s="197"/>
      <c r="G52" s="55"/>
      <c r="H52" s="55"/>
      <c r="I52" s="56"/>
      <c r="J52" s="59"/>
      <c r="K52" s="58"/>
      <c r="L52" s="14">
        <f t="shared" si="1"/>
        <v>0</v>
      </c>
      <c r="M52" s="231"/>
    </row>
    <row r="53" spans="2:15" ht="12" customHeight="1">
      <c r="B53" s="41"/>
      <c r="C53" s="196"/>
      <c r="D53" s="125"/>
      <c r="E53" s="125"/>
      <c r="F53" s="197"/>
      <c r="G53" s="55"/>
      <c r="H53" s="55"/>
      <c r="I53" s="56"/>
      <c r="J53" s="59"/>
      <c r="K53" s="58"/>
      <c r="L53" s="14">
        <f t="shared" si="1"/>
        <v>0</v>
      </c>
      <c r="M53" s="231"/>
    </row>
    <row r="54" spans="2:15" ht="12" customHeight="1">
      <c r="B54" s="41"/>
      <c r="C54" s="196"/>
      <c r="D54" s="125"/>
      <c r="E54" s="125"/>
      <c r="F54" s="197"/>
      <c r="G54" s="55"/>
      <c r="H54" s="55"/>
      <c r="I54" s="56"/>
      <c r="J54" s="59"/>
      <c r="K54" s="58"/>
      <c r="L54" s="14">
        <f t="shared" si="1"/>
        <v>0</v>
      </c>
      <c r="M54" s="231"/>
    </row>
    <row r="55" spans="2:15" ht="12" customHeight="1">
      <c r="B55" s="1263" t="s">
        <v>35</v>
      </c>
      <c r="C55" s="1264"/>
      <c r="D55" s="1264"/>
      <c r="E55" s="1264"/>
      <c r="F55" s="1265"/>
      <c r="G55" s="149"/>
      <c r="H55" s="29"/>
      <c r="I55" s="42"/>
      <c r="J55" s="52"/>
      <c r="K55" s="44"/>
      <c r="L55" s="44">
        <f>SUM(L7:L54)</f>
        <v>9560180</v>
      </c>
      <c r="M55" s="16"/>
    </row>
    <row r="56" spans="2:15" ht="12" customHeight="1">
      <c r="B56" s="13" t="s">
        <v>123</v>
      </c>
      <c r="C56" s="9"/>
      <c r="D56" s="9"/>
      <c r="E56" s="9"/>
      <c r="F56" s="10"/>
      <c r="G56" s="10"/>
      <c r="H56" s="10"/>
      <c r="I56" s="11"/>
      <c r="J56" s="27"/>
      <c r="K56" s="15"/>
      <c r="L56" s="15"/>
      <c r="M56" s="12"/>
    </row>
    <row r="57" spans="2:15" ht="12" customHeight="1">
      <c r="B57" s="41"/>
      <c r="C57" s="196"/>
      <c r="D57" s="125"/>
      <c r="E57" s="125"/>
      <c r="F57" s="197"/>
      <c r="G57" s="238" t="s">
        <v>2121</v>
      </c>
      <c r="H57" s="55" t="s">
        <v>2123</v>
      </c>
      <c r="I57" s="56" t="s">
        <v>2112</v>
      </c>
      <c r="J57" s="56">
        <v>1</v>
      </c>
      <c r="K57" s="58">
        <v>43989000</v>
      </c>
      <c r="L57" s="14">
        <f t="shared" ref="L57:L104" si="2">INT(J57*K57)</f>
        <v>43989000</v>
      </c>
      <c r="M57" s="231"/>
      <c r="O57" s="1150"/>
    </row>
    <row r="58" spans="2:15" ht="12" customHeight="1">
      <c r="B58" s="41"/>
      <c r="C58" s="196"/>
      <c r="D58" s="125"/>
      <c r="E58" s="125"/>
      <c r="F58" s="197"/>
      <c r="G58" s="238"/>
      <c r="H58" s="55"/>
      <c r="I58" s="56"/>
      <c r="J58" s="56"/>
      <c r="K58" s="58"/>
      <c r="L58" s="14"/>
      <c r="M58" s="231"/>
      <c r="O58" s="1152"/>
    </row>
    <row r="59" spans="2:15" ht="12" customHeight="1">
      <c r="B59" s="41"/>
      <c r="C59" s="196"/>
      <c r="D59" s="125"/>
      <c r="E59" s="125"/>
      <c r="F59" s="197"/>
      <c r="G59" s="238"/>
      <c r="H59" s="60"/>
      <c r="I59" s="56"/>
      <c r="J59" s="61"/>
      <c r="K59" s="58"/>
      <c r="L59" s="14">
        <f t="shared" si="2"/>
        <v>0</v>
      </c>
      <c r="M59" s="231"/>
      <c r="O59" s="1150"/>
    </row>
    <row r="60" spans="2:15" ht="12" customHeight="1">
      <c r="B60" s="41"/>
      <c r="C60" s="196"/>
      <c r="D60" s="125"/>
      <c r="E60" s="125"/>
      <c r="F60" s="197"/>
      <c r="G60" s="238"/>
      <c r="H60" s="60"/>
      <c r="I60" s="56"/>
      <c r="J60" s="61"/>
      <c r="K60" s="58"/>
      <c r="L60" s="14">
        <f t="shared" si="2"/>
        <v>0</v>
      </c>
      <c r="M60" s="231"/>
      <c r="O60" s="1151"/>
    </row>
    <row r="61" spans="2:15" ht="12" customHeight="1">
      <c r="B61" s="41"/>
      <c r="C61" s="196"/>
      <c r="D61" s="125"/>
      <c r="E61" s="125"/>
      <c r="F61" s="197"/>
      <c r="G61" s="238"/>
      <c r="H61" s="60"/>
      <c r="I61" s="56"/>
      <c r="J61" s="61"/>
      <c r="K61" s="58"/>
      <c r="L61" s="14">
        <f t="shared" si="2"/>
        <v>0</v>
      </c>
      <c r="M61" s="231"/>
    </row>
    <row r="62" spans="2:15" ht="12" customHeight="1">
      <c r="B62" s="41"/>
      <c r="C62" s="196"/>
      <c r="D62" s="125"/>
      <c r="E62" s="125"/>
      <c r="F62" s="197"/>
      <c r="G62" s="238"/>
      <c r="H62" s="60"/>
      <c r="I62" s="56"/>
      <c r="J62" s="61"/>
      <c r="K62" s="58"/>
      <c r="L62" s="14">
        <f t="shared" si="2"/>
        <v>0</v>
      </c>
      <c r="M62" s="231"/>
    </row>
    <row r="63" spans="2:15" ht="12" customHeight="1">
      <c r="B63" s="41"/>
      <c r="C63" s="196"/>
      <c r="D63" s="125"/>
      <c r="E63" s="125"/>
      <c r="F63" s="197"/>
      <c r="G63" s="238"/>
      <c r="H63" s="60"/>
      <c r="I63" s="56"/>
      <c r="J63" s="61"/>
      <c r="K63" s="58"/>
      <c r="L63" s="14">
        <f t="shared" si="2"/>
        <v>0</v>
      </c>
      <c r="M63" s="231"/>
    </row>
    <row r="64" spans="2:15" ht="12" customHeight="1">
      <c r="B64" s="41"/>
      <c r="C64" s="196"/>
      <c r="D64" s="125"/>
      <c r="E64" s="125"/>
      <c r="F64" s="197"/>
      <c r="G64" s="238"/>
      <c r="H64" s="60"/>
      <c r="I64" s="56"/>
      <c r="J64" s="61"/>
      <c r="K64" s="58"/>
      <c r="L64" s="14">
        <f t="shared" si="2"/>
        <v>0</v>
      </c>
      <c r="M64" s="231"/>
    </row>
    <row r="65" spans="2:13" ht="12" customHeight="1">
      <c r="B65" s="41"/>
      <c r="C65" s="196"/>
      <c r="D65" s="125"/>
      <c r="E65" s="125"/>
      <c r="F65" s="197"/>
      <c r="G65" s="238"/>
      <c r="H65" s="60"/>
      <c r="I65" s="56"/>
      <c r="J65" s="61"/>
      <c r="K65" s="58"/>
      <c r="L65" s="14">
        <f t="shared" si="2"/>
        <v>0</v>
      </c>
      <c r="M65" s="231"/>
    </row>
    <row r="66" spans="2:13" ht="12" customHeight="1">
      <c r="B66" s="41"/>
      <c r="C66" s="196"/>
      <c r="D66" s="125"/>
      <c r="E66" s="125"/>
      <c r="F66" s="197"/>
      <c r="G66" s="238"/>
      <c r="H66" s="60"/>
      <c r="I66" s="56"/>
      <c r="J66" s="61"/>
      <c r="K66" s="58"/>
      <c r="L66" s="14">
        <f t="shared" si="2"/>
        <v>0</v>
      </c>
      <c r="M66" s="231"/>
    </row>
    <row r="67" spans="2:13" ht="12" customHeight="1">
      <c r="B67" s="41"/>
      <c r="C67" s="196"/>
      <c r="D67" s="125"/>
      <c r="E67" s="125"/>
      <c r="F67" s="197"/>
      <c r="G67" s="238"/>
      <c r="H67" s="60"/>
      <c r="I67" s="56"/>
      <c r="J67" s="61"/>
      <c r="K67" s="58"/>
      <c r="L67" s="14">
        <f t="shared" si="2"/>
        <v>0</v>
      </c>
      <c r="M67" s="231"/>
    </row>
    <row r="68" spans="2:13" ht="12" customHeight="1">
      <c r="B68" s="41"/>
      <c r="C68" s="196"/>
      <c r="D68" s="125"/>
      <c r="E68" s="125"/>
      <c r="F68" s="197"/>
      <c r="G68" s="55"/>
      <c r="H68" s="55"/>
      <c r="I68" s="56"/>
      <c r="J68" s="57"/>
      <c r="K68" s="58"/>
      <c r="L68" s="14">
        <f t="shared" si="2"/>
        <v>0</v>
      </c>
      <c r="M68" s="231"/>
    </row>
    <row r="69" spans="2:13" ht="12" customHeight="1">
      <c r="B69" s="41"/>
      <c r="C69" s="196"/>
      <c r="D69" s="125"/>
      <c r="E69" s="125"/>
      <c r="F69" s="197"/>
      <c r="G69" s="238"/>
      <c r="H69" s="60"/>
      <c r="I69" s="56"/>
      <c r="J69" s="61"/>
      <c r="K69" s="58"/>
      <c r="L69" s="14">
        <f t="shared" si="2"/>
        <v>0</v>
      </c>
      <c r="M69" s="231"/>
    </row>
    <row r="70" spans="2:13" ht="12" customHeight="1">
      <c r="B70" s="41"/>
      <c r="C70" s="196"/>
      <c r="D70" s="125"/>
      <c r="E70" s="125"/>
      <c r="F70" s="197"/>
      <c r="G70" s="238"/>
      <c r="H70" s="60"/>
      <c r="I70" s="56"/>
      <c r="J70" s="61"/>
      <c r="K70" s="58"/>
      <c r="L70" s="14">
        <f t="shared" si="2"/>
        <v>0</v>
      </c>
      <c r="M70" s="231"/>
    </row>
    <row r="71" spans="2:13" ht="12" customHeight="1">
      <c r="B71" s="41"/>
      <c r="C71" s="196"/>
      <c r="D71" s="125"/>
      <c r="E71" s="125"/>
      <c r="F71" s="197"/>
      <c r="G71" s="238"/>
      <c r="H71" s="60"/>
      <c r="I71" s="56"/>
      <c r="J71" s="61"/>
      <c r="K71" s="58"/>
      <c r="L71" s="14">
        <f t="shared" si="2"/>
        <v>0</v>
      </c>
      <c r="M71" s="231"/>
    </row>
    <row r="72" spans="2:13" ht="12" customHeight="1">
      <c r="B72" s="41"/>
      <c r="C72" s="196"/>
      <c r="D72" s="125"/>
      <c r="E72" s="125"/>
      <c r="F72" s="197"/>
      <c r="G72" s="238"/>
      <c r="H72" s="60"/>
      <c r="I72" s="56"/>
      <c r="J72" s="61"/>
      <c r="K72" s="58"/>
      <c r="L72" s="14">
        <f t="shared" si="2"/>
        <v>0</v>
      </c>
      <c r="M72" s="231"/>
    </row>
    <row r="73" spans="2:13" ht="12" customHeight="1">
      <c r="B73" s="41"/>
      <c r="C73" s="196"/>
      <c r="D73" s="125"/>
      <c r="E73" s="125"/>
      <c r="F73" s="197"/>
      <c r="G73" s="238"/>
      <c r="H73" s="60"/>
      <c r="I73" s="56"/>
      <c r="J73" s="61"/>
      <c r="K73" s="58"/>
      <c r="L73" s="14">
        <f t="shared" si="2"/>
        <v>0</v>
      </c>
      <c r="M73" s="231"/>
    </row>
    <row r="74" spans="2:13" ht="12" customHeight="1">
      <c r="B74" s="41"/>
      <c r="C74" s="196"/>
      <c r="D74" s="125"/>
      <c r="E74" s="125"/>
      <c r="F74" s="197"/>
      <c r="G74" s="238"/>
      <c r="H74" s="60"/>
      <c r="I74" s="56"/>
      <c r="J74" s="61"/>
      <c r="K74" s="58"/>
      <c r="L74" s="14">
        <f t="shared" si="2"/>
        <v>0</v>
      </c>
      <c r="M74" s="231"/>
    </row>
    <row r="75" spans="2:13" ht="12" customHeight="1">
      <c r="B75" s="41"/>
      <c r="C75" s="196"/>
      <c r="D75" s="125"/>
      <c r="E75" s="125"/>
      <c r="F75" s="197"/>
      <c r="G75" s="238"/>
      <c r="H75" s="60"/>
      <c r="I75" s="56"/>
      <c r="J75" s="61"/>
      <c r="K75" s="58"/>
      <c r="L75" s="14">
        <f t="shared" si="2"/>
        <v>0</v>
      </c>
      <c r="M75" s="231"/>
    </row>
    <row r="76" spans="2:13" ht="12" customHeight="1">
      <c r="B76" s="41"/>
      <c r="C76" s="196"/>
      <c r="D76" s="125"/>
      <c r="E76" s="125"/>
      <c r="F76" s="197"/>
      <c r="G76" s="238"/>
      <c r="H76" s="60"/>
      <c r="I76" s="56"/>
      <c r="J76" s="61"/>
      <c r="K76" s="58"/>
      <c r="L76" s="14">
        <f t="shared" si="2"/>
        <v>0</v>
      </c>
      <c r="M76" s="231"/>
    </row>
    <row r="77" spans="2:13" ht="12" customHeight="1">
      <c r="B77" s="41"/>
      <c r="C77" s="196"/>
      <c r="D77" s="125"/>
      <c r="E77" s="125"/>
      <c r="F77" s="197"/>
      <c r="G77" s="238"/>
      <c r="H77" s="60"/>
      <c r="I77" s="56"/>
      <c r="J77" s="61"/>
      <c r="K77" s="58"/>
      <c r="L77" s="14">
        <f t="shared" si="2"/>
        <v>0</v>
      </c>
      <c r="M77" s="231"/>
    </row>
    <row r="78" spans="2:13" ht="12" customHeight="1">
      <c r="B78" s="41"/>
      <c r="C78" s="196"/>
      <c r="D78" s="125"/>
      <c r="E78" s="125"/>
      <c r="F78" s="197"/>
      <c r="G78" s="238"/>
      <c r="H78" s="60"/>
      <c r="I78" s="56"/>
      <c r="J78" s="61"/>
      <c r="K78" s="58"/>
      <c r="L78" s="14">
        <f t="shared" si="2"/>
        <v>0</v>
      </c>
      <c r="M78" s="231"/>
    </row>
    <row r="79" spans="2:13" ht="12" customHeight="1">
      <c r="B79" s="41"/>
      <c r="C79" s="196"/>
      <c r="D79" s="125"/>
      <c r="E79" s="125"/>
      <c r="F79" s="197"/>
      <c r="G79" s="238"/>
      <c r="H79" s="60"/>
      <c r="I79" s="56"/>
      <c r="J79" s="61"/>
      <c r="K79" s="58"/>
      <c r="L79" s="14">
        <f t="shared" si="2"/>
        <v>0</v>
      </c>
      <c r="M79" s="231"/>
    </row>
    <row r="80" spans="2:13" ht="12" customHeight="1">
      <c r="B80" s="41"/>
      <c r="C80" s="196"/>
      <c r="D80" s="125"/>
      <c r="E80" s="125"/>
      <c r="F80" s="197"/>
      <c r="G80" s="238"/>
      <c r="H80" s="60"/>
      <c r="I80" s="56"/>
      <c r="J80" s="61"/>
      <c r="K80" s="58"/>
      <c r="L80" s="14">
        <f t="shared" si="2"/>
        <v>0</v>
      </c>
      <c r="M80" s="231"/>
    </row>
    <row r="81" spans="2:13" ht="12" customHeight="1">
      <c r="B81" s="41"/>
      <c r="C81" s="196"/>
      <c r="D81" s="125"/>
      <c r="E81" s="125"/>
      <c r="F81" s="197"/>
      <c r="G81" s="238"/>
      <c r="H81" s="60"/>
      <c r="I81" s="56"/>
      <c r="J81" s="61"/>
      <c r="K81" s="58"/>
      <c r="L81" s="14">
        <f t="shared" si="2"/>
        <v>0</v>
      </c>
      <c r="M81" s="231"/>
    </row>
    <row r="82" spans="2:13" ht="12" customHeight="1">
      <c r="B82" s="41"/>
      <c r="C82" s="196"/>
      <c r="D82" s="125"/>
      <c r="E82" s="125"/>
      <c r="F82" s="197"/>
      <c r="G82" s="238"/>
      <c r="H82" s="60"/>
      <c r="I82" s="56"/>
      <c r="J82" s="61"/>
      <c r="K82" s="58"/>
      <c r="L82" s="14">
        <f t="shared" si="2"/>
        <v>0</v>
      </c>
      <c r="M82" s="231"/>
    </row>
    <row r="83" spans="2:13" ht="12" customHeight="1">
      <c r="B83" s="41"/>
      <c r="C83" s="196"/>
      <c r="D83" s="125"/>
      <c r="E83" s="125"/>
      <c r="F83" s="197"/>
      <c r="G83" s="238"/>
      <c r="H83" s="60"/>
      <c r="I83" s="56"/>
      <c r="J83" s="61"/>
      <c r="K83" s="58"/>
      <c r="L83" s="14">
        <f t="shared" si="2"/>
        <v>0</v>
      </c>
      <c r="M83" s="231"/>
    </row>
    <row r="84" spans="2:13" ht="12" customHeight="1">
      <c r="B84" s="41"/>
      <c r="C84" s="196"/>
      <c r="D84" s="125"/>
      <c r="E84" s="125"/>
      <c r="F84" s="197"/>
      <c r="G84" s="238"/>
      <c r="H84" s="60"/>
      <c r="I84" s="56"/>
      <c r="J84" s="61"/>
      <c r="K84" s="58"/>
      <c r="L84" s="14">
        <f t="shared" si="2"/>
        <v>0</v>
      </c>
      <c r="M84" s="231"/>
    </row>
    <row r="85" spans="2:13" ht="12" customHeight="1">
      <c r="B85" s="41"/>
      <c r="C85" s="196"/>
      <c r="D85" s="125"/>
      <c r="E85" s="125"/>
      <c r="F85" s="197"/>
      <c r="G85" s="238"/>
      <c r="H85" s="60"/>
      <c r="I85" s="56"/>
      <c r="J85" s="61"/>
      <c r="K85" s="58"/>
      <c r="L85" s="14">
        <f t="shared" si="2"/>
        <v>0</v>
      </c>
      <c r="M85" s="231"/>
    </row>
    <row r="86" spans="2:13" ht="12" customHeight="1">
      <c r="B86" s="41"/>
      <c r="C86" s="196"/>
      <c r="D86" s="125"/>
      <c r="E86" s="125"/>
      <c r="F86" s="197"/>
      <c r="G86" s="238"/>
      <c r="H86" s="60"/>
      <c r="I86" s="56"/>
      <c r="J86" s="61"/>
      <c r="K86" s="58"/>
      <c r="L86" s="14">
        <f t="shared" si="2"/>
        <v>0</v>
      </c>
      <c r="M86" s="231"/>
    </row>
    <row r="87" spans="2:13" ht="12" customHeight="1">
      <c r="B87" s="41"/>
      <c r="C87" s="196"/>
      <c r="D87" s="125"/>
      <c r="E87" s="125"/>
      <c r="F87" s="197"/>
      <c r="G87" s="238"/>
      <c r="H87" s="60"/>
      <c r="I87" s="56"/>
      <c r="J87" s="61"/>
      <c r="K87" s="58"/>
      <c r="L87" s="14">
        <f t="shared" si="2"/>
        <v>0</v>
      </c>
      <c r="M87" s="231"/>
    </row>
    <row r="88" spans="2:13" ht="12" customHeight="1">
      <c r="B88" s="41"/>
      <c r="C88" s="196"/>
      <c r="D88" s="125"/>
      <c r="E88" s="125"/>
      <c r="F88" s="197"/>
      <c r="G88" s="238"/>
      <c r="H88" s="60"/>
      <c r="I88" s="56"/>
      <c r="J88" s="61"/>
      <c r="K88" s="58"/>
      <c r="L88" s="14">
        <f t="shared" si="2"/>
        <v>0</v>
      </c>
      <c r="M88" s="231"/>
    </row>
    <row r="89" spans="2:13" ht="12" customHeight="1">
      <c r="B89" s="41"/>
      <c r="C89" s="196"/>
      <c r="D89" s="125"/>
      <c r="E89" s="125"/>
      <c r="F89" s="197"/>
      <c r="G89" s="238"/>
      <c r="H89" s="60"/>
      <c r="I89" s="56"/>
      <c r="J89" s="61"/>
      <c r="K89" s="58"/>
      <c r="L89" s="14">
        <f t="shared" si="2"/>
        <v>0</v>
      </c>
      <c r="M89" s="231"/>
    </row>
    <row r="90" spans="2:13" ht="12" customHeight="1">
      <c r="B90" s="41"/>
      <c r="C90" s="196"/>
      <c r="D90" s="125"/>
      <c r="E90" s="125"/>
      <c r="F90" s="197"/>
      <c r="G90" s="238"/>
      <c r="H90" s="60"/>
      <c r="I90" s="56"/>
      <c r="J90" s="61"/>
      <c r="K90" s="58"/>
      <c r="L90" s="14">
        <f t="shared" si="2"/>
        <v>0</v>
      </c>
      <c r="M90" s="231"/>
    </row>
    <row r="91" spans="2:13" ht="12" customHeight="1">
      <c r="B91" s="41"/>
      <c r="C91" s="196"/>
      <c r="D91" s="125"/>
      <c r="E91" s="125"/>
      <c r="F91" s="197"/>
      <c r="G91" s="238"/>
      <c r="H91" s="60"/>
      <c r="I91" s="56"/>
      <c r="J91" s="61"/>
      <c r="K91" s="58"/>
      <c r="L91" s="14">
        <f t="shared" si="2"/>
        <v>0</v>
      </c>
      <c r="M91" s="231"/>
    </row>
    <row r="92" spans="2:13" ht="12" customHeight="1">
      <c r="B92" s="41"/>
      <c r="C92" s="196"/>
      <c r="D92" s="125"/>
      <c r="E92" s="125"/>
      <c r="F92" s="197"/>
      <c r="G92" s="238"/>
      <c r="H92" s="60"/>
      <c r="I92" s="56"/>
      <c r="J92" s="61"/>
      <c r="K92" s="58"/>
      <c r="L92" s="14">
        <f t="shared" si="2"/>
        <v>0</v>
      </c>
      <c r="M92" s="231"/>
    </row>
    <row r="93" spans="2:13" ht="12" customHeight="1">
      <c r="B93" s="41"/>
      <c r="C93" s="196"/>
      <c r="D93" s="125"/>
      <c r="E93" s="125"/>
      <c r="F93" s="197"/>
      <c r="G93" s="238"/>
      <c r="H93" s="60"/>
      <c r="I93" s="56"/>
      <c r="J93" s="61"/>
      <c r="K93" s="58"/>
      <c r="L93" s="14">
        <f t="shared" si="2"/>
        <v>0</v>
      </c>
      <c r="M93" s="231"/>
    </row>
    <row r="94" spans="2:13" ht="12" customHeight="1">
      <c r="B94" s="41"/>
      <c r="C94" s="196"/>
      <c r="D94" s="125"/>
      <c r="E94" s="125"/>
      <c r="F94" s="197"/>
      <c r="G94" s="238"/>
      <c r="H94" s="60"/>
      <c r="I94" s="56"/>
      <c r="J94" s="61"/>
      <c r="K94" s="58"/>
      <c r="L94" s="14">
        <f t="shared" si="2"/>
        <v>0</v>
      </c>
      <c r="M94" s="231"/>
    </row>
    <row r="95" spans="2:13" ht="12" customHeight="1">
      <c r="B95" s="41"/>
      <c r="C95" s="196"/>
      <c r="D95" s="125"/>
      <c r="E95" s="125"/>
      <c r="F95" s="197"/>
      <c r="G95" s="238"/>
      <c r="H95" s="60"/>
      <c r="I95" s="56"/>
      <c r="J95" s="61"/>
      <c r="K95" s="58"/>
      <c r="L95" s="14">
        <f t="shared" si="2"/>
        <v>0</v>
      </c>
      <c r="M95" s="231"/>
    </row>
    <row r="96" spans="2:13" ht="12" customHeight="1">
      <c r="B96" s="41"/>
      <c r="C96" s="196"/>
      <c r="D96" s="125"/>
      <c r="E96" s="125"/>
      <c r="F96" s="197"/>
      <c r="G96" s="238"/>
      <c r="H96" s="60"/>
      <c r="I96" s="56"/>
      <c r="J96" s="61"/>
      <c r="K96" s="58"/>
      <c r="L96" s="14">
        <f t="shared" si="2"/>
        <v>0</v>
      </c>
      <c r="M96" s="231"/>
    </row>
    <row r="97" spans="2:15" ht="12" customHeight="1">
      <c r="B97" s="41"/>
      <c r="C97" s="196"/>
      <c r="D97" s="125"/>
      <c r="E97" s="125"/>
      <c r="F97" s="197"/>
      <c r="G97" s="238"/>
      <c r="H97" s="60"/>
      <c r="I97" s="56"/>
      <c r="J97" s="61"/>
      <c r="K97" s="58"/>
      <c r="L97" s="14">
        <f t="shared" si="2"/>
        <v>0</v>
      </c>
      <c r="M97" s="231"/>
    </row>
    <row r="98" spans="2:15" ht="12" customHeight="1">
      <c r="B98" s="41"/>
      <c r="C98" s="196"/>
      <c r="D98" s="125"/>
      <c r="E98" s="125"/>
      <c r="F98" s="197"/>
      <c r="G98" s="238"/>
      <c r="H98" s="60"/>
      <c r="I98" s="56"/>
      <c r="J98" s="61"/>
      <c r="K98" s="58"/>
      <c r="L98" s="14">
        <f t="shared" si="2"/>
        <v>0</v>
      </c>
      <c r="M98" s="231"/>
    </row>
    <row r="99" spans="2:15" ht="12" customHeight="1">
      <c r="B99" s="41"/>
      <c r="C99" s="196"/>
      <c r="D99" s="125"/>
      <c r="E99" s="125"/>
      <c r="F99" s="197"/>
      <c r="G99" s="238"/>
      <c r="H99" s="60"/>
      <c r="I99" s="56"/>
      <c r="J99" s="61"/>
      <c r="K99" s="58"/>
      <c r="L99" s="14">
        <f t="shared" si="2"/>
        <v>0</v>
      </c>
      <c r="M99" s="231"/>
    </row>
    <row r="100" spans="2:15" ht="12" customHeight="1">
      <c r="B100" s="41"/>
      <c r="C100" s="196"/>
      <c r="D100" s="125"/>
      <c r="E100" s="125"/>
      <c r="F100" s="197"/>
      <c r="G100" s="238"/>
      <c r="H100" s="60"/>
      <c r="I100" s="56"/>
      <c r="J100" s="61"/>
      <c r="K100" s="58"/>
      <c r="L100" s="14">
        <f t="shared" si="2"/>
        <v>0</v>
      </c>
      <c r="M100" s="231"/>
    </row>
    <row r="101" spans="2:15" ht="12" customHeight="1">
      <c r="B101" s="41"/>
      <c r="C101" s="196"/>
      <c r="D101" s="125"/>
      <c r="E101" s="125"/>
      <c r="F101" s="197"/>
      <c r="G101" s="238"/>
      <c r="H101" s="60"/>
      <c r="I101" s="56"/>
      <c r="J101" s="61"/>
      <c r="K101" s="62"/>
      <c r="L101" s="14">
        <f t="shared" si="2"/>
        <v>0</v>
      </c>
      <c r="M101" s="231"/>
    </row>
    <row r="102" spans="2:15" ht="12" customHeight="1">
      <c r="B102" s="41"/>
      <c r="C102" s="196"/>
      <c r="D102" s="125"/>
      <c r="E102" s="125"/>
      <c r="F102" s="197"/>
      <c r="G102" s="55"/>
      <c r="H102" s="55"/>
      <c r="I102" s="56"/>
      <c r="J102" s="61"/>
      <c r="K102" s="62"/>
      <c r="L102" s="14">
        <f t="shared" si="2"/>
        <v>0</v>
      </c>
      <c r="M102" s="231"/>
    </row>
    <row r="103" spans="2:15" ht="12" customHeight="1">
      <c r="B103" s="41"/>
      <c r="C103" s="196"/>
      <c r="D103" s="125"/>
      <c r="E103" s="125"/>
      <c r="F103" s="197"/>
      <c r="G103" s="55"/>
      <c r="H103" s="55"/>
      <c r="I103" s="56"/>
      <c r="J103" s="61"/>
      <c r="K103" s="62"/>
      <c r="L103" s="14">
        <f t="shared" si="2"/>
        <v>0</v>
      </c>
      <c r="M103" s="231"/>
    </row>
    <row r="104" spans="2:15" ht="12" customHeight="1">
      <c r="B104" s="41"/>
      <c r="C104" s="196"/>
      <c r="D104" s="125"/>
      <c r="E104" s="125"/>
      <c r="F104" s="197"/>
      <c r="G104" s="55"/>
      <c r="H104" s="55"/>
      <c r="I104" s="56"/>
      <c r="J104" s="61"/>
      <c r="K104" s="62"/>
      <c r="L104" s="14">
        <f t="shared" si="2"/>
        <v>0</v>
      </c>
      <c r="M104" s="231"/>
    </row>
    <row r="105" spans="2:15" ht="12" customHeight="1">
      <c r="B105" s="1263" t="s">
        <v>97</v>
      </c>
      <c r="C105" s="1264"/>
      <c r="D105" s="1264"/>
      <c r="E105" s="1264"/>
      <c r="F105" s="1265"/>
      <c r="G105" s="149"/>
      <c r="H105" s="29" t="s">
        <v>6</v>
      </c>
      <c r="I105" s="42" t="s">
        <v>6</v>
      </c>
      <c r="J105" s="43" t="s">
        <v>6</v>
      </c>
      <c r="K105" s="44" t="s">
        <v>6</v>
      </c>
      <c r="L105" s="44">
        <f>SUM(L57:L104)</f>
        <v>43989000</v>
      </c>
      <c r="M105" s="45"/>
      <c r="O105" s="28"/>
    </row>
    <row r="106" spans="2:15" ht="12" customHeight="1">
      <c r="B106" s="13" t="s">
        <v>31</v>
      </c>
      <c r="C106" s="9"/>
      <c r="D106" s="9"/>
      <c r="E106" s="9"/>
      <c r="F106" s="10"/>
      <c r="G106" s="10"/>
      <c r="H106" s="10" t="s">
        <v>6</v>
      </c>
      <c r="I106" s="11" t="s">
        <v>6</v>
      </c>
      <c r="J106" s="25" t="s">
        <v>6</v>
      </c>
      <c r="K106" s="10" t="s">
        <v>6</v>
      </c>
      <c r="L106" s="10" t="s">
        <v>6</v>
      </c>
      <c r="M106" s="12" t="s">
        <v>6</v>
      </c>
    </row>
    <row r="107" spans="2:15" ht="12" customHeight="1">
      <c r="B107" s="13" t="s">
        <v>163</v>
      </c>
      <c r="C107" s="9"/>
      <c r="D107" s="9"/>
      <c r="E107" s="9"/>
      <c r="F107" s="10"/>
      <c r="G107" s="10"/>
      <c r="H107" s="10"/>
      <c r="I107" s="11"/>
      <c r="J107" s="27"/>
      <c r="K107" s="15"/>
      <c r="L107" s="14"/>
      <c r="M107" s="12"/>
    </row>
    <row r="108" spans="2:15" ht="12" customHeight="1">
      <c r="B108" s="40"/>
      <c r="C108" s="196"/>
      <c r="D108" s="125"/>
      <c r="E108" s="125"/>
      <c r="F108" s="197"/>
      <c r="G108" s="238" t="s">
        <v>2121</v>
      </c>
      <c r="H108" s="55" t="s">
        <v>2123</v>
      </c>
      <c r="I108" s="56" t="s">
        <v>2112</v>
      </c>
      <c r="J108" s="56">
        <v>1</v>
      </c>
      <c r="K108" s="58">
        <v>18920944</v>
      </c>
      <c r="L108" s="14">
        <f t="shared" ref="L108:L122" si="3">INT(J108*K108)</f>
        <v>18920944</v>
      </c>
      <c r="M108" s="231"/>
    </row>
    <row r="109" spans="2:15" ht="12" customHeight="1">
      <c r="B109" s="41"/>
      <c r="C109" s="196"/>
      <c r="D109" s="125"/>
      <c r="E109" s="125"/>
      <c r="F109" s="197"/>
      <c r="G109" s="238"/>
      <c r="H109" s="60"/>
      <c r="I109" s="56"/>
      <c r="J109" s="61"/>
      <c r="K109" s="58"/>
      <c r="L109" s="14">
        <f t="shared" si="3"/>
        <v>0</v>
      </c>
      <c r="M109" s="231"/>
    </row>
    <row r="110" spans="2:15" ht="12" customHeight="1">
      <c r="B110" s="41"/>
      <c r="C110" s="196"/>
      <c r="D110" s="125"/>
      <c r="E110" s="125"/>
      <c r="F110" s="197"/>
      <c r="G110" s="238"/>
      <c r="H110" s="60"/>
      <c r="I110" s="56"/>
      <c r="J110" s="61"/>
      <c r="K110" s="58"/>
      <c r="L110" s="14">
        <f t="shared" si="3"/>
        <v>0</v>
      </c>
      <c r="M110" s="231"/>
    </row>
    <row r="111" spans="2:15" ht="12" customHeight="1">
      <c r="B111" s="41"/>
      <c r="C111" s="196"/>
      <c r="D111" s="125"/>
      <c r="E111" s="125"/>
      <c r="F111" s="197"/>
      <c r="G111" s="238"/>
      <c r="H111" s="60"/>
      <c r="I111" s="56"/>
      <c r="J111" s="61"/>
      <c r="K111" s="58"/>
      <c r="L111" s="14">
        <f t="shared" si="3"/>
        <v>0</v>
      </c>
      <c r="M111" s="231"/>
    </row>
    <row r="112" spans="2:15" ht="12" customHeight="1">
      <c r="B112" s="41"/>
      <c r="C112" s="196"/>
      <c r="D112" s="125"/>
      <c r="E112" s="125"/>
      <c r="F112" s="197"/>
      <c r="G112" s="238"/>
      <c r="H112" s="60"/>
      <c r="I112" s="56"/>
      <c r="J112" s="61"/>
      <c r="K112" s="58"/>
      <c r="L112" s="14">
        <f t="shared" si="3"/>
        <v>0</v>
      </c>
      <c r="M112" s="231"/>
    </row>
    <row r="113" spans="2:13" ht="12" customHeight="1">
      <c r="B113" s="41"/>
      <c r="C113" s="196"/>
      <c r="D113" s="125"/>
      <c r="E113" s="125"/>
      <c r="F113" s="197"/>
      <c r="G113" s="238"/>
      <c r="H113" s="60"/>
      <c r="I113" s="56"/>
      <c r="J113" s="61"/>
      <c r="K113" s="58"/>
      <c r="L113" s="14">
        <f t="shared" si="3"/>
        <v>0</v>
      </c>
      <c r="M113" s="231"/>
    </row>
    <row r="114" spans="2:13" ht="12" customHeight="1">
      <c r="B114" s="41"/>
      <c r="C114" s="196"/>
      <c r="D114" s="125"/>
      <c r="E114" s="125"/>
      <c r="F114" s="197"/>
      <c r="G114" s="238"/>
      <c r="H114" s="60"/>
      <c r="I114" s="56"/>
      <c r="J114" s="61"/>
      <c r="K114" s="58"/>
      <c r="L114" s="14">
        <f t="shared" si="3"/>
        <v>0</v>
      </c>
      <c r="M114" s="231"/>
    </row>
    <row r="115" spans="2:13" ht="12" customHeight="1">
      <c r="B115" s="41"/>
      <c r="C115" s="196"/>
      <c r="D115" s="125"/>
      <c r="E115" s="125"/>
      <c r="F115" s="197"/>
      <c r="G115" s="238"/>
      <c r="H115" s="60"/>
      <c r="I115" s="56"/>
      <c r="J115" s="61"/>
      <c r="K115" s="58"/>
      <c r="L115" s="14">
        <f t="shared" si="3"/>
        <v>0</v>
      </c>
      <c r="M115" s="231"/>
    </row>
    <row r="116" spans="2:13" ht="12" customHeight="1">
      <c r="B116" s="41"/>
      <c r="C116" s="196"/>
      <c r="D116" s="125"/>
      <c r="E116" s="125"/>
      <c r="F116" s="197"/>
      <c r="G116" s="238"/>
      <c r="H116" s="60"/>
      <c r="I116" s="56"/>
      <c r="J116" s="61"/>
      <c r="K116" s="58"/>
      <c r="L116" s="14">
        <f t="shared" si="3"/>
        <v>0</v>
      </c>
      <c r="M116" s="231"/>
    </row>
    <row r="117" spans="2:13" ht="12" customHeight="1">
      <c r="B117" s="41"/>
      <c r="C117" s="196"/>
      <c r="D117" s="125"/>
      <c r="E117" s="125"/>
      <c r="F117" s="197"/>
      <c r="G117" s="238"/>
      <c r="H117" s="60"/>
      <c r="I117" s="56"/>
      <c r="J117" s="61"/>
      <c r="K117" s="58"/>
      <c r="L117" s="14">
        <f t="shared" si="3"/>
        <v>0</v>
      </c>
      <c r="M117" s="231"/>
    </row>
    <row r="118" spans="2:13" ht="12" customHeight="1">
      <c r="B118" s="41"/>
      <c r="C118" s="196"/>
      <c r="D118" s="125"/>
      <c r="E118" s="125"/>
      <c r="F118" s="197"/>
      <c r="G118" s="238"/>
      <c r="H118" s="60"/>
      <c r="I118" s="56"/>
      <c r="J118" s="61"/>
      <c r="K118" s="58"/>
      <c r="L118" s="14">
        <f t="shared" si="3"/>
        <v>0</v>
      </c>
      <c r="M118" s="231"/>
    </row>
    <row r="119" spans="2:13" ht="12" customHeight="1">
      <c r="B119" s="41"/>
      <c r="C119" s="196"/>
      <c r="D119" s="125"/>
      <c r="E119" s="125"/>
      <c r="F119" s="197"/>
      <c r="G119" s="238"/>
      <c r="H119" s="60"/>
      <c r="I119" s="56"/>
      <c r="J119" s="61"/>
      <c r="K119" s="62"/>
      <c r="L119" s="14">
        <f t="shared" si="3"/>
        <v>0</v>
      </c>
      <c r="M119" s="231"/>
    </row>
    <row r="120" spans="2:13" ht="12" customHeight="1">
      <c r="B120" s="41"/>
      <c r="C120" s="196"/>
      <c r="D120" s="125"/>
      <c r="E120" s="125"/>
      <c r="F120" s="197"/>
      <c r="G120" s="55"/>
      <c r="H120" s="55"/>
      <c r="I120" s="56"/>
      <c r="J120" s="61"/>
      <c r="K120" s="62"/>
      <c r="L120" s="14">
        <f t="shared" si="3"/>
        <v>0</v>
      </c>
      <c r="M120" s="231"/>
    </row>
    <row r="121" spans="2:13" ht="12" customHeight="1">
      <c r="B121" s="41"/>
      <c r="C121" s="196"/>
      <c r="D121" s="125"/>
      <c r="E121" s="125"/>
      <c r="F121" s="197"/>
      <c r="G121" s="55"/>
      <c r="H121" s="55"/>
      <c r="I121" s="56"/>
      <c r="J121" s="61"/>
      <c r="K121" s="62"/>
      <c r="L121" s="14">
        <f t="shared" si="3"/>
        <v>0</v>
      </c>
      <c r="M121" s="231"/>
    </row>
    <row r="122" spans="2:13" ht="12" customHeight="1">
      <c r="B122" s="41"/>
      <c r="C122" s="196"/>
      <c r="D122" s="125"/>
      <c r="E122" s="125"/>
      <c r="F122" s="197"/>
      <c r="G122" s="55"/>
      <c r="H122" s="55"/>
      <c r="I122" s="56"/>
      <c r="J122" s="61"/>
      <c r="K122" s="62"/>
      <c r="L122" s="14">
        <f t="shared" si="3"/>
        <v>0</v>
      </c>
      <c r="M122" s="231"/>
    </row>
    <row r="123" spans="2:13" ht="12" customHeight="1">
      <c r="B123" s="13" t="s">
        <v>15</v>
      </c>
      <c r="C123" s="9"/>
      <c r="D123" s="9"/>
      <c r="E123" s="9"/>
      <c r="F123" s="10"/>
      <c r="G123" s="10"/>
      <c r="H123" s="10" t="s">
        <v>11</v>
      </c>
      <c r="I123" s="11"/>
      <c r="J123" s="25"/>
      <c r="K123" s="10"/>
      <c r="L123" s="10"/>
      <c r="M123" s="12"/>
    </row>
    <row r="124" spans="2:13" ht="12" customHeight="1">
      <c r="B124" s="13" t="s">
        <v>6</v>
      </c>
      <c r="C124" s="9" t="s">
        <v>6</v>
      </c>
      <c r="D124" s="9"/>
      <c r="E124" s="9" t="s">
        <v>6</v>
      </c>
      <c r="F124" s="17" t="s">
        <v>7</v>
      </c>
      <c r="G124" s="17"/>
      <c r="H124" s="18">
        <f>L105</f>
        <v>43989000</v>
      </c>
      <c r="I124" s="19" t="s">
        <v>8</v>
      </c>
      <c r="J124" s="299">
        <v>0</v>
      </c>
      <c r="K124" s="20"/>
      <c r="L124" s="9" t="s">
        <v>130</v>
      </c>
      <c r="M124" s="21">
        <f>INT((H124-J124)*0.03)</f>
        <v>1319670</v>
      </c>
    </row>
    <row r="125" spans="2:13" ht="12" customHeight="1">
      <c r="B125" s="1263" t="s">
        <v>98</v>
      </c>
      <c r="C125" s="1264"/>
      <c r="D125" s="1264"/>
      <c r="E125" s="1264"/>
      <c r="F125" s="1265"/>
      <c r="G125" s="149"/>
      <c r="H125" s="29" t="s">
        <v>6</v>
      </c>
      <c r="I125" s="42" t="s">
        <v>6</v>
      </c>
      <c r="J125" s="43" t="s">
        <v>6</v>
      </c>
      <c r="K125" s="44" t="s">
        <v>6</v>
      </c>
      <c r="L125" s="44">
        <f>SUM(L108:L122,M124)</f>
        <v>20240614</v>
      </c>
      <c r="M125" s="46"/>
    </row>
    <row r="126" spans="2:13" ht="12" customHeight="1">
      <c r="B126" s="13" t="s">
        <v>548</v>
      </c>
      <c r="C126" s="148"/>
      <c r="D126" s="148"/>
      <c r="E126" s="148"/>
      <c r="F126" s="149"/>
      <c r="G126" s="300"/>
      <c r="H126" s="300"/>
      <c r="I126" s="300"/>
      <c r="J126" s="300"/>
      <c r="K126" s="301"/>
      <c r="L126" s="14"/>
      <c r="M126" s="46"/>
    </row>
    <row r="127" spans="2:13" ht="12" customHeight="1">
      <c r="B127" s="13"/>
      <c r="C127" s="148"/>
      <c r="D127" s="148"/>
      <c r="E127" s="148"/>
      <c r="F127" s="149"/>
      <c r="G127" s="238"/>
      <c r="H127" s="238"/>
      <c r="I127" s="238"/>
      <c r="J127" s="1017"/>
      <c r="K127" s="298"/>
      <c r="L127" s="14">
        <f t="shared" ref="L127:L130" si="4">INT(J127*K127)</f>
        <v>0</v>
      </c>
      <c r="M127" s="46"/>
    </row>
    <row r="128" spans="2:13" ht="12" customHeight="1">
      <c r="B128" s="13"/>
      <c r="C128" s="148"/>
      <c r="D128" s="148"/>
      <c r="E128" s="148"/>
      <c r="F128" s="149"/>
      <c r="G128" s="238"/>
      <c r="H128" s="238"/>
      <c r="I128" s="238"/>
      <c r="J128" s="238"/>
      <c r="K128" s="298"/>
      <c r="L128" s="14">
        <f t="shared" si="4"/>
        <v>0</v>
      </c>
      <c r="M128" s="46"/>
    </row>
    <row r="129" spans="1:13" ht="12" customHeight="1">
      <c r="B129" s="13"/>
      <c r="C129" s="148"/>
      <c r="D129" s="148"/>
      <c r="E129" s="148"/>
      <c r="F129" s="149"/>
      <c r="G129" s="238"/>
      <c r="H129" s="238"/>
      <c r="I129" s="238"/>
      <c r="J129" s="238"/>
      <c r="K129" s="298"/>
      <c r="L129" s="14">
        <f t="shared" si="4"/>
        <v>0</v>
      </c>
      <c r="M129" s="46"/>
    </row>
    <row r="130" spans="1:13" ht="12" customHeight="1">
      <c r="B130" s="13"/>
      <c r="C130" s="148"/>
      <c r="D130" s="148"/>
      <c r="E130" s="148"/>
      <c r="F130" s="149"/>
      <c r="G130" s="238"/>
      <c r="H130" s="238"/>
      <c r="I130" s="238"/>
      <c r="J130" s="238"/>
      <c r="K130" s="298"/>
      <c r="L130" s="14">
        <f t="shared" si="4"/>
        <v>0</v>
      </c>
      <c r="M130" s="46"/>
    </row>
    <row r="131" spans="1:13" ht="12" customHeight="1">
      <c r="B131" s="1263" t="s">
        <v>565</v>
      </c>
      <c r="C131" s="1264"/>
      <c r="D131" s="1264"/>
      <c r="E131" s="1264"/>
      <c r="F131" s="1265"/>
      <c r="G131" s="300"/>
      <c r="H131" s="300"/>
      <c r="I131" s="300"/>
      <c r="J131" s="300"/>
      <c r="K131" s="301"/>
      <c r="L131" s="44">
        <f>SUM(L127:L130)</f>
        <v>0</v>
      </c>
      <c r="M131" s="46"/>
    </row>
    <row r="132" spans="1:13" ht="12" customHeight="1">
      <c r="B132" s="13" t="s">
        <v>549</v>
      </c>
      <c r="C132" s="148"/>
      <c r="D132" s="148"/>
      <c r="E132" s="148"/>
      <c r="F132" s="149"/>
      <c r="G132" s="300"/>
      <c r="H132" s="300"/>
      <c r="I132" s="300"/>
      <c r="J132" s="300"/>
      <c r="K132" s="301"/>
      <c r="L132" s="14"/>
      <c r="M132" s="46"/>
    </row>
    <row r="133" spans="1:13" ht="12" customHeight="1">
      <c r="B133" s="13"/>
      <c r="C133" s="148"/>
      <c r="D133" s="148"/>
      <c r="E133" s="148"/>
      <c r="F133" s="149"/>
      <c r="G133" s="55"/>
      <c r="H133" s="55"/>
      <c r="I133" s="55"/>
      <c r="J133" s="55"/>
      <c r="K133" s="58"/>
      <c r="L133" s="14">
        <f t="shared" ref="L133:L136" si="5">INT(J133*K133)</f>
        <v>0</v>
      </c>
      <c r="M133" s="46"/>
    </row>
    <row r="134" spans="1:13" ht="12" customHeight="1">
      <c r="A134" s="2" t="s">
        <v>564</v>
      </c>
      <c r="B134" s="13"/>
      <c r="C134" s="148"/>
      <c r="D134" s="148"/>
      <c r="E134" s="148"/>
      <c r="F134" s="149"/>
      <c r="G134" s="55"/>
      <c r="H134" s="55"/>
      <c r="I134" s="55"/>
      <c r="J134" s="55"/>
      <c r="K134" s="58"/>
      <c r="L134" s="14">
        <f t="shared" si="5"/>
        <v>0</v>
      </c>
      <c r="M134" s="46"/>
    </row>
    <row r="135" spans="1:13" ht="12" customHeight="1">
      <c r="B135" s="13"/>
      <c r="C135" s="148"/>
      <c r="D135" s="148"/>
      <c r="E135" s="148"/>
      <c r="F135" s="149"/>
      <c r="G135" s="55"/>
      <c r="H135" s="55"/>
      <c r="I135" s="55"/>
      <c r="J135" s="55"/>
      <c r="K135" s="58"/>
      <c r="L135" s="14">
        <f t="shared" si="5"/>
        <v>0</v>
      </c>
      <c r="M135" s="46"/>
    </row>
    <row r="136" spans="1:13" ht="12" customHeight="1">
      <c r="B136" s="13"/>
      <c r="C136" s="148"/>
      <c r="D136" s="148"/>
      <c r="E136" s="148"/>
      <c r="F136" s="149"/>
      <c r="G136" s="55"/>
      <c r="H136" s="55"/>
      <c r="I136" s="55"/>
      <c r="J136" s="55"/>
      <c r="K136" s="58"/>
      <c r="L136" s="14">
        <f t="shared" si="5"/>
        <v>0</v>
      </c>
      <c r="M136" s="46"/>
    </row>
    <row r="137" spans="1:13" ht="12" customHeight="1">
      <c r="B137" s="1263" t="s">
        <v>566</v>
      </c>
      <c r="C137" s="1264"/>
      <c r="D137" s="1264"/>
      <c r="E137" s="1264"/>
      <c r="F137" s="1265"/>
      <c r="G137" s="302"/>
      <c r="H137" s="302"/>
      <c r="I137" s="302"/>
      <c r="J137" s="302"/>
      <c r="K137" s="303"/>
      <c r="L137" s="44">
        <f>SUM(L133:L136)</f>
        <v>0</v>
      </c>
      <c r="M137" s="46"/>
    </row>
    <row r="138" spans="1:13" ht="12" customHeight="1">
      <c r="B138" s="1197" t="s">
        <v>96</v>
      </c>
      <c r="C138" s="1198"/>
      <c r="D138" s="1198"/>
      <c r="E138" s="1198"/>
      <c r="F138" s="1199"/>
      <c r="G138" s="236"/>
      <c r="H138" s="47"/>
      <c r="I138" s="48"/>
      <c r="J138" s="49"/>
      <c r="K138" s="47"/>
      <c r="L138" s="50">
        <f>L55+L105+L125+L131+L137</f>
        <v>73789794</v>
      </c>
      <c r="M138" s="51"/>
    </row>
    <row r="139" spans="1:13" ht="12" customHeight="1">
      <c r="B139" s="13" t="s">
        <v>95</v>
      </c>
      <c r="C139" s="9"/>
      <c r="D139" s="9"/>
      <c r="E139" s="9"/>
      <c r="F139" s="10"/>
      <c r="G139" s="10"/>
      <c r="H139" s="10" t="s">
        <v>6</v>
      </c>
      <c r="I139" s="11" t="s">
        <v>6</v>
      </c>
      <c r="J139" s="25" t="s">
        <v>6</v>
      </c>
      <c r="K139" s="10" t="s">
        <v>6</v>
      </c>
      <c r="L139" s="10" t="s">
        <v>6</v>
      </c>
      <c r="M139" s="12" t="s">
        <v>6</v>
      </c>
    </row>
    <row r="140" spans="1:13" ht="12" customHeight="1">
      <c r="B140" s="40"/>
      <c r="C140" s="196"/>
      <c r="D140" s="125"/>
      <c r="E140" s="125"/>
      <c r="F140" s="197"/>
      <c r="G140" s="55"/>
      <c r="H140" s="55"/>
      <c r="I140" s="56"/>
      <c r="J140" s="237"/>
      <c r="K140" s="58"/>
      <c r="L140" s="14"/>
      <c r="M140" s="231"/>
    </row>
    <row r="141" spans="1:13" ht="12" customHeight="1">
      <c r="B141" s="41"/>
      <c r="C141" s="196"/>
      <c r="D141" s="125"/>
      <c r="E141" s="125"/>
      <c r="F141" s="197"/>
      <c r="G141" s="55"/>
      <c r="H141" s="55"/>
      <c r="I141" s="56"/>
      <c r="J141" s="57"/>
      <c r="K141" s="58"/>
      <c r="L141" s="14"/>
      <c r="M141" s="231"/>
    </row>
    <row r="142" spans="1:13" ht="12" customHeight="1">
      <c r="B142" s="41"/>
      <c r="C142" s="196"/>
      <c r="D142" s="125"/>
      <c r="E142" s="125"/>
      <c r="F142" s="197"/>
      <c r="G142" s="55" t="s">
        <v>2210</v>
      </c>
      <c r="H142" s="55" t="s">
        <v>2211</v>
      </c>
      <c r="I142" s="56" t="s">
        <v>1664</v>
      </c>
      <c r="J142" s="237">
        <v>1</v>
      </c>
      <c r="K142" s="58">
        <v>20863000</v>
      </c>
      <c r="L142" s="14">
        <f t="shared" ref="L142:L172" si="6">INT(J142*K142)</f>
        <v>20863000</v>
      </c>
      <c r="M142" s="231"/>
    </row>
    <row r="143" spans="1:13" ht="12" customHeight="1">
      <c r="B143" s="41"/>
      <c r="C143" s="196"/>
      <c r="D143" s="125"/>
      <c r="E143" s="125"/>
      <c r="F143" s="197"/>
      <c r="G143" s="55"/>
      <c r="H143" s="55"/>
      <c r="I143" s="56"/>
      <c r="J143" s="59"/>
      <c r="K143" s="58"/>
      <c r="L143" s="14">
        <f t="shared" si="6"/>
        <v>0</v>
      </c>
      <c r="M143" s="231"/>
    </row>
    <row r="144" spans="1:13" ht="12" customHeight="1">
      <c r="B144" s="41"/>
      <c r="C144" s="196"/>
      <c r="D144" s="125"/>
      <c r="E144" s="125"/>
      <c r="F144" s="197"/>
      <c r="G144" s="55"/>
      <c r="H144" s="55"/>
      <c r="I144" s="56"/>
      <c r="J144" s="59"/>
      <c r="K144" s="58"/>
      <c r="L144" s="14">
        <f t="shared" si="6"/>
        <v>0</v>
      </c>
      <c r="M144" s="231"/>
    </row>
    <row r="145" spans="2:13" ht="12" customHeight="1">
      <c r="B145" s="41"/>
      <c r="C145" s="196"/>
      <c r="D145" s="125"/>
      <c r="E145" s="125"/>
      <c r="F145" s="197"/>
      <c r="G145" s="55"/>
      <c r="H145" s="55"/>
      <c r="I145" s="56"/>
      <c r="J145" s="59"/>
      <c r="K145" s="58"/>
      <c r="L145" s="14">
        <f t="shared" si="6"/>
        <v>0</v>
      </c>
      <c r="M145" s="231"/>
    </row>
    <row r="146" spans="2:13" ht="12" customHeight="1">
      <c r="B146" s="41"/>
      <c r="C146" s="196"/>
      <c r="D146" s="125"/>
      <c r="E146" s="125"/>
      <c r="F146" s="197"/>
      <c r="G146" s="55"/>
      <c r="H146" s="55"/>
      <c r="I146" s="56"/>
      <c r="J146" s="59"/>
      <c r="K146" s="58"/>
      <c r="L146" s="14">
        <f t="shared" si="6"/>
        <v>0</v>
      </c>
      <c r="M146" s="231"/>
    </row>
    <row r="147" spans="2:13" ht="12" customHeight="1">
      <c r="B147" s="41"/>
      <c r="C147" s="196"/>
      <c r="D147" s="125"/>
      <c r="E147" s="125"/>
      <c r="F147" s="197"/>
      <c r="G147" s="55"/>
      <c r="H147" s="55"/>
      <c r="I147" s="56"/>
      <c r="J147" s="59"/>
      <c r="K147" s="58"/>
      <c r="L147" s="14">
        <f t="shared" si="6"/>
        <v>0</v>
      </c>
      <c r="M147" s="231"/>
    </row>
    <row r="148" spans="2:13" ht="12" customHeight="1">
      <c r="B148" s="41"/>
      <c r="C148" s="196"/>
      <c r="D148" s="125"/>
      <c r="E148" s="125"/>
      <c r="F148" s="197"/>
      <c r="G148" s="55"/>
      <c r="H148" s="55"/>
      <c r="I148" s="56"/>
      <c r="J148" s="59"/>
      <c r="K148" s="58"/>
      <c r="L148" s="14">
        <f t="shared" si="6"/>
        <v>0</v>
      </c>
      <c r="M148" s="231"/>
    </row>
    <row r="149" spans="2:13" ht="12" customHeight="1">
      <c r="B149" s="41"/>
      <c r="C149" s="196"/>
      <c r="D149" s="125"/>
      <c r="E149" s="125"/>
      <c r="F149" s="197"/>
      <c r="G149" s="55"/>
      <c r="H149" s="55"/>
      <c r="I149" s="56"/>
      <c r="J149" s="59"/>
      <c r="K149" s="58"/>
      <c r="L149" s="14">
        <f t="shared" si="6"/>
        <v>0</v>
      </c>
      <c r="M149" s="231"/>
    </row>
    <row r="150" spans="2:13" ht="12" customHeight="1">
      <c r="B150" s="41"/>
      <c r="C150" s="196"/>
      <c r="D150" s="125"/>
      <c r="E150" s="125"/>
      <c r="F150" s="197"/>
      <c r="G150" s="55"/>
      <c r="H150" s="55"/>
      <c r="I150" s="56"/>
      <c r="J150" s="59"/>
      <c r="K150" s="58"/>
      <c r="L150" s="14">
        <f t="shared" si="6"/>
        <v>0</v>
      </c>
      <c r="M150" s="231"/>
    </row>
    <row r="151" spans="2:13" ht="12" customHeight="1">
      <c r="B151" s="41"/>
      <c r="C151" s="196"/>
      <c r="D151" s="125"/>
      <c r="E151" s="125"/>
      <c r="F151" s="197"/>
      <c r="G151" s="55"/>
      <c r="H151" s="55"/>
      <c r="I151" s="56"/>
      <c r="J151" s="59"/>
      <c r="K151" s="58"/>
      <c r="L151" s="14">
        <f t="shared" si="6"/>
        <v>0</v>
      </c>
      <c r="M151" s="231"/>
    </row>
    <row r="152" spans="2:13" ht="12" customHeight="1">
      <c r="B152" s="41"/>
      <c r="C152" s="196"/>
      <c r="D152" s="125"/>
      <c r="E152" s="125"/>
      <c r="F152" s="197"/>
      <c r="G152" s="55"/>
      <c r="H152" s="55"/>
      <c r="I152" s="56"/>
      <c r="J152" s="59"/>
      <c r="K152" s="58"/>
      <c r="L152" s="14">
        <f t="shared" si="6"/>
        <v>0</v>
      </c>
      <c r="M152" s="231"/>
    </row>
    <row r="153" spans="2:13" ht="12" customHeight="1">
      <c r="B153" s="41"/>
      <c r="C153" s="196"/>
      <c r="D153" s="125"/>
      <c r="E153" s="125"/>
      <c r="F153" s="197"/>
      <c r="G153" s="55"/>
      <c r="H153" s="55"/>
      <c r="I153" s="56"/>
      <c r="J153" s="59"/>
      <c r="K153" s="58"/>
      <c r="L153" s="14">
        <f t="shared" si="6"/>
        <v>0</v>
      </c>
      <c r="M153" s="231"/>
    </row>
    <row r="154" spans="2:13" ht="12" customHeight="1">
      <c r="B154" s="41"/>
      <c r="C154" s="196"/>
      <c r="D154" s="125"/>
      <c r="E154" s="125"/>
      <c r="F154" s="197"/>
      <c r="G154" s="55"/>
      <c r="H154" s="55"/>
      <c r="I154" s="56"/>
      <c r="J154" s="59"/>
      <c r="K154" s="58"/>
      <c r="L154" s="14">
        <f t="shared" si="6"/>
        <v>0</v>
      </c>
      <c r="M154" s="231"/>
    </row>
    <row r="155" spans="2:13" ht="12" customHeight="1">
      <c r="B155" s="41"/>
      <c r="C155" s="196"/>
      <c r="D155" s="125"/>
      <c r="E155" s="125"/>
      <c r="F155" s="197"/>
      <c r="G155" s="55"/>
      <c r="H155" s="55"/>
      <c r="I155" s="56"/>
      <c r="J155" s="59"/>
      <c r="K155" s="58"/>
      <c r="L155" s="14">
        <f t="shared" si="6"/>
        <v>0</v>
      </c>
      <c r="M155" s="231"/>
    </row>
    <row r="156" spans="2:13" ht="12" customHeight="1">
      <c r="B156" s="41"/>
      <c r="C156" s="196"/>
      <c r="D156" s="125"/>
      <c r="E156" s="125"/>
      <c r="F156" s="197"/>
      <c r="G156" s="55"/>
      <c r="H156" s="55"/>
      <c r="I156" s="56"/>
      <c r="J156" s="59"/>
      <c r="K156" s="58"/>
      <c r="L156" s="14">
        <f t="shared" si="6"/>
        <v>0</v>
      </c>
      <c r="M156" s="231"/>
    </row>
    <row r="157" spans="2:13" ht="12" customHeight="1">
      <c r="B157" s="41"/>
      <c r="C157" s="196"/>
      <c r="D157" s="125"/>
      <c r="E157" s="125"/>
      <c r="F157" s="197"/>
      <c r="G157" s="55"/>
      <c r="H157" s="55"/>
      <c r="I157" s="56"/>
      <c r="J157" s="59"/>
      <c r="K157" s="58"/>
      <c r="L157" s="14">
        <f t="shared" si="6"/>
        <v>0</v>
      </c>
      <c r="M157" s="231"/>
    </row>
    <row r="158" spans="2:13" ht="12" customHeight="1">
      <c r="B158" s="41"/>
      <c r="C158" s="196"/>
      <c r="D158" s="125"/>
      <c r="E158" s="125"/>
      <c r="F158" s="197"/>
      <c r="G158" s="55"/>
      <c r="H158" s="55"/>
      <c r="I158" s="56"/>
      <c r="J158" s="59"/>
      <c r="K158" s="58"/>
      <c r="L158" s="14">
        <f t="shared" si="6"/>
        <v>0</v>
      </c>
      <c r="M158" s="231"/>
    </row>
    <row r="159" spans="2:13" ht="12" customHeight="1">
      <c r="B159" s="41"/>
      <c r="C159" s="196"/>
      <c r="D159" s="125"/>
      <c r="E159" s="125"/>
      <c r="F159" s="197"/>
      <c r="G159" s="55"/>
      <c r="H159" s="55"/>
      <c r="I159" s="56"/>
      <c r="J159" s="59"/>
      <c r="K159" s="58"/>
      <c r="L159" s="14">
        <f t="shared" si="6"/>
        <v>0</v>
      </c>
      <c r="M159" s="231"/>
    </row>
    <row r="160" spans="2:13" ht="12" customHeight="1">
      <c r="B160" s="41"/>
      <c r="C160" s="196"/>
      <c r="D160" s="125"/>
      <c r="E160" s="125"/>
      <c r="F160" s="197"/>
      <c r="G160" s="55"/>
      <c r="H160" s="55"/>
      <c r="I160" s="56"/>
      <c r="J160" s="59"/>
      <c r="K160" s="58"/>
      <c r="L160" s="14">
        <f t="shared" si="6"/>
        <v>0</v>
      </c>
      <c r="M160" s="231"/>
    </row>
    <row r="161" spans="2:13" ht="12" customHeight="1">
      <c r="B161" s="41"/>
      <c r="C161" s="196"/>
      <c r="D161" s="125"/>
      <c r="E161" s="125"/>
      <c r="F161" s="197"/>
      <c r="G161" s="55"/>
      <c r="H161" s="55"/>
      <c r="I161" s="56"/>
      <c r="J161" s="59"/>
      <c r="K161" s="58"/>
      <c r="L161" s="14">
        <f t="shared" si="6"/>
        <v>0</v>
      </c>
      <c r="M161" s="231"/>
    </row>
    <row r="162" spans="2:13" ht="12" customHeight="1">
      <c r="B162" s="41"/>
      <c r="C162" s="196"/>
      <c r="D162" s="125"/>
      <c r="E162" s="125"/>
      <c r="F162" s="197"/>
      <c r="G162" s="55"/>
      <c r="H162" s="55"/>
      <c r="I162" s="56"/>
      <c r="J162" s="59"/>
      <c r="K162" s="58"/>
      <c r="L162" s="14">
        <f t="shared" si="6"/>
        <v>0</v>
      </c>
      <c r="M162" s="231"/>
    </row>
    <row r="163" spans="2:13" ht="12" customHeight="1">
      <c r="B163" s="41"/>
      <c r="C163" s="196"/>
      <c r="D163" s="125"/>
      <c r="E163" s="125"/>
      <c r="F163" s="197"/>
      <c r="G163" s="55"/>
      <c r="H163" s="55"/>
      <c r="I163" s="56"/>
      <c r="J163" s="59"/>
      <c r="K163" s="58"/>
      <c r="L163" s="14">
        <f t="shared" si="6"/>
        <v>0</v>
      </c>
      <c r="M163" s="231"/>
    </row>
    <row r="164" spans="2:13" ht="12" customHeight="1">
      <c r="B164" s="41"/>
      <c r="C164" s="196"/>
      <c r="D164" s="125"/>
      <c r="E164" s="125"/>
      <c r="F164" s="197"/>
      <c r="G164" s="55"/>
      <c r="H164" s="55"/>
      <c r="I164" s="56"/>
      <c r="J164" s="59"/>
      <c r="K164" s="58"/>
      <c r="L164" s="14">
        <f t="shared" si="6"/>
        <v>0</v>
      </c>
      <c r="M164" s="231"/>
    </row>
    <row r="165" spans="2:13" ht="12" customHeight="1">
      <c r="B165" s="41"/>
      <c r="C165" s="196"/>
      <c r="D165" s="125"/>
      <c r="E165" s="125"/>
      <c r="F165" s="197"/>
      <c r="G165" s="55"/>
      <c r="H165" s="55"/>
      <c r="I165" s="56"/>
      <c r="J165" s="59"/>
      <c r="K165" s="58"/>
      <c r="L165" s="14">
        <f t="shared" si="6"/>
        <v>0</v>
      </c>
      <c r="M165" s="231"/>
    </row>
    <row r="166" spans="2:13" ht="12" customHeight="1">
      <c r="B166" s="41"/>
      <c r="C166" s="196"/>
      <c r="D166" s="125"/>
      <c r="E166" s="125"/>
      <c r="F166" s="197"/>
      <c r="G166" s="55"/>
      <c r="H166" s="55"/>
      <c r="I166" s="56"/>
      <c r="J166" s="59"/>
      <c r="K166" s="58"/>
      <c r="L166" s="14">
        <f t="shared" si="6"/>
        <v>0</v>
      </c>
      <c r="M166" s="231"/>
    </row>
    <row r="167" spans="2:13" ht="12" customHeight="1">
      <c r="B167" s="41"/>
      <c r="C167" s="196"/>
      <c r="D167" s="125"/>
      <c r="E167" s="125"/>
      <c r="F167" s="197"/>
      <c r="G167" s="55"/>
      <c r="H167" s="55"/>
      <c r="I167" s="56"/>
      <c r="J167" s="59"/>
      <c r="K167" s="58"/>
      <c r="L167" s="14">
        <f t="shared" si="6"/>
        <v>0</v>
      </c>
      <c r="M167" s="231"/>
    </row>
    <row r="168" spans="2:13" ht="12" customHeight="1">
      <c r="B168" s="41"/>
      <c r="C168" s="196"/>
      <c r="D168" s="125"/>
      <c r="E168" s="125"/>
      <c r="F168" s="197"/>
      <c r="G168" s="55"/>
      <c r="H168" s="55"/>
      <c r="I168" s="56"/>
      <c r="J168" s="59"/>
      <c r="K168" s="58"/>
      <c r="L168" s="14">
        <f t="shared" si="6"/>
        <v>0</v>
      </c>
      <c r="M168" s="231"/>
    </row>
    <row r="169" spans="2:13" ht="12" customHeight="1">
      <c r="B169" s="41"/>
      <c r="C169" s="196"/>
      <c r="D169" s="125"/>
      <c r="E169" s="125"/>
      <c r="F169" s="197"/>
      <c r="G169" s="55"/>
      <c r="H169" s="55"/>
      <c r="I169" s="56"/>
      <c r="J169" s="59"/>
      <c r="K169" s="58"/>
      <c r="L169" s="14">
        <f t="shared" si="6"/>
        <v>0</v>
      </c>
      <c r="M169" s="231"/>
    </row>
    <row r="170" spans="2:13" ht="12" customHeight="1">
      <c r="B170" s="41"/>
      <c r="C170" s="196"/>
      <c r="D170" s="125"/>
      <c r="E170" s="125"/>
      <c r="F170" s="197"/>
      <c r="G170" s="55"/>
      <c r="H170" s="55"/>
      <c r="I170" s="56"/>
      <c r="J170" s="59"/>
      <c r="K170" s="58"/>
      <c r="L170" s="14">
        <f t="shared" si="6"/>
        <v>0</v>
      </c>
      <c r="M170" s="231"/>
    </row>
    <row r="171" spans="2:13" ht="12" customHeight="1">
      <c r="B171" s="41"/>
      <c r="C171" s="196"/>
      <c r="D171" s="125"/>
      <c r="E171" s="125"/>
      <c r="F171" s="197"/>
      <c r="G171" s="55"/>
      <c r="H171" s="55"/>
      <c r="I171" s="55"/>
      <c r="J171" s="59"/>
      <c r="K171" s="58"/>
      <c r="L171" s="14">
        <f t="shared" si="6"/>
        <v>0</v>
      </c>
      <c r="M171" s="231"/>
    </row>
    <row r="172" spans="2:13" ht="12" customHeight="1">
      <c r="B172" s="41"/>
      <c r="C172" s="196"/>
      <c r="D172" s="125"/>
      <c r="E172" s="125"/>
      <c r="F172" s="197"/>
      <c r="G172" s="55"/>
      <c r="H172" s="55"/>
      <c r="I172" s="56"/>
      <c r="J172" s="59"/>
      <c r="K172" s="58"/>
      <c r="L172" s="14">
        <f t="shared" si="6"/>
        <v>0</v>
      </c>
      <c r="M172" s="246"/>
    </row>
    <row r="173" spans="2:13" ht="12" customHeight="1" thickBot="1">
      <c r="B173" s="1260" t="s">
        <v>33</v>
      </c>
      <c r="C173" s="1261"/>
      <c r="D173" s="1261"/>
      <c r="E173" s="1261"/>
      <c r="F173" s="1262"/>
      <c r="G173" s="235"/>
      <c r="H173" s="213"/>
      <c r="I173" s="214"/>
      <c r="J173" s="215"/>
      <c r="K173" s="216"/>
      <c r="L173" s="217">
        <f>SUM(L140:L172)</f>
        <v>20863000</v>
      </c>
      <c r="M173" s="218"/>
    </row>
  </sheetData>
  <mergeCells count="9">
    <mergeCell ref="B137:F137"/>
    <mergeCell ref="B138:F138"/>
    <mergeCell ref="B173:F173"/>
    <mergeCell ref="E1:M1"/>
    <mergeCell ref="E2:M2"/>
    <mergeCell ref="B55:F55"/>
    <mergeCell ref="B105:F105"/>
    <mergeCell ref="B125:F125"/>
    <mergeCell ref="B131:F131"/>
  </mergeCells>
  <phoneticPr fontId="6" type="noConversion"/>
  <printOptions horizontalCentered="1" gridLinesSet="0"/>
  <pageMargins left="0.23622047244094491" right="0.19685039370078741" top="0.55118110236220474" bottom="0.15748031496062992" header="0" footer="0"/>
  <pageSetup paperSize="8" orientation="portrait"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A598-F704-4ED4-B944-EADCE8C61BFE}">
  <sheetPr codeName="Sheet15">
    <tabColor rgb="FF0000FF"/>
  </sheetPr>
  <dimension ref="B1:AU88"/>
  <sheetViews>
    <sheetView workbookViewId="0">
      <selection activeCell="E4" sqref="E4"/>
    </sheetView>
  </sheetViews>
  <sheetFormatPr defaultColWidth="8.75" defaultRowHeight="24" customHeight="1"/>
  <cols>
    <col min="1" max="1" width="2" style="2" customWidth="1"/>
    <col min="2" max="2" width="4" style="2" customWidth="1"/>
    <col min="3" max="4" width="4.25" style="2" customWidth="1"/>
    <col min="5" max="5" width="3.25" style="2" customWidth="1"/>
    <col min="6" max="6" width="18.25" style="2" customWidth="1"/>
    <col min="7" max="7" width="18.75" style="2" customWidth="1"/>
    <col min="8" max="8" width="3" style="22" customWidth="1"/>
    <col min="9" max="9" width="18.75" style="26" customWidth="1"/>
    <col min="10" max="10" width="3" style="26" customWidth="1"/>
    <col min="11" max="11" width="18.75" style="2" customWidth="1"/>
    <col min="12" max="12" width="3" style="26" customWidth="1"/>
    <col min="13" max="13" width="27.25" style="2" customWidth="1"/>
    <col min="14" max="14" width="18.75" style="159" customWidth="1"/>
    <col min="15" max="15" width="4.25" style="2" customWidth="1"/>
    <col min="16" max="16" width="20" style="2" customWidth="1"/>
    <col min="17" max="17" width="18.75" style="2" customWidth="1"/>
    <col min="18" max="18" width="2.625" style="2" customWidth="1"/>
    <col min="19" max="20" width="14.75" style="2" customWidth="1"/>
    <col min="21" max="21" width="12.25" style="2" customWidth="1"/>
    <col min="22" max="29" width="11" style="2" customWidth="1"/>
    <col min="30" max="30" width="19.75" style="65" customWidth="1"/>
    <col min="31" max="31" width="9.625" style="66" customWidth="1"/>
    <col min="32" max="32" width="17.5" style="65" customWidth="1"/>
    <col min="33" max="33" width="23.75" style="66" customWidth="1"/>
    <col min="34" max="34" width="17.5" style="65" customWidth="1"/>
    <col min="35" max="35" width="9.625" style="66" customWidth="1"/>
    <col min="36" max="36" width="9.625" style="65" customWidth="1"/>
    <col min="37" max="37" width="9.625" style="66" customWidth="1"/>
    <col min="38" max="48" width="8.75" style="2" customWidth="1"/>
    <col min="49" max="16384" width="8.75" style="2"/>
  </cols>
  <sheetData>
    <row r="1" spans="2:47" ht="24" customHeight="1">
      <c r="B1" s="224" t="s">
        <v>573</v>
      </c>
      <c r="H1" s="2"/>
      <c r="I1" s="2"/>
      <c r="J1" s="2"/>
      <c r="L1" s="2"/>
      <c r="N1" s="2"/>
      <c r="P1" s="233"/>
      <c r="Q1" s="209" t="s">
        <v>208</v>
      </c>
    </row>
    <row r="2" spans="2:47" ht="24" customHeight="1">
      <c r="B2" s="224"/>
      <c r="H2" s="2"/>
      <c r="I2" s="2"/>
      <c r="J2" s="2"/>
      <c r="L2" s="2"/>
      <c r="N2" s="2"/>
      <c r="Q2" s="209" t="s">
        <v>535</v>
      </c>
    </row>
    <row r="3" spans="2:47" ht="24" customHeight="1">
      <c r="B3" s="192" t="s">
        <v>176</v>
      </c>
      <c r="E3" s="1195" t="s">
        <v>2215</v>
      </c>
      <c r="F3" s="1195"/>
      <c r="G3" s="1195"/>
      <c r="H3" s="1195"/>
      <c r="I3" s="1195"/>
      <c r="J3" s="1195"/>
      <c r="K3" s="1195"/>
      <c r="L3" s="1195"/>
      <c r="M3" s="1195"/>
      <c r="N3" s="1195"/>
      <c r="P3" s="219"/>
      <c r="Q3" s="192" t="s">
        <v>179</v>
      </c>
    </row>
    <row r="4" spans="2:47" ht="30" customHeight="1" thickBot="1">
      <c r="B4" s="30" t="s">
        <v>136</v>
      </c>
      <c r="C4" s="1"/>
      <c r="D4" s="1"/>
      <c r="E4" s="1"/>
      <c r="F4" s="1"/>
      <c r="G4" s="1"/>
      <c r="H4" s="1"/>
      <c r="I4" s="23"/>
      <c r="J4" s="23"/>
      <c r="K4" s="1"/>
      <c r="L4" s="23"/>
      <c r="M4" s="1"/>
      <c r="N4" s="63"/>
      <c r="P4" s="208" t="s">
        <v>536</v>
      </c>
      <c r="Q4" s="192"/>
    </row>
    <row r="5" spans="2:47" ht="24" customHeight="1" thickBot="1">
      <c r="B5" s="3" t="s">
        <v>0</v>
      </c>
      <c r="C5" s="4"/>
      <c r="D5" s="4"/>
      <c r="E5" s="4"/>
      <c r="F5" s="5"/>
      <c r="G5" s="1211" t="s">
        <v>188</v>
      </c>
      <c r="H5" s="1212"/>
      <c r="I5" s="1212"/>
      <c r="J5" s="1212"/>
      <c r="K5" s="1212"/>
      <c r="L5" s="1212"/>
      <c r="M5" s="1213"/>
      <c r="N5" s="67" t="s">
        <v>41</v>
      </c>
      <c r="P5" s="208" t="s">
        <v>189</v>
      </c>
      <c r="Q5" s="64"/>
      <c r="R5" s="64"/>
    </row>
    <row r="6" spans="2:47" ht="24" customHeight="1">
      <c r="B6" s="8" t="s">
        <v>50</v>
      </c>
      <c r="C6" s="9"/>
      <c r="D6" s="9"/>
      <c r="E6" s="9"/>
      <c r="F6" s="10"/>
      <c r="G6" s="9"/>
      <c r="H6" s="68"/>
      <c r="I6" s="69"/>
      <c r="J6" s="69"/>
      <c r="K6" s="9"/>
      <c r="L6" s="69"/>
      <c r="M6" s="10"/>
      <c r="N6" s="70"/>
      <c r="P6" s="208" t="s">
        <v>190</v>
      </c>
      <c r="Q6" s="64"/>
      <c r="R6" s="64"/>
    </row>
    <row r="7" spans="2:47" ht="24" customHeight="1">
      <c r="B7" s="71" t="s">
        <v>12</v>
      </c>
      <c r="C7" s="9"/>
      <c r="D7" s="9"/>
      <c r="E7" s="9"/>
      <c r="F7" s="10"/>
      <c r="G7" s="9"/>
      <c r="H7" s="68"/>
      <c r="I7" s="69"/>
      <c r="J7" s="69"/>
      <c r="K7" s="9"/>
      <c r="L7" s="69"/>
      <c r="M7" s="10"/>
      <c r="N7" s="70"/>
      <c r="P7" s="208" t="s">
        <v>191</v>
      </c>
      <c r="Q7" s="64"/>
      <c r="R7" s="64"/>
    </row>
    <row r="8" spans="2:47" ht="24" customHeight="1">
      <c r="B8" s="1197" t="s">
        <v>35</v>
      </c>
      <c r="C8" s="1198"/>
      <c r="D8" s="1198"/>
      <c r="E8" s="1198"/>
      <c r="F8" s="1199"/>
      <c r="G8" s="72"/>
      <c r="H8" s="73"/>
      <c r="I8" s="74"/>
      <c r="J8" s="74"/>
      <c r="K8" s="75"/>
      <c r="L8" s="74"/>
      <c r="M8" s="76"/>
      <c r="N8" s="77">
        <f>'토건_순공사비 내역서'!L55</f>
        <v>14750000</v>
      </c>
      <c r="P8" s="208" t="s">
        <v>559</v>
      </c>
      <c r="Q8" s="64"/>
      <c r="R8" s="64"/>
    </row>
    <row r="9" spans="2:47" ht="24" customHeight="1">
      <c r="B9" s="71" t="s">
        <v>51</v>
      </c>
      <c r="C9" s="9"/>
      <c r="D9" s="9"/>
      <c r="E9" s="9"/>
      <c r="F9" s="10"/>
      <c r="G9" s="9"/>
      <c r="H9" s="68"/>
      <c r="I9" s="78"/>
      <c r="J9" s="78"/>
      <c r="K9" s="79"/>
      <c r="L9" s="78"/>
      <c r="M9" s="79"/>
      <c r="N9" s="70"/>
      <c r="P9" s="208"/>
      <c r="Q9" s="64"/>
      <c r="R9" s="64"/>
      <c r="V9" s="2" t="s">
        <v>56</v>
      </c>
      <c r="AD9" s="2" t="s">
        <v>56</v>
      </c>
    </row>
    <row r="10" spans="2:47" ht="38.25" customHeight="1">
      <c r="B10" s="13"/>
      <c r="C10" s="9" t="s">
        <v>122</v>
      </c>
      <c r="D10" s="9"/>
      <c r="E10" s="9"/>
      <c r="F10" s="10"/>
      <c r="G10" s="9"/>
      <c r="H10" s="68"/>
      <c r="I10" s="84"/>
      <c r="J10" s="84"/>
      <c r="K10" s="85"/>
      <c r="L10" s="84"/>
      <c r="M10" s="85"/>
      <c r="N10" s="70">
        <f>'토건_순공사비 내역서'!L107</f>
        <v>34484213</v>
      </c>
      <c r="P10" s="192" t="s">
        <v>537</v>
      </c>
      <c r="Q10" s="64"/>
      <c r="R10" s="64"/>
      <c r="V10" s="1205" t="s">
        <v>55</v>
      </c>
      <c r="W10" s="1206"/>
      <c r="X10" s="1207"/>
      <c r="Y10" s="1218" t="s">
        <v>17</v>
      </c>
      <c r="Z10" s="1214"/>
      <c r="AA10" s="1218" t="s">
        <v>18</v>
      </c>
      <c r="AB10" s="1214"/>
      <c r="AD10" s="1204" t="s">
        <v>17</v>
      </c>
      <c r="AE10" s="1204"/>
      <c r="AF10" s="1204"/>
      <c r="AG10" s="1204"/>
      <c r="AH10" s="1204" t="s">
        <v>18</v>
      </c>
      <c r="AI10" s="1204"/>
      <c r="AJ10" s="1204"/>
      <c r="AK10" s="1204"/>
    </row>
    <row r="11" spans="2:47" ht="39.75" customHeight="1">
      <c r="B11" s="13"/>
      <c r="C11" s="9" t="s">
        <v>9</v>
      </c>
      <c r="D11" s="9"/>
      <c r="E11" s="9"/>
      <c r="F11" s="10"/>
      <c r="G11" s="91" t="s">
        <v>46</v>
      </c>
      <c r="H11" s="92"/>
      <c r="I11" s="93"/>
      <c r="J11" s="93"/>
      <c r="K11" s="94"/>
      <c r="L11" s="93"/>
      <c r="M11" s="94"/>
      <c r="N11" s="70"/>
      <c r="P11" s="225" t="s">
        <v>192</v>
      </c>
      <c r="Q11" s="225" t="s">
        <v>193</v>
      </c>
      <c r="R11" s="64"/>
      <c r="V11" s="1208"/>
      <c r="W11" s="1209"/>
      <c r="X11" s="1210"/>
      <c r="Y11" s="81" t="s">
        <v>19</v>
      </c>
      <c r="Z11" s="81" t="s">
        <v>20</v>
      </c>
      <c r="AA11" s="81" t="s">
        <v>19</v>
      </c>
      <c r="AB11" s="81" t="s">
        <v>20</v>
      </c>
      <c r="AD11" s="82" t="s">
        <v>19</v>
      </c>
      <c r="AE11" s="83" t="s">
        <v>87</v>
      </c>
      <c r="AF11" s="82" t="s">
        <v>20</v>
      </c>
      <c r="AG11" s="83" t="s">
        <v>87</v>
      </c>
      <c r="AH11" s="82" t="s">
        <v>19</v>
      </c>
      <c r="AI11" s="83" t="s">
        <v>87</v>
      </c>
      <c r="AJ11" s="82" t="s">
        <v>20</v>
      </c>
      <c r="AK11" s="83" t="s">
        <v>87</v>
      </c>
      <c r="AM11" s="2" t="s">
        <v>89</v>
      </c>
    </row>
    <row r="12" spans="2:47" ht="24" customHeight="1">
      <c r="B12" s="13"/>
      <c r="C12" s="9"/>
      <c r="D12" s="9"/>
      <c r="E12" s="9"/>
      <c r="F12" s="10"/>
      <c r="G12" s="95">
        <f>N10</f>
        <v>34484213</v>
      </c>
      <c r="H12" s="92"/>
      <c r="I12" s="96"/>
      <c r="J12" s="97" t="s">
        <v>61</v>
      </c>
      <c r="K12" s="98">
        <f>Q35</f>
        <v>11</v>
      </c>
      <c r="L12" s="92" t="s">
        <v>75</v>
      </c>
      <c r="M12" s="99"/>
      <c r="N12" s="70">
        <f>INT((G12)*K12/100)</f>
        <v>3793263</v>
      </c>
      <c r="P12" s="232">
        <v>1</v>
      </c>
      <c r="Q12" s="232"/>
      <c r="V12" s="1218" t="s">
        <v>47</v>
      </c>
      <c r="W12" s="1203"/>
      <c r="X12" s="1214"/>
      <c r="Y12" s="86">
        <v>0.15</v>
      </c>
      <c r="Z12" s="87">
        <v>0.13</v>
      </c>
      <c r="AA12" s="86">
        <v>0.12</v>
      </c>
      <c r="AB12" s="87">
        <v>0.1</v>
      </c>
      <c r="AD12" s="88">
        <v>0</v>
      </c>
      <c r="AE12" s="89">
        <v>15</v>
      </c>
      <c r="AF12" s="90">
        <v>0</v>
      </c>
      <c r="AG12" s="89">
        <v>13</v>
      </c>
      <c r="AH12" s="88">
        <v>0</v>
      </c>
      <c r="AI12" s="89">
        <v>12</v>
      </c>
      <c r="AJ12" s="90">
        <v>0</v>
      </c>
      <c r="AK12" s="89">
        <v>10</v>
      </c>
      <c r="AM12" s="1227" t="s">
        <v>375</v>
      </c>
      <c r="AN12" s="1228"/>
      <c r="AO12" s="1228"/>
      <c r="AP12" s="1228"/>
      <c r="AQ12" s="1228"/>
      <c r="AR12" s="1228"/>
      <c r="AS12" s="1228"/>
      <c r="AT12" s="1228"/>
      <c r="AU12" s="1229"/>
    </row>
    <row r="13" spans="2:47" ht="24" customHeight="1">
      <c r="B13" s="13"/>
      <c r="C13" s="9"/>
      <c r="D13" s="9"/>
      <c r="E13" s="9"/>
      <c r="F13" s="10"/>
      <c r="G13" s="95"/>
      <c r="H13" s="92"/>
      <c r="I13" s="92"/>
      <c r="J13" s="92"/>
      <c r="K13" s="99"/>
      <c r="L13" s="92"/>
      <c r="M13" s="99"/>
      <c r="N13" s="70"/>
      <c r="P13" s="192" t="s">
        <v>101</v>
      </c>
      <c r="V13" s="1218" t="s">
        <v>48</v>
      </c>
      <c r="W13" s="1203"/>
      <c r="X13" s="1214"/>
      <c r="Y13" s="86">
        <v>0.14000000000000001</v>
      </c>
      <c r="Z13" s="87">
        <v>0.14000000000000001</v>
      </c>
      <c r="AA13" s="86">
        <v>0.11</v>
      </c>
      <c r="AB13" s="87">
        <v>0.11</v>
      </c>
      <c r="AD13" s="88">
        <v>500000000</v>
      </c>
      <c r="AE13" s="89">
        <v>14</v>
      </c>
      <c r="AF13" s="90">
        <v>6</v>
      </c>
      <c r="AG13" s="89">
        <v>14</v>
      </c>
      <c r="AH13" s="88">
        <v>500000000</v>
      </c>
      <c r="AI13" s="89">
        <v>11</v>
      </c>
      <c r="AJ13" s="90">
        <v>6</v>
      </c>
      <c r="AK13" s="89">
        <v>11</v>
      </c>
      <c r="AM13" s="1219" t="s">
        <v>366</v>
      </c>
      <c r="AN13" s="1219"/>
      <c r="AO13" s="1219"/>
      <c r="AP13" s="1219"/>
      <c r="AQ13" s="1219"/>
      <c r="AR13" s="1219"/>
      <c r="AS13" s="1219"/>
      <c r="AT13" s="1219"/>
      <c r="AU13" s="100">
        <v>4.0000000000000001E-3</v>
      </c>
    </row>
    <row r="14" spans="2:47" ht="24" customHeight="1">
      <c r="B14" s="1197" t="s">
        <v>65</v>
      </c>
      <c r="C14" s="1198"/>
      <c r="D14" s="1198"/>
      <c r="E14" s="1198"/>
      <c r="F14" s="1199"/>
      <c r="G14" s="72"/>
      <c r="H14" s="73"/>
      <c r="I14" s="101"/>
      <c r="J14" s="101"/>
      <c r="K14" s="102"/>
      <c r="L14" s="101"/>
      <c r="M14" s="102"/>
      <c r="N14" s="103">
        <f>SUM(N10,N12)</f>
        <v>38277476</v>
      </c>
      <c r="P14" s="232">
        <v>3</v>
      </c>
      <c r="Q14" s="226" t="s">
        <v>100</v>
      </c>
      <c r="V14" s="1215" t="s">
        <v>49</v>
      </c>
      <c r="W14" s="1216"/>
      <c r="X14" s="1217"/>
      <c r="Y14" s="86">
        <v>0.13</v>
      </c>
      <c r="Z14" s="87">
        <v>0.15</v>
      </c>
      <c r="AA14" s="86">
        <v>0.1</v>
      </c>
      <c r="AB14" s="87">
        <v>0.12</v>
      </c>
      <c r="AD14" s="88">
        <v>2000000000</v>
      </c>
      <c r="AE14" s="89">
        <v>13</v>
      </c>
      <c r="AF14" s="90">
        <v>18</v>
      </c>
      <c r="AG14" s="89">
        <v>15</v>
      </c>
      <c r="AH14" s="88">
        <v>2000000000</v>
      </c>
      <c r="AI14" s="89">
        <v>10</v>
      </c>
      <c r="AJ14" s="90">
        <v>18</v>
      </c>
      <c r="AK14" s="89">
        <v>12</v>
      </c>
      <c r="AM14" s="1219" t="s">
        <v>376</v>
      </c>
      <c r="AN14" s="1219"/>
      <c r="AO14" s="1219"/>
      <c r="AP14" s="1219"/>
      <c r="AQ14" s="1219"/>
      <c r="AR14" s="1219"/>
      <c r="AS14" s="1219"/>
      <c r="AT14" s="1219"/>
      <c r="AU14" s="100">
        <v>6.9999999999999999E-4</v>
      </c>
    </row>
    <row r="15" spans="2:47" ht="24" customHeight="1">
      <c r="B15" s="71" t="s">
        <v>52</v>
      </c>
      <c r="C15" s="9"/>
      <c r="D15" s="9"/>
      <c r="E15" s="9"/>
      <c r="F15" s="10"/>
      <c r="G15" s="9" t="s">
        <v>6</v>
      </c>
      <c r="H15" s="68" t="s">
        <v>6</v>
      </c>
      <c r="I15" s="69" t="s">
        <v>6</v>
      </c>
      <c r="J15" s="69"/>
      <c r="K15" s="9" t="s">
        <v>6</v>
      </c>
      <c r="L15" s="69"/>
      <c r="M15" s="9"/>
      <c r="N15" s="70" t="s">
        <v>6</v>
      </c>
      <c r="P15" s="192" t="s">
        <v>197</v>
      </c>
      <c r="V15" s="262" t="s">
        <v>44</v>
      </c>
      <c r="W15" s="262"/>
      <c r="X15" s="262"/>
      <c r="Y15" s="262"/>
      <c r="AD15" s="2" t="s">
        <v>44</v>
      </c>
      <c r="AE15" s="66" t="s">
        <v>59</v>
      </c>
      <c r="AG15" s="263" t="s">
        <v>221</v>
      </c>
      <c r="AH15" s="264"/>
      <c r="AI15" s="263"/>
      <c r="AM15" s="1219" t="s">
        <v>367</v>
      </c>
      <c r="AN15" s="1219"/>
      <c r="AO15" s="1219"/>
      <c r="AP15" s="1219"/>
      <c r="AQ15" s="1219"/>
      <c r="AR15" s="1219"/>
      <c r="AS15" s="1219"/>
      <c r="AT15" s="1219"/>
      <c r="AU15" s="100">
        <v>1.6000000000000001E-3</v>
      </c>
    </row>
    <row r="16" spans="2:47" ht="24" customHeight="1" thickBot="1">
      <c r="B16" s="1200" t="s">
        <v>82</v>
      </c>
      <c r="C16" s="1201"/>
      <c r="D16" s="1201"/>
      <c r="E16" s="1201"/>
      <c r="F16" s="1201"/>
      <c r="G16" s="109"/>
      <c r="H16" s="110"/>
      <c r="I16" s="111"/>
      <c r="J16" s="111"/>
      <c r="K16" s="112"/>
      <c r="L16" s="111"/>
      <c r="M16" s="112"/>
      <c r="N16" s="113">
        <f>'토건_순공사비 내역서'!L127</f>
        <v>10272271</v>
      </c>
      <c r="P16" s="80" t="s">
        <v>198</v>
      </c>
      <c r="Q16" s="80" t="s">
        <v>199</v>
      </c>
      <c r="V16" s="1242" t="s">
        <v>292</v>
      </c>
      <c r="W16" s="1243"/>
      <c r="X16" s="1243"/>
      <c r="Y16" s="1243"/>
      <c r="Z16" s="1244"/>
      <c r="AA16" s="261" t="s">
        <v>471</v>
      </c>
      <c r="AD16" s="82" t="s">
        <v>19</v>
      </c>
      <c r="AE16" s="83" t="s">
        <v>87</v>
      </c>
      <c r="AF16" s="82" t="s">
        <v>120</v>
      </c>
      <c r="AG16" s="264" t="s">
        <v>19</v>
      </c>
      <c r="AH16" s="263" t="s">
        <v>87</v>
      </c>
      <c r="AI16" s="264" t="s">
        <v>120</v>
      </c>
      <c r="AM16" s="1219" t="s">
        <v>377</v>
      </c>
      <c r="AN16" s="1219"/>
      <c r="AO16" s="1219"/>
      <c r="AP16" s="1219"/>
      <c r="AQ16" s="1219"/>
      <c r="AR16" s="1219"/>
      <c r="AS16" s="1219"/>
      <c r="AT16" s="1219"/>
      <c r="AU16" s="100">
        <v>1.8E-3</v>
      </c>
    </row>
    <row r="17" spans="2:47" ht="24" customHeight="1" thickTop="1">
      <c r="B17" s="115" t="s">
        <v>36</v>
      </c>
      <c r="C17" s="9" t="s">
        <v>66</v>
      </c>
      <c r="D17" s="9"/>
      <c r="E17" s="9"/>
      <c r="F17" s="9"/>
      <c r="G17" s="116" t="s">
        <v>69</v>
      </c>
      <c r="H17" s="68"/>
      <c r="I17" s="9"/>
      <c r="J17" s="9"/>
      <c r="K17" s="93"/>
      <c r="L17" s="9"/>
      <c r="M17" s="93"/>
      <c r="N17" s="117"/>
      <c r="P17" s="232"/>
      <c r="Q17" s="232">
        <v>1</v>
      </c>
      <c r="V17" s="221" t="s">
        <v>296</v>
      </c>
      <c r="W17" s="1245" t="s">
        <v>472</v>
      </c>
      <c r="X17" s="1245"/>
      <c r="Y17" s="1245" t="s">
        <v>354</v>
      </c>
      <c r="Z17" s="1246"/>
      <c r="AA17" s="114">
        <v>1.5699999999999999E-2</v>
      </c>
      <c r="AD17" s="88">
        <v>0</v>
      </c>
      <c r="AE17" s="83">
        <v>1.01</v>
      </c>
      <c r="AF17" s="82">
        <v>7</v>
      </c>
      <c r="AG17" s="265">
        <v>0</v>
      </c>
      <c r="AH17" s="263">
        <v>1.01</v>
      </c>
      <c r="AI17" s="264">
        <v>7</v>
      </c>
      <c r="AM17" s="1220" t="s">
        <v>378</v>
      </c>
      <c r="AN17" s="1221"/>
      <c r="AO17" s="1221"/>
      <c r="AP17" s="1221"/>
      <c r="AQ17" s="1221"/>
      <c r="AR17" s="1221"/>
      <c r="AS17" s="1221"/>
      <c r="AT17" s="1221"/>
      <c r="AU17" s="1222"/>
    </row>
    <row r="18" spans="2:47" ht="24" customHeight="1">
      <c r="B18" s="115" t="s">
        <v>6</v>
      </c>
      <c r="C18" s="9" t="s">
        <v>6</v>
      </c>
      <c r="D18" s="9"/>
      <c r="E18" s="9"/>
      <c r="F18" s="17"/>
      <c r="G18" s="119">
        <f>N10</f>
        <v>34484213</v>
      </c>
      <c r="H18" s="92" t="s">
        <v>10</v>
      </c>
      <c r="I18" s="120">
        <f>N12</f>
        <v>3793263</v>
      </c>
      <c r="J18" s="97" t="s">
        <v>61</v>
      </c>
      <c r="K18" s="98">
        <f>Q36</f>
        <v>3.56</v>
      </c>
      <c r="L18" s="92" t="s">
        <v>75</v>
      </c>
      <c r="M18" s="121"/>
      <c r="N18" s="122">
        <f>INT((G18+I18)*K18/100)</f>
        <v>1362678</v>
      </c>
      <c r="P18" s="192" t="s">
        <v>219</v>
      </c>
      <c r="V18" s="252" t="s">
        <v>288</v>
      </c>
      <c r="W18" s="1203" t="s">
        <v>473</v>
      </c>
      <c r="X18" s="1203"/>
      <c r="Y18" s="1203" t="s">
        <v>478</v>
      </c>
      <c r="Z18" s="1214"/>
      <c r="AA18" s="118">
        <v>1.2999999999999999E-2</v>
      </c>
      <c r="AD18" s="88">
        <v>14000000000</v>
      </c>
      <c r="AE18" s="83">
        <v>1.02</v>
      </c>
      <c r="AF18" s="82">
        <v>6</v>
      </c>
      <c r="AG18" s="265">
        <v>13000000000</v>
      </c>
      <c r="AH18" s="263">
        <v>1.02</v>
      </c>
      <c r="AI18" s="264">
        <v>6</v>
      </c>
      <c r="AM18" s="81" t="s">
        <v>368</v>
      </c>
      <c r="AN18" s="1223" t="s">
        <v>379</v>
      </c>
      <c r="AO18" s="1223"/>
      <c r="AP18" s="1223"/>
      <c r="AQ18" s="1223"/>
      <c r="AR18" s="1223"/>
      <c r="AS18" s="1223"/>
      <c r="AT18" s="1223"/>
      <c r="AU18" s="100">
        <v>6.7999999999999996E-3</v>
      </c>
    </row>
    <row r="19" spans="2:47" ht="24" customHeight="1">
      <c r="B19" s="115" t="s">
        <v>6</v>
      </c>
      <c r="C19" s="9"/>
      <c r="D19" s="9"/>
      <c r="E19" s="9"/>
      <c r="F19" s="9" t="s">
        <v>13</v>
      </c>
      <c r="G19" s="116" t="s">
        <v>70</v>
      </c>
      <c r="H19" s="68"/>
      <c r="I19" s="9"/>
      <c r="J19" s="9"/>
      <c r="K19" s="93"/>
      <c r="L19" s="9"/>
      <c r="M19" s="93"/>
      <c r="N19" s="122"/>
      <c r="P19" s="80" t="s">
        <v>220</v>
      </c>
      <c r="Q19" s="80" t="s">
        <v>221</v>
      </c>
      <c r="S19" s="80" t="s">
        <v>222</v>
      </c>
      <c r="T19" s="80" t="s">
        <v>223</v>
      </c>
      <c r="V19" s="252" t="s">
        <v>290</v>
      </c>
      <c r="W19" s="1203" t="s">
        <v>474</v>
      </c>
      <c r="X19" s="1203"/>
      <c r="Y19" s="1203" t="s">
        <v>479</v>
      </c>
      <c r="Z19" s="1214"/>
      <c r="AA19" s="118">
        <v>1.1299999999999999E-2</v>
      </c>
      <c r="AD19" s="88">
        <v>22000000000</v>
      </c>
      <c r="AE19" s="83">
        <v>1.03</v>
      </c>
      <c r="AF19" s="82">
        <v>5</v>
      </c>
      <c r="AG19" s="265">
        <v>21000000000</v>
      </c>
      <c r="AH19" s="263">
        <v>1.03</v>
      </c>
      <c r="AI19" s="264">
        <v>5</v>
      </c>
      <c r="AM19" s="81" t="s">
        <v>380</v>
      </c>
      <c r="AN19" s="1223" t="s">
        <v>369</v>
      </c>
      <c r="AO19" s="1223"/>
      <c r="AP19" s="1223"/>
      <c r="AQ19" s="1223"/>
      <c r="AR19" s="1223"/>
      <c r="AS19" s="1223"/>
      <c r="AT19" s="1223"/>
      <c r="AU19" s="100">
        <v>5.1000000000000004E-3</v>
      </c>
    </row>
    <row r="20" spans="2:47" ht="24" customHeight="1">
      <c r="B20" s="115" t="s">
        <v>6</v>
      </c>
      <c r="C20" s="9" t="s">
        <v>6</v>
      </c>
      <c r="D20" s="9"/>
      <c r="E20" s="9"/>
      <c r="F20" s="17"/>
      <c r="G20" s="119">
        <f>N10</f>
        <v>34484213</v>
      </c>
      <c r="H20" s="92" t="s">
        <v>10</v>
      </c>
      <c r="I20" s="120">
        <f>N12</f>
        <v>3793263</v>
      </c>
      <c r="J20" s="97" t="s">
        <v>61</v>
      </c>
      <c r="K20" s="98">
        <f>Q37</f>
        <v>1.01</v>
      </c>
      <c r="L20" s="92" t="s">
        <v>75</v>
      </c>
      <c r="M20" s="121"/>
      <c r="N20" s="122">
        <f>INT((G20+I20)*K20/100)</f>
        <v>386602</v>
      </c>
      <c r="P20" s="232"/>
      <c r="Q20" s="232"/>
      <c r="S20" s="232">
        <v>1</v>
      </c>
      <c r="T20" s="232"/>
      <c r="V20" s="252" t="s">
        <v>24</v>
      </c>
      <c r="W20" s="1203" t="s">
        <v>475</v>
      </c>
      <c r="X20" s="1203"/>
      <c r="Y20" s="1203" t="s">
        <v>480</v>
      </c>
      <c r="Z20" s="1214"/>
      <c r="AA20" s="118">
        <v>1.0630000000000001E-2</v>
      </c>
      <c r="AD20" s="88">
        <v>37000000000</v>
      </c>
      <c r="AE20" s="83">
        <v>1.06</v>
      </c>
      <c r="AF20" s="82">
        <v>4</v>
      </c>
      <c r="AG20" s="265">
        <v>34000000000</v>
      </c>
      <c r="AH20" s="263">
        <v>1.06</v>
      </c>
      <c r="AI20" s="264">
        <v>4</v>
      </c>
      <c r="AM20" s="81" t="s">
        <v>370</v>
      </c>
      <c r="AN20" s="1223" t="s">
        <v>371</v>
      </c>
      <c r="AO20" s="1223"/>
      <c r="AP20" s="1223"/>
      <c r="AQ20" s="1223"/>
      <c r="AR20" s="1223"/>
      <c r="AS20" s="1223"/>
      <c r="AT20" s="1223"/>
      <c r="AU20" s="100">
        <v>3.2000000000000002E-3</v>
      </c>
    </row>
    <row r="21" spans="2:47" ht="24" customHeight="1">
      <c r="B21" s="115" t="s">
        <v>6</v>
      </c>
      <c r="C21" s="9" t="s">
        <v>6</v>
      </c>
      <c r="D21" s="9"/>
      <c r="E21" s="9"/>
      <c r="F21" s="9" t="s">
        <v>14</v>
      </c>
      <c r="G21" s="123" t="s">
        <v>37</v>
      </c>
      <c r="H21" s="92"/>
      <c r="I21" s="93"/>
      <c r="J21" s="93"/>
      <c r="K21" s="93" t="s">
        <v>6</v>
      </c>
      <c r="L21" s="93"/>
      <c r="M21" s="93"/>
      <c r="N21" s="122"/>
      <c r="P21" s="192" t="s">
        <v>224</v>
      </c>
      <c r="V21" s="252" t="s">
        <v>25</v>
      </c>
      <c r="W21" s="1203" t="s">
        <v>476</v>
      </c>
      <c r="X21" s="1203"/>
      <c r="Y21" s="1203" t="s">
        <v>481</v>
      </c>
      <c r="Z21" s="1214"/>
      <c r="AA21" s="118">
        <v>1.03E-2</v>
      </c>
      <c r="AD21" s="88">
        <v>57000000000</v>
      </c>
      <c r="AE21" s="83">
        <v>1.1299999999999999</v>
      </c>
      <c r="AF21" s="82">
        <v>3</v>
      </c>
      <c r="AG21" s="265">
        <v>52000000000</v>
      </c>
      <c r="AH21" s="263">
        <v>1.1299999999999999</v>
      </c>
      <c r="AI21" s="264">
        <v>3</v>
      </c>
      <c r="AM21" s="81" t="s">
        <v>372</v>
      </c>
      <c r="AN21" s="1223" t="s">
        <v>373</v>
      </c>
      <c r="AO21" s="1223"/>
      <c r="AP21" s="1223"/>
      <c r="AQ21" s="1223"/>
      <c r="AR21" s="1223"/>
      <c r="AS21" s="1223"/>
      <c r="AT21" s="1223"/>
      <c r="AU21" s="100">
        <v>1.6000000000000001E-3</v>
      </c>
    </row>
    <row r="22" spans="2:47" ht="24" customHeight="1">
      <c r="B22" s="115" t="s">
        <v>6</v>
      </c>
      <c r="C22" s="9" t="s">
        <v>6</v>
      </c>
      <c r="D22" s="9"/>
      <c r="E22" s="9"/>
      <c r="F22" s="17"/>
      <c r="G22" s="124">
        <f>N10</f>
        <v>34484213</v>
      </c>
      <c r="H22" s="92"/>
      <c r="I22" s="96"/>
      <c r="J22" s="97" t="s">
        <v>61</v>
      </c>
      <c r="K22" s="98">
        <f>Q38</f>
        <v>4.5</v>
      </c>
      <c r="L22" s="92" t="s">
        <v>75</v>
      </c>
      <c r="M22" s="121"/>
      <c r="N22" s="122">
        <f>INT((G22)*K22/100)</f>
        <v>1551789</v>
      </c>
      <c r="P22" s="80" t="s">
        <v>220</v>
      </c>
      <c r="Q22" s="80" t="s">
        <v>221</v>
      </c>
      <c r="S22" s="80" t="s">
        <v>222</v>
      </c>
      <c r="T22" s="80" t="s">
        <v>223</v>
      </c>
      <c r="V22" s="252" t="s">
        <v>26</v>
      </c>
      <c r="W22" s="1203" t="s">
        <v>357</v>
      </c>
      <c r="X22" s="1203"/>
      <c r="Y22" s="1203" t="s">
        <v>485</v>
      </c>
      <c r="Z22" s="1214"/>
      <c r="AA22" s="118">
        <v>1.0200000000000001E-2</v>
      </c>
      <c r="AD22" s="88">
        <v>90000000000</v>
      </c>
      <c r="AE22" s="83">
        <v>1.3</v>
      </c>
      <c r="AF22" s="82">
        <v>2</v>
      </c>
      <c r="AG22" s="265">
        <v>80000000000</v>
      </c>
      <c r="AH22" s="263">
        <v>1.3</v>
      </c>
      <c r="AI22" s="264">
        <v>2</v>
      </c>
      <c r="AM22" s="81" t="s">
        <v>374</v>
      </c>
      <c r="AN22" s="1223" t="s">
        <v>30</v>
      </c>
      <c r="AO22" s="1223"/>
      <c r="AP22" s="1223"/>
      <c r="AQ22" s="1223"/>
      <c r="AR22" s="1223"/>
      <c r="AS22" s="1223"/>
      <c r="AT22" s="1223"/>
      <c r="AU22" s="100">
        <v>1E-3</v>
      </c>
    </row>
    <row r="23" spans="2:47" ht="24" customHeight="1">
      <c r="B23" s="115" t="s">
        <v>6</v>
      </c>
      <c r="C23" s="9" t="s">
        <v>6</v>
      </c>
      <c r="D23" s="9"/>
      <c r="E23" s="9"/>
      <c r="F23" s="9" t="s">
        <v>39</v>
      </c>
      <c r="G23" s="123" t="s">
        <v>38</v>
      </c>
      <c r="H23" s="92"/>
      <c r="I23" s="93"/>
      <c r="J23" s="93"/>
      <c r="K23" s="93" t="s">
        <v>6</v>
      </c>
      <c r="L23" s="93"/>
      <c r="M23" s="93"/>
      <c r="N23" s="122"/>
      <c r="P23" s="232"/>
      <c r="Q23" s="232"/>
      <c r="S23" s="232">
        <v>1</v>
      </c>
      <c r="T23" s="232"/>
      <c r="V23" s="252" t="s">
        <v>302</v>
      </c>
      <c r="W23" s="1203" t="s">
        <v>477</v>
      </c>
      <c r="X23" s="1203"/>
      <c r="Y23" s="1203" t="s">
        <v>482</v>
      </c>
      <c r="Z23" s="1214"/>
      <c r="AA23" s="118">
        <v>1.01E-2</v>
      </c>
      <c r="AD23" s="88">
        <v>140000000000</v>
      </c>
      <c r="AE23" s="83">
        <v>1.57</v>
      </c>
      <c r="AF23" s="82">
        <v>1</v>
      </c>
      <c r="AG23" s="265">
        <v>120000000000</v>
      </c>
      <c r="AH23" s="263">
        <v>1.57</v>
      </c>
      <c r="AI23" s="264">
        <v>1</v>
      </c>
      <c r="AM23" s="201"/>
      <c r="AN23" s="253"/>
      <c r="AO23" s="253"/>
      <c r="AP23" s="253"/>
      <c r="AQ23" s="253"/>
      <c r="AR23" s="253"/>
      <c r="AS23" s="253"/>
      <c r="AT23" s="253"/>
      <c r="AU23" s="254"/>
    </row>
    <row r="24" spans="2:47" ht="24" customHeight="1">
      <c r="B24" s="115" t="s">
        <v>6</v>
      </c>
      <c r="C24" s="9" t="s">
        <v>6</v>
      </c>
      <c r="D24" s="9"/>
      <c r="E24" s="9"/>
      <c r="F24" s="17"/>
      <c r="G24" s="124">
        <f>N10</f>
        <v>34484213</v>
      </c>
      <c r="H24" s="92"/>
      <c r="I24" s="93"/>
      <c r="J24" s="97" t="s">
        <v>61</v>
      </c>
      <c r="K24" s="98">
        <f>Q39</f>
        <v>3.5449999999999999</v>
      </c>
      <c r="L24" s="92" t="s">
        <v>75</v>
      </c>
      <c r="M24" s="121"/>
      <c r="N24" s="122">
        <f>INT((G24)*K24/100)</f>
        <v>1222465</v>
      </c>
      <c r="P24" s="192" t="s">
        <v>538</v>
      </c>
      <c r="V24" s="222"/>
      <c r="AD24" s="223" t="s">
        <v>539</v>
      </c>
      <c r="AM24" s="2" t="s">
        <v>170</v>
      </c>
    </row>
    <row r="25" spans="2:47" ht="24" customHeight="1">
      <c r="B25" s="115" t="s">
        <v>6</v>
      </c>
      <c r="C25" s="9" t="s">
        <v>6</v>
      </c>
      <c r="D25" s="9"/>
      <c r="E25" s="9"/>
      <c r="F25" s="9" t="s">
        <v>40</v>
      </c>
      <c r="G25" s="123" t="s">
        <v>45</v>
      </c>
      <c r="H25" s="92"/>
      <c r="I25" s="93"/>
      <c r="J25" s="93"/>
      <c r="K25" s="93"/>
      <c r="L25" s="93"/>
      <c r="M25" s="93"/>
      <c r="N25" s="122"/>
      <c r="P25" s="80" t="s">
        <v>530</v>
      </c>
      <c r="Q25" s="80" t="s">
        <v>531</v>
      </c>
      <c r="V25" s="223" t="s">
        <v>539</v>
      </c>
      <c r="AD25" s="1204" t="s">
        <v>376</v>
      </c>
      <c r="AE25" s="1204"/>
      <c r="AF25" s="1204" t="s">
        <v>495</v>
      </c>
      <c r="AG25" s="1204"/>
      <c r="AH25" s="1204"/>
      <c r="AI25" s="1204"/>
      <c r="AM25" s="1196" t="s">
        <v>171</v>
      </c>
      <c r="AN25" s="1196"/>
      <c r="AO25" s="1196"/>
      <c r="AP25" s="1196"/>
      <c r="AQ25" s="1196"/>
      <c r="AR25" s="1196"/>
      <c r="AS25" s="1196"/>
      <c r="AT25" s="1196"/>
      <c r="AU25" s="205" t="s">
        <v>164</v>
      </c>
    </row>
    <row r="26" spans="2:47" ht="24" customHeight="1">
      <c r="B26" s="115" t="s">
        <v>6</v>
      </c>
      <c r="C26" s="125" t="s">
        <v>6</v>
      </c>
      <c r="D26" s="125"/>
      <c r="E26" s="125"/>
      <c r="F26" s="126"/>
      <c r="G26" s="95">
        <f>N24</f>
        <v>1222465</v>
      </c>
      <c r="H26" s="92"/>
      <c r="I26" s="93"/>
      <c r="J26" s="97" t="s">
        <v>61</v>
      </c>
      <c r="K26" s="98">
        <f>Q40</f>
        <v>12.95</v>
      </c>
      <c r="L26" s="92" t="s">
        <v>75</v>
      </c>
      <c r="M26" s="121"/>
      <c r="N26" s="122">
        <f>INT((G26)*K26/100)</f>
        <v>158309</v>
      </c>
      <c r="P26" s="232"/>
      <c r="Q26" s="232">
        <v>1</v>
      </c>
      <c r="V26" s="1241" t="s">
        <v>388</v>
      </c>
      <c r="W26" s="1241"/>
      <c r="X26" s="1218" t="s">
        <v>532</v>
      </c>
      <c r="Y26" s="1214"/>
      <c r="Z26" s="1218" t="s">
        <v>533</v>
      </c>
      <c r="AA26" s="1214"/>
      <c r="AB26" s="1230"/>
      <c r="AC26" s="1231"/>
      <c r="AD26" s="82" t="s">
        <v>19</v>
      </c>
      <c r="AE26" s="83" t="s">
        <v>87</v>
      </c>
      <c r="AF26" s="82" t="s">
        <v>19</v>
      </c>
      <c r="AG26" s="83" t="s">
        <v>87</v>
      </c>
      <c r="AH26" s="82"/>
      <c r="AI26" s="83"/>
      <c r="AM26" s="1202" t="s">
        <v>172</v>
      </c>
      <c r="AN26" s="1202"/>
      <c r="AO26" s="1202"/>
      <c r="AP26" s="1202"/>
      <c r="AQ26" s="1202"/>
      <c r="AR26" s="1202"/>
      <c r="AS26" s="1202"/>
      <c r="AT26" s="1202"/>
      <c r="AU26" s="206">
        <v>8.0999999999999996E-4</v>
      </c>
    </row>
    <row r="27" spans="2:47" ht="24" customHeight="1">
      <c r="B27" s="1200"/>
      <c r="C27" s="1201"/>
      <c r="D27" s="1201"/>
      <c r="E27" s="1201"/>
      <c r="F27" s="1250"/>
      <c r="G27" s="129"/>
      <c r="H27" s="130"/>
      <c r="I27" s="131"/>
      <c r="J27" s="131"/>
      <c r="K27" s="131"/>
      <c r="L27" s="131"/>
      <c r="M27" s="131"/>
      <c r="N27" s="132"/>
      <c r="P27" s="220" t="s">
        <v>201</v>
      </c>
      <c r="Q27" s="22"/>
      <c r="S27" s="22"/>
      <c r="T27" s="22"/>
      <c r="V27" s="1218" t="s">
        <v>363</v>
      </c>
      <c r="W27" s="1214"/>
      <c r="X27" s="127">
        <v>3.11</v>
      </c>
      <c r="Y27" s="128"/>
      <c r="Z27" s="127">
        <v>3.15</v>
      </c>
      <c r="AA27" s="128"/>
      <c r="AB27" s="293"/>
      <c r="AC27" s="294"/>
      <c r="AD27" s="88">
        <v>0</v>
      </c>
      <c r="AE27" s="89">
        <v>3.11</v>
      </c>
      <c r="AF27" s="88">
        <v>0</v>
      </c>
      <c r="AG27" s="89">
        <v>3.15</v>
      </c>
      <c r="AH27" s="88"/>
      <c r="AI27" s="89"/>
      <c r="AM27" s="1224" t="s">
        <v>173</v>
      </c>
      <c r="AN27" s="1225"/>
      <c r="AO27" s="1225"/>
      <c r="AP27" s="1225"/>
      <c r="AQ27" s="1225"/>
      <c r="AR27" s="1225"/>
      <c r="AS27" s="1225"/>
      <c r="AT27" s="1226"/>
      <c r="AU27" s="204">
        <v>8.0000000000000004E-4</v>
      </c>
    </row>
    <row r="28" spans="2:47" ht="24" customHeight="1">
      <c r="B28" s="13" t="s">
        <v>6</v>
      </c>
      <c r="C28" s="9" t="s">
        <v>540</v>
      </c>
      <c r="D28" s="9"/>
      <c r="E28" s="9"/>
      <c r="F28" s="10"/>
      <c r="G28" s="133" t="str">
        <f>IF(P12=AE66,AF66,AF67)</f>
        <v xml:space="preserve">(도급재료비 ＋ 발주자재료비 ＋ 직접노무비) × 산업안전보건관리비율 ＋ 기초액 </v>
      </c>
      <c r="H28" s="68"/>
      <c r="I28" s="69"/>
      <c r="J28" s="69"/>
      <c r="K28" s="9"/>
      <c r="L28" s="69"/>
      <c r="M28" s="9"/>
      <c r="N28" s="134" t="str">
        <f>IF(P12=AE70,AF70,AF71)</f>
        <v>(설비비 포함)</v>
      </c>
      <c r="P28" s="1251" t="s">
        <v>1412</v>
      </c>
      <c r="Q28" s="1252"/>
      <c r="R28" s="1252"/>
      <c r="S28" s="1252"/>
      <c r="T28" s="1253"/>
      <c r="V28" s="1218" t="s">
        <v>359</v>
      </c>
      <c r="W28" s="1214"/>
      <c r="X28" s="127">
        <v>3.11</v>
      </c>
      <c r="Y28" s="128"/>
      <c r="Z28" s="127">
        <v>3.15</v>
      </c>
      <c r="AA28" s="128"/>
      <c r="AB28" s="293"/>
      <c r="AC28" s="294"/>
      <c r="AD28" s="88">
        <v>20000000</v>
      </c>
      <c r="AE28" s="89">
        <v>3.11</v>
      </c>
      <c r="AF28" s="88">
        <v>20000000</v>
      </c>
      <c r="AG28" s="89">
        <v>3.15</v>
      </c>
      <c r="AH28" s="88"/>
      <c r="AI28" s="89"/>
      <c r="AM28" s="1224" t="s">
        <v>174</v>
      </c>
      <c r="AN28" s="1225"/>
      <c r="AO28" s="1225"/>
      <c r="AP28" s="1225"/>
      <c r="AQ28" s="1225"/>
      <c r="AR28" s="1225"/>
      <c r="AS28" s="1225"/>
      <c r="AT28" s="1226"/>
      <c r="AU28" s="204">
        <v>7.5000000000000002E-4</v>
      </c>
    </row>
    <row r="29" spans="2:47" ht="24" customHeight="1">
      <c r="B29" s="13"/>
      <c r="C29" s="9"/>
      <c r="D29" s="9"/>
      <c r="E29" s="9"/>
      <c r="F29" s="136"/>
      <c r="G29" s="137">
        <f>(N8+'토건_순공사비 내역서'!L175)*P12+Q53*Q12*0.7</f>
        <v>14750000</v>
      </c>
      <c r="H29" s="92" t="s">
        <v>10</v>
      </c>
      <c r="I29" s="120">
        <f>N10*P12</f>
        <v>34484213</v>
      </c>
      <c r="J29" s="97" t="s">
        <v>61</v>
      </c>
      <c r="K29" s="98">
        <f>((IF((G29+I29)="","",VLOOKUP((G29+I29),AD27:AE31,2,1))*Q26+IF((G29+I29)="","",VLOOKUP((G29+I29),AF27:AG31,2,1))*P26))</f>
        <v>3.11</v>
      </c>
      <c r="L29" s="92" t="s">
        <v>10</v>
      </c>
      <c r="M29" s="138">
        <f>SUMIF(Z27:Z31,K29,AA27:AA31)+SUMIF(X27:X31,K29,Y27:Y31)+SUMIF(AB27:AB31,K29,AC27:AC31)</f>
        <v>0</v>
      </c>
      <c r="N29" s="134">
        <f>INT((G29+I29)*K29/100+M29)</f>
        <v>1531184</v>
      </c>
      <c r="P29" s="220" t="s">
        <v>180</v>
      </c>
      <c r="Q29" s="22"/>
      <c r="S29" s="22"/>
      <c r="T29" s="22"/>
      <c r="V29" s="1241" t="s">
        <v>364</v>
      </c>
      <c r="W29" s="1241" t="s">
        <v>361</v>
      </c>
      <c r="X29" s="127">
        <v>2.2799999999999998</v>
      </c>
      <c r="Y29" s="135">
        <v>4325000</v>
      </c>
      <c r="Z29" s="127">
        <v>2.5299999999999998</v>
      </c>
      <c r="AA29" s="135">
        <v>3300000</v>
      </c>
      <c r="AB29" s="293"/>
      <c r="AC29" s="295"/>
      <c r="AD29" s="88">
        <v>500000000</v>
      </c>
      <c r="AE29" s="89">
        <v>2.2799999999999998</v>
      </c>
      <c r="AF29" s="88">
        <v>500000000</v>
      </c>
      <c r="AG29" s="89">
        <v>2.5299999999999998</v>
      </c>
      <c r="AH29" s="88"/>
      <c r="AI29" s="89"/>
      <c r="AM29" s="1235" t="s">
        <v>169</v>
      </c>
      <c r="AN29" s="1236"/>
      <c r="AO29" s="1236"/>
      <c r="AP29" s="1236"/>
      <c r="AQ29" s="1237"/>
      <c r="AR29" s="1232" t="s">
        <v>165</v>
      </c>
      <c r="AS29" s="1233"/>
      <c r="AT29" s="1234"/>
      <c r="AU29" s="204">
        <v>7.1000000000000002E-4</v>
      </c>
    </row>
    <row r="30" spans="2:47" ht="24" customHeight="1">
      <c r="B30" s="13"/>
      <c r="C30" s="9"/>
      <c r="D30" s="9"/>
      <c r="E30" s="9"/>
      <c r="F30" s="136"/>
      <c r="G30" s="133" t="str">
        <f>IF(P12=AE68,AF68,AF69)</f>
        <v xml:space="preserve">((도급재료비 ＋ 직접노무비) × 산업안전보건관리비율 ＋ 기초액) x 1.2   </v>
      </c>
      <c r="H30" s="139"/>
      <c r="I30" s="140"/>
      <c r="J30" s="140"/>
      <c r="K30" s="9"/>
      <c r="L30" s="140"/>
      <c r="M30" s="9"/>
      <c r="N30" s="134" t="str">
        <f>IF(P12=AE72,AF72,AF73)</f>
        <v>(설비비 제외)</v>
      </c>
      <c r="P30" s="290" t="s">
        <v>1413</v>
      </c>
      <c r="Q30" s="291"/>
      <c r="R30" s="291"/>
      <c r="S30" s="291"/>
      <c r="T30" s="292"/>
      <c r="V30" s="1241" t="s">
        <v>362</v>
      </c>
      <c r="W30" s="1241" t="s">
        <v>360</v>
      </c>
      <c r="X30" s="127">
        <v>2.37</v>
      </c>
      <c r="Y30" s="128"/>
      <c r="Z30" s="127">
        <v>2.6</v>
      </c>
      <c r="AA30" s="128"/>
      <c r="AB30" s="293"/>
      <c r="AC30" s="294"/>
      <c r="AD30" s="88">
        <v>5000000000</v>
      </c>
      <c r="AE30" s="89">
        <v>2.37</v>
      </c>
      <c r="AF30" s="88">
        <v>5000000000</v>
      </c>
      <c r="AG30" s="89">
        <v>2.6</v>
      </c>
      <c r="AH30" s="88"/>
      <c r="AI30" s="89"/>
      <c r="AM30" s="1238"/>
      <c r="AN30" s="1239"/>
      <c r="AO30" s="1239"/>
      <c r="AP30" s="1239"/>
      <c r="AQ30" s="1240"/>
      <c r="AR30" s="1232" t="s">
        <v>166</v>
      </c>
      <c r="AS30" s="1233"/>
      <c r="AT30" s="1234"/>
      <c r="AU30" s="204">
        <v>6.8000000000000005E-4</v>
      </c>
    </row>
    <row r="31" spans="2:47" ht="24" customHeight="1">
      <c r="B31" s="13"/>
      <c r="C31" s="9"/>
      <c r="D31" s="9"/>
      <c r="E31" s="9"/>
      <c r="F31" s="136"/>
      <c r="G31" s="141">
        <f>N8*P12+Q53*Q12*0.7</f>
        <v>14750000</v>
      </c>
      <c r="H31" s="97" t="s">
        <v>137</v>
      </c>
      <c r="I31" s="120">
        <f>N10*P12</f>
        <v>34484213</v>
      </c>
      <c r="J31" s="97" t="s">
        <v>61</v>
      </c>
      <c r="K31" s="98">
        <f>((IF((G31+I31)="","",VLOOKUP((G31+I31),AF27:AG31,2,1))*P26+IF((G31+I31)="","",VLOOKUP((G31+I31),AD27:AE31,2,1))*Q26))</f>
        <v>3.11</v>
      </c>
      <c r="L31" s="92" t="s">
        <v>10</v>
      </c>
      <c r="M31" s="207">
        <f>SUMIF(Z27:Z31,K31,AA27:AA31)+SUMIF(X27:X31,K31,Y27:Y31)+SUMIF(AB27:AB31,K31,AC27:AC31)</f>
        <v>0</v>
      </c>
      <c r="N31" s="134">
        <f>INT((G31+I31)*K31/100+M31)*1.2</f>
        <v>1837420.8</v>
      </c>
      <c r="V31" s="1241" t="s">
        <v>365</v>
      </c>
      <c r="W31" s="1241" t="s">
        <v>360</v>
      </c>
      <c r="X31" s="127">
        <v>2.64</v>
      </c>
      <c r="Y31" s="128"/>
      <c r="Z31" s="127">
        <v>2.73</v>
      </c>
      <c r="AA31" s="128"/>
      <c r="AB31" s="293"/>
      <c r="AC31" s="294"/>
      <c r="AD31" s="88">
        <v>80000000000</v>
      </c>
      <c r="AE31" s="89">
        <v>2.64</v>
      </c>
      <c r="AF31" s="88">
        <v>80000000000</v>
      </c>
      <c r="AG31" s="89">
        <v>2.73</v>
      </c>
      <c r="AH31" s="88"/>
      <c r="AI31" s="89"/>
      <c r="AM31" s="1224" t="s">
        <v>175</v>
      </c>
      <c r="AN31" s="1225"/>
      <c r="AO31" s="1225"/>
      <c r="AP31" s="1225"/>
      <c r="AQ31" s="1225"/>
      <c r="AR31" s="1225"/>
      <c r="AS31" s="1225"/>
      <c r="AT31" s="1226"/>
      <c r="AU31" s="204">
        <v>8.4000000000000003E-4</v>
      </c>
    </row>
    <row r="32" spans="2:47" ht="24" customHeight="1">
      <c r="B32" s="1200" t="s">
        <v>541</v>
      </c>
      <c r="C32" s="1201"/>
      <c r="D32" s="1201"/>
      <c r="E32" s="1201"/>
      <c r="F32" s="1250"/>
      <c r="G32" s="142"/>
      <c r="H32" s="143"/>
      <c r="I32" s="144"/>
      <c r="J32" s="144"/>
      <c r="K32" s="145"/>
      <c r="L32" s="144"/>
      <c r="M32" s="145"/>
      <c r="N32" s="234">
        <v>2358340</v>
      </c>
      <c r="V32" s="201"/>
      <c r="W32" s="201"/>
      <c r="X32" s="202"/>
      <c r="Y32" s="203"/>
      <c r="Z32" s="202"/>
      <c r="AA32" s="203"/>
      <c r="AB32" s="202"/>
      <c r="AC32" s="203"/>
    </row>
    <row r="33" spans="2:33" ht="24" customHeight="1">
      <c r="B33" s="147"/>
      <c r="C33" s="148"/>
      <c r="D33" s="148"/>
      <c r="E33" s="148"/>
      <c r="F33" s="149"/>
      <c r="G33" s="142"/>
      <c r="H33" s="143"/>
      <c r="I33" s="144"/>
      <c r="J33" s="144"/>
      <c r="K33" s="145"/>
      <c r="L33" s="144"/>
      <c r="M33" s="145"/>
      <c r="N33" s="146"/>
      <c r="P33" s="192" t="s">
        <v>57</v>
      </c>
      <c r="U33" s="65"/>
      <c r="V33" s="65"/>
      <c r="W33" s="65"/>
      <c r="X33" s="65"/>
      <c r="Y33" s="65"/>
      <c r="Z33" s="65"/>
      <c r="AA33" s="65"/>
      <c r="AB33" s="65"/>
      <c r="AC33" s="65"/>
      <c r="AF33" s="66"/>
    </row>
    <row r="34" spans="2:33" ht="24" customHeight="1">
      <c r="B34" s="13"/>
      <c r="C34" s="9" t="s">
        <v>62</v>
      </c>
      <c r="D34" s="9"/>
      <c r="E34" s="9"/>
      <c r="F34" s="10"/>
      <c r="G34" s="123" t="s">
        <v>67</v>
      </c>
      <c r="H34" s="92"/>
      <c r="I34" s="93"/>
      <c r="J34" s="93"/>
      <c r="K34" s="93" t="s">
        <v>6</v>
      </c>
      <c r="L34" s="93"/>
      <c r="M34" s="93"/>
      <c r="N34" s="122"/>
      <c r="P34" s="80" t="s">
        <v>53</v>
      </c>
      <c r="Q34" s="104" t="s">
        <v>42</v>
      </c>
      <c r="R34" s="105"/>
      <c r="S34" s="80" t="s">
        <v>112</v>
      </c>
      <c r="U34" s="65"/>
      <c r="V34" s="65"/>
      <c r="W34" s="65"/>
      <c r="X34" s="65"/>
      <c r="Y34" s="65"/>
      <c r="Z34" s="65"/>
      <c r="AA34" s="65"/>
      <c r="AB34" s="65"/>
      <c r="AC34" s="65"/>
      <c r="AF34" s="66"/>
    </row>
    <row r="35" spans="2:33" ht="24" customHeight="1">
      <c r="B35" s="1200"/>
      <c r="C35" s="1201"/>
      <c r="D35" s="1201"/>
      <c r="E35" s="1201"/>
      <c r="F35" s="1250"/>
      <c r="G35" s="124">
        <f>N10</f>
        <v>34484213</v>
      </c>
      <c r="H35" s="92"/>
      <c r="I35" s="96"/>
      <c r="J35" s="97" t="s">
        <v>61</v>
      </c>
      <c r="K35" s="98">
        <f>Q42</f>
        <v>2.2999999999999998</v>
      </c>
      <c r="L35" s="92" t="s">
        <v>75</v>
      </c>
      <c r="M35" s="121"/>
      <c r="N35" s="122">
        <f>INT((G35)*K35/100)</f>
        <v>793136</v>
      </c>
      <c r="P35" s="80" t="s">
        <v>58</v>
      </c>
      <c r="Q35" s="210">
        <f>(IF((N8+N10+N16)="","",VLOOKUP((N8+N10+N16),AD12:AE14,2,1))*P20+IF((N8+N10+N16)="","",VLOOKUP((N8+N10+N16),AD12:AE14,2,1))*Q20+IF((N8+N10+N16)="","",VLOOKUP((N8+N10+N16),AH12:AI14,2,1))*S20+IF((N8+N10+N16)="","",VLOOKUP((N8+N10+N16),AH12:AI14,2,1))*T20+IF((P14)="","",VLOOKUP((P14),AF12:AG14,2,1))*P20+IF((P14)="","",VLOOKUP((P14),AF12:AG14,2,1))*Q20+IF((P14)="","",VLOOKUP((P14),AJ12:AK14,2,1))*S20+IF((P14)="","",VLOOKUP((P14),AJ12:AK14,2,1))*T20)/2</f>
        <v>11</v>
      </c>
      <c r="R35" s="106" t="s">
        <v>43</v>
      </c>
      <c r="S35" s="107"/>
      <c r="T35" s="108"/>
      <c r="V35" s="65"/>
      <c r="W35" s="65"/>
      <c r="X35" s="65"/>
      <c r="Y35" s="65"/>
      <c r="Z35" s="65"/>
      <c r="AA35" s="65"/>
      <c r="AB35" s="65"/>
      <c r="AC35" s="65"/>
    </row>
    <row r="36" spans="2:33" ht="24" customHeight="1">
      <c r="B36" s="147"/>
      <c r="C36" s="148"/>
      <c r="D36" s="148"/>
      <c r="E36" s="148"/>
      <c r="F36" s="149"/>
      <c r="G36" s="150"/>
      <c r="H36" s="151"/>
      <c r="I36" s="140"/>
      <c r="J36" s="140"/>
      <c r="K36" s="9"/>
      <c r="L36" s="140"/>
      <c r="M36" s="9"/>
      <c r="N36" s="122"/>
      <c r="P36" s="80" t="s">
        <v>103</v>
      </c>
      <c r="Q36" s="260">
        <v>3.56</v>
      </c>
      <c r="R36" s="106" t="s">
        <v>43</v>
      </c>
      <c r="S36" s="80" t="s">
        <v>111</v>
      </c>
      <c r="T36" s="108"/>
      <c r="V36" s="65"/>
      <c r="W36" s="65"/>
      <c r="X36" s="65"/>
      <c r="Y36" s="65"/>
      <c r="Z36" s="65"/>
      <c r="AA36" s="65"/>
      <c r="AB36" s="65"/>
      <c r="AC36" s="65"/>
      <c r="AF36" s="82" t="s">
        <v>167</v>
      </c>
      <c r="AG36" s="83">
        <f>IF(N32=N29,1,0)</f>
        <v>0</v>
      </c>
    </row>
    <row r="37" spans="2:33" ht="24" customHeight="1">
      <c r="B37" s="13"/>
      <c r="C37" s="9" t="s">
        <v>88</v>
      </c>
      <c r="D37" s="9"/>
      <c r="E37" s="9"/>
      <c r="F37" s="10"/>
      <c r="G37" s="9" t="s">
        <v>68</v>
      </c>
      <c r="H37" s="68"/>
      <c r="I37" s="69"/>
      <c r="J37" s="69"/>
      <c r="K37" s="9"/>
      <c r="L37" s="69"/>
      <c r="M37" s="9"/>
      <c r="N37" s="70"/>
      <c r="P37" s="80" t="s">
        <v>105</v>
      </c>
      <c r="Q37" s="260">
        <f>IF((N8+N14+N16)="","",VLOOKUP((N8+N14+N16),AD17:AE23,2,1))</f>
        <v>1.01</v>
      </c>
      <c r="R37" s="106" t="s">
        <v>43</v>
      </c>
      <c r="S37" s="80" t="s">
        <v>111</v>
      </c>
      <c r="T37" s="108"/>
      <c r="V37" s="65"/>
      <c r="W37" s="65"/>
      <c r="X37" s="65"/>
      <c r="Y37" s="65"/>
      <c r="Z37" s="65"/>
      <c r="AA37" s="65"/>
      <c r="AB37" s="65"/>
      <c r="AC37" s="65"/>
      <c r="AF37" s="82" t="s">
        <v>168</v>
      </c>
      <c r="AG37" s="83">
        <f>IF(N32=N31,1,0)</f>
        <v>0</v>
      </c>
    </row>
    <row r="38" spans="2:33" ht="24" customHeight="1">
      <c r="B38" s="1200"/>
      <c r="C38" s="1201"/>
      <c r="D38" s="1201"/>
      <c r="E38" s="1201"/>
      <c r="F38" s="1250"/>
      <c r="G38" s="119">
        <f>N8</f>
        <v>14750000</v>
      </c>
      <c r="H38" s="92" t="s">
        <v>10</v>
      </c>
      <c r="I38" s="152">
        <f>N10</f>
        <v>34484213</v>
      </c>
      <c r="J38" s="92" t="s">
        <v>10</v>
      </c>
      <c r="K38" s="120">
        <f>N16</f>
        <v>10272271</v>
      </c>
      <c r="L38" s="97" t="s">
        <v>61</v>
      </c>
      <c r="M38" s="153">
        <f>Q43</f>
        <v>0.11</v>
      </c>
      <c r="N38" s="122">
        <f>INT((G38+I38+K38)*M38/100)</f>
        <v>65457</v>
      </c>
      <c r="P38" s="80" t="s">
        <v>106</v>
      </c>
      <c r="Q38" s="260">
        <v>4.5</v>
      </c>
      <c r="R38" s="106" t="s">
        <v>43</v>
      </c>
      <c r="S38" s="80" t="s">
        <v>111</v>
      </c>
      <c r="T38" s="108"/>
      <c r="V38" s="65"/>
      <c r="W38" s="65"/>
      <c r="X38" s="65"/>
      <c r="Y38" s="65"/>
      <c r="Z38" s="65"/>
      <c r="AA38" s="65"/>
      <c r="AB38" s="65"/>
      <c r="AC38" s="65"/>
    </row>
    <row r="39" spans="2:33" ht="24" customHeight="1">
      <c r="B39" s="147"/>
      <c r="C39" s="148"/>
      <c r="D39" s="148"/>
      <c r="E39" s="148"/>
      <c r="F39" s="149"/>
      <c r="G39" s="150"/>
      <c r="H39" s="151"/>
      <c r="I39" s="140"/>
      <c r="J39" s="140"/>
      <c r="K39" s="9"/>
      <c r="L39" s="140"/>
      <c r="M39" s="9"/>
      <c r="N39" s="122"/>
      <c r="P39" s="80" t="s">
        <v>107</v>
      </c>
      <c r="Q39" s="260">
        <v>3.5449999999999999</v>
      </c>
      <c r="R39" s="106" t="s">
        <v>43</v>
      </c>
      <c r="S39" s="80" t="s">
        <v>111</v>
      </c>
      <c r="T39" s="108"/>
      <c r="V39" s="65"/>
      <c r="W39" s="65"/>
      <c r="X39" s="65"/>
      <c r="Y39" s="65"/>
      <c r="Z39" s="65"/>
      <c r="AA39" s="65"/>
      <c r="AB39" s="65"/>
      <c r="AC39" s="65"/>
    </row>
    <row r="40" spans="2:33" ht="24" customHeight="1">
      <c r="B40" s="13"/>
      <c r="C40" s="9" t="s">
        <v>490</v>
      </c>
      <c r="D40" s="9"/>
      <c r="E40" s="9"/>
      <c r="F40" s="10"/>
      <c r="G40" s="9" t="s">
        <v>68</v>
      </c>
      <c r="H40" s="68"/>
      <c r="I40" s="69"/>
      <c r="J40" s="69"/>
      <c r="K40" s="9"/>
      <c r="L40" s="69"/>
      <c r="M40" s="9"/>
      <c r="N40" s="70"/>
      <c r="P40" s="80" t="s">
        <v>108</v>
      </c>
      <c r="Q40" s="260">
        <v>12.95</v>
      </c>
      <c r="R40" s="106" t="s">
        <v>43</v>
      </c>
      <c r="S40" s="80" t="s">
        <v>111</v>
      </c>
      <c r="T40" s="108"/>
      <c r="V40" s="65"/>
      <c r="W40" s="65"/>
      <c r="X40" s="65"/>
      <c r="Y40" s="65"/>
      <c r="Z40" s="65"/>
      <c r="AA40" s="65"/>
      <c r="AB40" s="65"/>
      <c r="AC40" s="65"/>
      <c r="AF40" s="82">
        <f>Q58</f>
        <v>0</v>
      </c>
      <c r="AG40" s="83">
        <f>IF(AF40&gt;=80000000000,1,0)</f>
        <v>0</v>
      </c>
    </row>
    <row r="41" spans="2:33" ht="24" customHeight="1">
      <c r="B41" s="1200"/>
      <c r="C41" s="1201"/>
      <c r="D41" s="1201"/>
      <c r="E41" s="1201"/>
      <c r="F41" s="1250"/>
      <c r="G41" s="119">
        <f>N8</f>
        <v>14750000</v>
      </c>
      <c r="H41" s="92" t="s">
        <v>10</v>
      </c>
      <c r="I41" s="152">
        <f>N10</f>
        <v>34484213</v>
      </c>
      <c r="J41" s="92" t="s">
        <v>10</v>
      </c>
      <c r="K41" s="120">
        <f>N16</f>
        <v>10272271</v>
      </c>
      <c r="L41" s="97" t="s">
        <v>61</v>
      </c>
      <c r="M41" s="153">
        <f>Q44</f>
        <v>0</v>
      </c>
      <c r="N41" s="122">
        <f>INT((G41+I41+K41)*M41/100)</f>
        <v>0</v>
      </c>
      <c r="P41" s="80" t="s">
        <v>542</v>
      </c>
      <c r="Q41" s="210">
        <f>K29*AG36+K31*AG37</f>
        <v>0</v>
      </c>
      <c r="R41" s="106" t="s">
        <v>43</v>
      </c>
      <c r="S41" s="80" t="s">
        <v>111</v>
      </c>
      <c r="T41" s="108"/>
      <c r="V41" s="65"/>
      <c r="W41" s="65"/>
      <c r="X41" s="65"/>
      <c r="Y41" s="65"/>
      <c r="Z41" s="65"/>
      <c r="AA41" s="65"/>
      <c r="AB41" s="65"/>
      <c r="AC41" s="65"/>
      <c r="AF41" s="82"/>
      <c r="AG41" s="83">
        <f>IF(AF40&lt;80000000000,1,0)</f>
        <v>1</v>
      </c>
    </row>
    <row r="42" spans="2:33" ht="24" customHeight="1">
      <c r="B42" s="147"/>
      <c r="C42" s="148"/>
      <c r="D42" s="148"/>
      <c r="E42" s="148"/>
      <c r="F42" s="149"/>
      <c r="G42" s="150"/>
      <c r="H42" s="151"/>
      <c r="I42" s="140"/>
      <c r="J42" s="140"/>
      <c r="K42" s="9"/>
      <c r="L42" s="140"/>
      <c r="M42" s="9"/>
      <c r="N42" s="122"/>
      <c r="P42" s="80" t="s">
        <v>109</v>
      </c>
      <c r="Q42" s="210">
        <v>2.2999999999999998</v>
      </c>
      <c r="R42" s="106" t="s">
        <v>43</v>
      </c>
      <c r="S42" s="80" t="s">
        <v>111</v>
      </c>
      <c r="T42" s="108"/>
      <c r="V42" s="65"/>
      <c r="W42" s="65"/>
      <c r="X42" s="65"/>
      <c r="Y42" s="65"/>
      <c r="Z42" s="65"/>
      <c r="AA42" s="65"/>
      <c r="AB42" s="65"/>
      <c r="AC42" s="65"/>
    </row>
    <row r="43" spans="2:33" ht="24" customHeight="1">
      <c r="B43" s="13"/>
      <c r="C43" s="9" t="s">
        <v>102</v>
      </c>
      <c r="D43" s="9"/>
      <c r="E43" s="9"/>
      <c r="F43" s="10"/>
      <c r="G43" s="9" t="s">
        <v>71</v>
      </c>
      <c r="H43" s="68"/>
      <c r="I43" s="69"/>
      <c r="J43" s="69"/>
      <c r="K43" s="9"/>
      <c r="L43" s="69"/>
      <c r="M43" s="9"/>
      <c r="N43" s="70"/>
      <c r="P43" s="80" t="s">
        <v>110</v>
      </c>
      <c r="Q43" s="211">
        <v>0.11</v>
      </c>
      <c r="R43" s="106" t="s">
        <v>43</v>
      </c>
      <c r="S43" s="80" t="s">
        <v>111</v>
      </c>
      <c r="V43" s="65"/>
      <c r="W43" s="65"/>
      <c r="X43" s="65"/>
      <c r="Y43" s="65"/>
      <c r="Z43" s="65"/>
      <c r="AA43" s="65"/>
      <c r="AB43" s="65"/>
      <c r="AC43" s="65"/>
    </row>
    <row r="44" spans="2:33" ht="24" customHeight="1">
      <c r="B44" s="1200"/>
      <c r="C44" s="1201"/>
      <c r="D44" s="1201"/>
      <c r="E44" s="1201"/>
      <c r="F44" s="1250"/>
      <c r="G44" s="119">
        <f>N8</f>
        <v>14750000</v>
      </c>
      <c r="H44" s="92" t="s">
        <v>10</v>
      </c>
      <c r="I44" s="152">
        <f>N14</f>
        <v>38277476</v>
      </c>
      <c r="J44" s="92" t="s">
        <v>10</v>
      </c>
      <c r="K44" s="120">
        <f>N16+N18+N20+N22+N24+N26+N32</f>
        <v>17312454</v>
      </c>
      <c r="L44" s="97" t="s">
        <v>61</v>
      </c>
      <c r="M44" s="153">
        <f>Q45</f>
        <v>3.72</v>
      </c>
      <c r="N44" s="122">
        <f>INT((G44+I44+K44)*M44/100)</f>
        <v>2616645</v>
      </c>
      <c r="P44" s="80" t="s">
        <v>491</v>
      </c>
      <c r="Q44" s="211">
        <v>0</v>
      </c>
      <c r="R44" s="106" t="s">
        <v>43</v>
      </c>
      <c r="S44" s="80" t="s">
        <v>111</v>
      </c>
      <c r="V44" s="65"/>
      <c r="W44" s="65"/>
      <c r="X44" s="65"/>
      <c r="Y44" s="65"/>
      <c r="Z44" s="65"/>
      <c r="AA44" s="65"/>
      <c r="AB44" s="65"/>
      <c r="AC44" s="65"/>
    </row>
    <row r="45" spans="2:33" ht="24" customHeight="1">
      <c r="B45" s="154"/>
      <c r="C45" s="155"/>
      <c r="D45" s="155"/>
      <c r="E45" s="155"/>
      <c r="F45" s="156"/>
      <c r="G45" s="137"/>
      <c r="H45" s="92"/>
      <c r="I45" s="152"/>
      <c r="J45" s="92"/>
      <c r="K45" s="120"/>
      <c r="L45" s="97"/>
      <c r="M45" s="153"/>
      <c r="N45" s="122"/>
      <c r="P45" s="80" t="s">
        <v>72</v>
      </c>
      <c r="Q45" s="210">
        <v>3.72</v>
      </c>
      <c r="R45" s="106" t="s">
        <v>43</v>
      </c>
      <c r="S45" s="107"/>
      <c r="V45" s="65"/>
      <c r="W45" s="65"/>
      <c r="X45" s="65"/>
      <c r="Y45" s="65"/>
      <c r="Z45" s="65"/>
      <c r="AA45" s="65"/>
      <c r="AB45" s="65"/>
      <c r="AC45" s="65"/>
    </row>
    <row r="46" spans="2:33" ht="24" customHeight="1">
      <c r="B46" s="154"/>
      <c r="C46" s="9" t="s">
        <v>391</v>
      </c>
      <c r="D46" s="155"/>
      <c r="E46" s="155"/>
      <c r="F46" s="156"/>
      <c r="G46" s="9" t="s">
        <v>392</v>
      </c>
      <c r="H46" s="92" t="s">
        <v>393</v>
      </c>
      <c r="I46" s="152" t="s">
        <v>469</v>
      </c>
      <c r="J46" s="92"/>
      <c r="K46" s="120"/>
      <c r="L46" s="97"/>
      <c r="M46" s="153"/>
      <c r="N46" s="122"/>
      <c r="P46" s="80" t="s">
        <v>74</v>
      </c>
      <c r="Q46" s="210">
        <f>(IF((N8+N14+N52)="","",VLOOKUP((N8+N14+N52),AD55:AE57,2,1)))*P17+(IF((N8+N14+N52)="","",VLOOKUP((N8+N14+N52),AF55:AG57,2,1)))*Q17</f>
        <v>5.5</v>
      </c>
      <c r="R46" s="106" t="s">
        <v>43</v>
      </c>
      <c r="S46" s="107"/>
      <c r="V46" s="65"/>
      <c r="W46" s="65"/>
      <c r="X46" s="65"/>
      <c r="Y46" s="65"/>
      <c r="Z46" s="65"/>
      <c r="AA46" s="65"/>
      <c r="AB46" s="65"/>
      <c r="AC46" s="65"/>
    </row>
    <row r="47" spans="2:33" ht="24" customHeight="1">
      <c r="B47" s="154"/>
      <c r="C47" s="155"/>
      <c r="D47" s="155"/>
      <c r="E47" s="155"/>
      <c r="F47" s="156"/>
      <c r="G47" s="150">
        <f>T64</f>
        <v>0</v>
      </c>
      <c r="H47" s="151"/>
      <c r="I47" s="138">
        <f>T65</f>
        <v>0</v>
      </c>
      <c r="J47" s="140"/>
      <c r="K47" s="9"/>
      <c r="L47" s="140"/>
      <c r="M47" s="9"/>
      <c r="N47" s="255">
        <f>INT(G47+I47)</f>
        <v>0</v>
      </c>
      <c r="P47" s="80" t="s">
        <v>77</v>
      </c>
      <c r="Q47" s="212">
        <v>12</v>
      </c>
      <c r="R47" s="106" t="s">
        <v>43</v>
      </c>
      <c r="S47" s="107"/>
      <c r="T47" s="2" t="s">
        <v>521</v>
      </c>
    </row>
    <row r="48" spans="2:33" ht="24" customHeight="1">
      <c r="B48" s="154"/>
      <c r="C48" s="148"/>
      <c r="D48" s="155"/>
      <c r="E48" s="155"/>
      <c r="F48" s="156"/>
      <c r="G48" s="150"/>
      <c r="H48" s="151"/>
      <c r="I48" s="138"/>
      <c r="J48" s="140"/>
      <c r="K48" s="9"/>
      <c r="L48" s="140"/>
      <c r="M48" s="9"/>
      <c r="N48" s="297"/>
      <c r="P48" s="22"/>
      <c r="Q48" s="296"/>
    </row>
    <row r="49" spans="2:47" ht="24" customHeight="1">
      <c r="B49" s="154"/>
      <c r="C49" s="9" t="s">
        <v>547</v>
      </c>
      <c r="D49" s="155"/>
      <c r="E49" s="155"/>
      <c r="F49" s="156"/>
      <c r="G49" s="150"/>
      <c r="H49" s="151"/>
      <c r="I49" s="138"/>
      <c r="J49" s="140"/>
      <c r="K49" s="9"/>
      <c r="L49" s="140"/>
      <c r="M49" s="9"/>
      <c r="N49" s="122">
        <f>'토건_순공사비 내역서'!L133</f>
        <v>0</v>
      </c>
      <c r="P49" s="22"/>
      <c r="Q49" s="296"/>
    </row>
    <row r="50" spans="2:47" ht="24" customHeight="1">
      <c r="B50" s="154"/>
      <c r="C50" s="9"/>
      <c r="D50" s="155"/>
      <c r="E50" s="155"/>
      <c r="F50" s="156"/>
      <c r="G50" s="150"/>
      <c r="H50" s="151"/>
      <c r="I50" s="138"/>
      <c r="J50" s="140"/>
      <c r="K50" s="9"/>
      <c r="L50" s="140"/>
      <c r="M50" s="9"/>
      <c r="N50" s="122"/>
      <c r="P50" s="22"/>
      <c r="Q50" s="296"/>
    </row>
    <row r="51" spans="2:47" ht="24" customHeight="1">
      <c r="B51" s="154"/>
      <c r="C51" s="9" t="s">
        <v>534</v>
      </c>
      <c r="D51" s="155"/>
      <c r="E51" s="155"/>
      <c r="F51" s="156"/>
      <c r="G51" s="150"/>
      <c r="H51" s="151"/>
      <c r="I51" s="138"/>
      <c r="J51" s="140"/>
      <c r="K51" s="9"/>
      <c r="L51" s="140"/>
      <c r="M51" s="9"/>
      <c r="N51" s="122">
        <f>'토건_순공사비 내역서'!L139</f>
        <v>0</v>
      </c>
      <c r="P51" s="192"/>
    </row>
    <row r="52" spans="2:47" ht="24" customHeight="1">
      <c r="B52" s="1197" t="s">
        <v>64</v>
      </c>
      <c r="C52" s="1198"/>
      <c r="D52" s="1198"/>
      <c r="E52" s="1198"/>
      <c r="F52" s="1199"/>
      <c r="G52" s="72"/>
      <c r="H52" s="73"/>
      <c r="I52" s="101"/>
      <c r="J52" s="101"/>
      <c r="K52" s="102"/>
      <c r="L52" s="101"/>
      <c r="M52" s="102"/>
      <c r="N52" s="103">
        <f>SUM(N16,N18,N20,N22,N24,N26,N32,N35,N38,N41,N44,N47,N49,N51)</f>
        <v>20787692</v>
      </c>
      <c r="P52" s="192" t="s">
        <v>207</v>
      </c>
    </row>
    <row r="53" spans="2:47" ht="24" customHeight="1">
      <c r="B53" s="71" t="s">
        <v>63</v>
      </c>
      <c r="C53" s="148"/>
      <c r="D53" s="148"/>
      <c r="E53" s="148"/>
      <c r="F53" s="149"/>
      <c r="G53" s="145"/>
      <c r="H53" s="110"/>
      <c r="I53" s="111"/>
      <c r="J53" s="111"/>
      <c r="K53" s="112"/>
      <c r="L53" s="111"/>
      <c r="M53" s="112"/>
      <c r="N53" s="157"/>
      <c r="P53" s="226" t="s">
        <v>202</v>
      </c>
      <c r="Q53" s="232"/>
      <c r="V53" s="2" t="s">
        <v>91</v>
      </c>
      <c r="AD53" s="2" t="s">
        <v>91</v>
      </c>
    </row>
    <row r="54" spans="2:47" ht="24" customHeight="1">
      <c r="B54" s="13"/>
      <c r="C54" s="9" t="s">
        <v>90</v>
      </c>
      <c r="D54" s="9"/>
      <c r="E54" s="9"/>
      <c r="F54" s="10"/>
      <c r="G54" s="9" t="s">
        <v>73</v>
      </c>
      <c r="H54" s="68"/>
      <c r="I54" s="69"/>
      <c r="J54" s="69"/>
      <c r="K54" s="9"/>
      <c r="L54" s="69"/>
      <c r="M54" s="9"/>
      <c r="N54" s="70"/>
      <c r="V54" s="1255" t="s">
        <v>203</v>
      </c>
      <c r="W54" s="1256"/>
      <c r="X54" s="1256"/>
      <c r="Y54" s="1256"/>
      <c r="Z54" s="1255" t="s">
        <v>204</v>
      </c>
      <c r="AA54" s="1256"/>
      <c r="AB54" s="1256"/>
      <c r="AC54" s="1257"/>
      <c r="AD54" s="82" t="s">
        <v>19</v>
      </c>
      <c r="AE54" s="83" t="s">
        <v>87</v>
      </c>
      <c r="AF54" s="82" t="s">
        <v>19</v>
      </c>
      <c r="AG54" s="83" t="s">
        <v>87</v>
      </c>
    </row>
    <row r="55" spans="2:47" ht="33" customHeight="1">
      <c r="B55" s="13"/>
      <c r="C55" s="9"/>
      <c r="D55" s="9"/>
      <c r="E55" s="9"/>
      <c r="F55" s="136"/>
      <c r="G55" s="119">
        <f>N8</f>
        <v>14750000</v>
      </c>
      <c r="H55" s="92" t="s">
        <v>10</v>
      </c>
      <c r="I55" s="152">
        <f>N14</f>
        <v>38277476</v>
      </c>
      <c r="J55" s="92" t="s">
        <v>10</v>
      </c>
      <c r="K55" s="120">
        <f>N52</f>
        <v>20787692</v>
      </c>
      <c r="L55" s="97" t="s">
        <v>61</v>
      </c>
      <c r="M55" s="153">
        <f>Q46</f>
        <v>5.5</v>
      </c>
      <c r="N55" s="158">
        <f>INT((G55+I55+K55)*M55/100)</f>
        <v>4059834</v>
      </c>
      <c r="P55" s="192" t="s">
        <v>543</v>
      </c>
      <c r="V55" s="1215" t="s">
        <v>16</v>
      </c>
      <c r="W55" s="1216"/>
      <c r="X55" s="1217"/>
      <c r="Y55" s="81" t="s">
        <v>87</v>
      </c>
      <c r="Z55" s="1215" t="s">
        <v>16</v>
      </c>
      <c r="AA55" s="1216"/>
      <c r="AB55" s="1217"/>
      <c r="AC55" s="81" t="s">
        <v>87</v>
      </c>
      <c r="AD55" s="88">
        <v>0</v>
      </c>
      <c r="AE55" s="89">
        <v>6</v>
      </c>
      <c r="AF55" s="88">
        <v>0</v>
      </c>
      <c r="AG55" s="89">
        <v>6</v>
      </c>
    </row>
    <row r="56" spans="2:47" ht="33" customHeight="1">
      <c r="B56" s="13"/>
      <c r="C56" s="9" t="s">
        <v>81</v>
      </c>
      <c r="D56" s="9"/>
      <c r="E56" s="9"/>
      <c r="F56" s="10"/>
      <c r="G56" s="9" t="s">
        <v>76</v>
      </c>
      <c r="H56" s="68"/>
      <c r="I56" s="69"/>
      <c r="J56" s="69"/>
      <c r="K56" s="9" t="s">
        <v>6</v>
      </c>
      <c r="L56" s="69"/>
      <c r="M56" s="9"/>
      <c r="N56" s="117"/>
      <c r="P56" s="2" t="s">
        <v>210</v>
      </c>
      <c r="V56" s="1215" t="s">
        <v>83</v>
      </c>
      <c r="W56" s="1216"/>
      <c r="X56" s="1217"/>
      <c r="Y56" s="86">
        <v>0.06</v>
      </c>
      <c r="Z56" s="1215" t="s">
        <v>205</v>
      </c>
      <c r="AA56" s="1216"/>
      <c r="AB56" s="1217"/>
      <c r="AC56" s="86">
        <v>0.06</v>
      </c>
      <c r="AD56" s="88">
        <v>500000000</v>
      </c>
      <c r="AE56" s="89">
        <v>5.5</v>
      </c>
      <c r="AF56" s="88">
        <v>50000000</v>
      </c>
      <c r="AG56" s="89">
        <v>5.5</v>
      </c>
    </row>
    <row r="57" spans="2:47" ht="24" customHeight="1">
      <c r="B57" s="13"/>
      <c r="C57" s="9"/>
      <c r="D57" s="9"/>
      <c r="E57" s="9"/>
      <c r="F57" s="136"/>
      <c r="G57" s="119">
        <f>N14</f>
        <v>38277476</v>
      </c>
      <c r="H57" s="92" t="s">
        <v>10</v>
      </c>
      <c r="I57" s="152">
        <f>K55</f>
        <v>20787692</v>
      </c>
      <c r="J57" s="92" t="s">
        <v>10</v>
      </c>
      <c r="K57" s="120">
        <f>N55</f>
        <v>4059834</v>
      </c>
      <c r="L57" s="97" t="s">
        <v>61</v>
      </c>
      <c r="M57" s="153">
        <f>Q47</f>
        <v>12</v>
      </c>
      <c r="N57" s="158">
        <f>INT((G57+I57+K57)*M57/100)</f>
        <v>7575000</v>
      </c>
      <c r="P57" s="2" t="s">
        <v>211</v>
      </c>
      <c r="V57" s="1215" t="s">
        <v>84</v>
      </c>
      <c r="W57" s="1216"/>
      <c r="X57" s="1217"/>
      <c r="Y57" s="86">
        <v>5.5E-2</v>
      </c>
      <c r="Z57" s="1215" t="s">
        <v>181</v>
      </c>
      <c r="AA57" s="1216"/>
      <c r="AB57" s="1217"/>
      <c r="AC57" s="86">
        <v>5.5E-2</v>
      </c>
      <c r="AD57" s="88">
        <v>3000000000</v>
      </c>
      <c r="AE57" s="89">
        <v>5</v>
      </c>
      <c r="AF57" s="88">
        <v>300000000</v>
      </c>
      <c r="AG57" s="89">
        <v>5</v>
      </c>
    </row>
    <row r="58" spans="2:47" ht="24" customHeight="1">
      <c r="B58" s="13"/>
      <c r="C58" s="9"/>
      <c r="D58" s="9"/>
      <c r="E58" s="9"/>
      <c r="F58" s="136"/>
      <c r="G58" s="137"/>
      <c r="H58" s="92"/>
      <c r="I58" s="140"/>
      <c r="J58" s="92"/>
      <c r="K58" s="120"/>
      <c r="L58" s="97"/>
      <c r="M58" s="153"/>
      <c r="N58" s="122"/>
      <c r="P58" s="225" t="s">
        <v>209</v>
      </c>
      <c r="Q58" s="232"/>
      <c r="V58" s="1254" t="s">
        <v>85</v>
      </c>
      <c r="W58" s="1254"/>
      <c r="X58" s="1254"/>
      <c r="Y58" s="86">
        <v>0.05</v>
      </c>
      <c r="Z58" s="1254" t="s">
        <v>206</v>
      </c>
      <c r="AA58" s="1254"/>
      <c r="AB58" s="1254"/>
      <c r="AC58" s="86">
        <v>0.05</v>
      </c>
      <c r="AD58" s="88"/>
      <c r="AE58" s="89"/>
      <c r="AF58" s="88"/>
      <c r="AG58" s="89"/>
    </row>
    <row r="59" spans="2:47" ht="24" customHeight="1">
      <c r="B59" s="161" t="s">
        <v>78</v>
      </c>
      <c r="C59" s="145"/>
      <c r="D59" s="145"/>
      <c r="E59" s="145"/>
      <c r="F59" s="29"/>
      <c r="G59" s="162" t="s">
        <v>80</v>
      </c>
      <c r="H59" s="110"/>
      <c r="I59" s="111"/>
      <c r="J59" s="111"/>
      <c r="K59" s="145"/>
      <c r="L59" s="111"/>
      <c r="M59" s="145"/>
      <c r="N59" s="158"/>
    </row>
    <row r="60" spans="2:47" ht="24" customHeight="1" thickBot="1">
      <c r="B60" s="1247" t="s">
        <v>79</v>
      </c>
      <c r="C60" s="1248"/>
      <c r="D60" s="1248"/>
      <c r="E60" s="1248"/>
      <c r="F60" s="1249"/>
      <c r="G60" s="163"/>
      <c r="H60" s="164"/>
      <c r="I60" s="165"/>
      <c r="J60" s="165"/>
      <c r="K60" s="166"/>
      <c r="L60" s="165"/>
      <c r="M60" s="166"/>
      <c r="N60" s="103">
        <f>ROUNDDOWN(N8+N14+N52+N55+N57,-3)</f>
        <v>85450000</v>
      </c>
      <c r="AA60" s="159"/>
      <c r="AB60" s="160"/>
      <c r="AD60" s="2" t="s">
        <v>94</v>
      </c>
    </row>
    <row r="61" spans="2:47" ht="24" customHeight="1">
      <c r="B61" s="167"/>
      <c r="C61" s="167"/>
      <c r="D61" s="167"/>
      <c r="E61" s="167"/>
      <c r="F61" s="167"/>
      <c r="G61" s="167"/>
      <c r="H61" s="168"/>
      <c r="I61" s="169"/>
      <c r="J61" s="169"/>
      <c r="K61" s="167"/>
      <c r="L61" s="169"/>
      <c r="M61" s="167"/>
      <c r="N61" s="170"/>
      <c r="V61" s="2" t="s">
        <v>94</v>
      </c>
      <c r="AD61" s="1204" t="s">
        <v>59</v>
      </c>
      <c r="AE61" s="1204"/>
      <c r="AF61" s="1204" t="s">
        <v>60</v>
      </c>
      <c r="AG61" s="1204"/>
    </row>
    <row r="62" spans="2:47" ht="24" customHeight="1">
      <c r="B62" s="171" t="s">
        <v>54</v>
      </c>
      <c r="C62" s="172"/>
      <c r="D62" s="172"/>
      <c r="E62" s="172"/>
      <c r="F62" s="172"/>
      <c r="G62" s="172"/>
      <c r="H62" s="173"/>
      <c r="I62" s="174"/>
      <c r="J62" s="174"/>
      <c r="K62" s="172"/>
      <c r="L62" s="174"/>
      <c r="M62" s="172"/>
      <c r="N62" s="175"/>
      <c r="P62" s="250" t="s">
        <v>387</v>
      </c>
      <c r="Q62" s="248"/>
      <c r="V62" s="1205" t="s">
        <v>16</v>
      </c>
      <c r="W62" s="1206"/>
      <c r="X62" s="1207"/>
      <c r="Y62" s="81" t="s">
        <v>59</v>
      </c>
      <c r="Z62" s="81" t="s">
        <v>60</v>
      </c>
      <c r="AD62" s="82" t="s">
        <v>19</v>
      </c>
      <c r="AE62" s="83" t="s">
        <v>87</v>
      </c>
      <c r="AF62" s="82" t="s">
        <v>19</v>
      </c>
      <c r="AG62" s="83" t="s">
        <v>87</v>
      </c>
      <c r="AK62" s="177"/>
    </row>
    <row r="63" spans="2:47" ht="24" customHeight="1">
      <c r="B63" s="172"/>
      <c r="C63" s="54" t="s">
        <v>124</v>
      </c>
      <c r="D63" s="172"/>
      <c r="E63" s="172"/>
      <c r="F63" s="172"/>
      <c r="G63" s="172"/>
      <c r="H63" s="173"/>
      <c r="I63" s="174"/>
      <c r="J63" s="174"/>
      <c r="K63" s="172"/>
      <c r="L63" s="174"/>
      <c r="M63" s="172"/>
      <c r="N63" s="178"/>
      <c r="P63" s="249" t="s">
        <v>388</v>
      </c>
      <c r="Q63" s="249" t="s">
        <v>345</v>
      </c>
      <c r="S63" s="249" t="s">
        <v>389</v>
      </c>
      <c r="T63" s="249" t="s">
        <v>390</v>
      </c>
      <c r="V63" s="1215" t="s">
        <v>92</v>
      </c>
      <c r="W63" s="1216"/>
      <c r="X63" s="1217"/>
      <c r="Y63" s="86">
        <v>0.15</v>
      </c>
      <c r="Z63" s="86">
        <v>0.12</v>
      </c>
      <c r="AD63" s="88">
        <v>0</v>
      </c>
      <c r="AE63" s="89">
        <v>15</v>
      </c>
      <c r="AF63" s="88">
        <v>0</v>
      </c>
      <c r="AG63" s="89">
        <v>12</v>
      </c>
      <c r="AK63" s="177"/>
      <c r="AL63" s="172"/>
      <c r="AM63" s="172"/>
      <c r="AN63" s="172"/>
      <c r="AO63" s="172"/>
      <c r="AP63" s="172"/>
      <c r="AQ63" s="172"/>
      <c r="AR63" s="172"/>
      <c r="AS63" s="172"/>
      <c r="AT63" s="172"/>
      <c r="AU63" s="172"/>
    </row>
    <row r="64" spans="2:47" ht="24" customHeight="1">
      <c r="B64" s="179"/>
      <c r="C64" s="53" t="s">
        <v>126</v>
      </c>
      <c r="D64" s="172"/>
      <c r="E64" s="172"/>
      <c r="F64" s="172"/>
      <c r="G64" s="172"/>
      <c r="H64" s="173"/>
      <c r="I64" s="174"/>
      <c r="J64" s="174"/>
      <c r="K64" s="172"/>
      <c r="L64" s="174"/>
      <c r="M64" s="172"/>
      <c r="N64" s="180"/>
      <c r="P64" s="249" t="s">
        <v>392</v>
      </c>
      <c r="Q64" s="251">
        <v>300980</v>
      </c>
      <c r="S64" s="232">
        <v>0</v>
      </c>
      <c r="T64" s="251">
        <f>Q64*S64</f>
        <v>0</v>
      </c>
      <c r="V64" s="1215" t="s">
        <v>93</v>
      </c>
      <c r="W64" s="1216"/>
      <c r="X64" s="1217"/>
      <c r="Y64" s="86">
        <v>0.14000000000000001</v>
      </c>
      <c r="Z64" s="86">
        <v>0.11</v>
      </c>
      <c r="AD64" s="88">
        <v>1000000000</v>
      </c>
      <c r="AE64" s="89">
        <v>14</v>
      </c>
      <c r="AF64" s="88">
        <v>1000000000</v>
      </c>
      <c r="AG64" s="89">
        <v>11</v>
      </c>
      <c r="AK64" s="177"/>
      <c r="AL64" s="172"/>
      <c r="AM64" s="172"/>
      <c r="AN64" s="172"/>
      <c r="AO64" s="172"/>
      <c r="AP64" s="172"/>
      <c r="AQ64" s="172"/>
      <c r="AR64" s="172"/>
      <c r="AS64" s="172"/>
      <c r="AT64" s="172"/>
      <c r="AU64" s="172"/>
    </row>
    <row r="65" spans="2:47" s="172" customFormat="1" ht="24" customHeight="1">
      <c r="B65" s="179"/>
      <c r="C65" s="53" t="s">
        <v>132</v>
      </c>
      <c r="H65" s="173"/>
      <c r="I65" s="174"/>
      <c r="J65" s="174"/>
      <c r="L65" s="174"/>
      <c r="N65" s="180"/>
      <c r="O65" s="2"/>
      <c r="P65" s="249" t="s">
        <v>469</v>
      </c>
      <c r="Q65" s="251">
        <v>183567</v>
      </c>
      <c r="R65" s="2"/>
      <c r="S65" s="232"/>
      <c r="T65" s="251">
        <f>Q65*S65</f>
        <v>0</v>
      </c>
      <c r="U65" s="2"/>
      <c r="AD65" s="176"/>
      <c r="AE65" s="177"/>
      <c r="AF65" s="176"/>
      <c r="AG65" s="177"/>
      <c r="AH65" s="65"/>
      <c r="AI65" s="66"/>
      <c r="AJ65" s="176"/>
      <c r="AK65" s="177"/>
    </row>
    <row r="66" spans="2:47" s="172" customFormat="1" ht="20.25" customHeight="1">
      <c r="C66" s="53" t="s">
        <v>133</v>
      </c>
      <c r="H66" s="173"/>
      <c r="I66" s="174"/>
      <c r="J66" s="174"/>
      <c r="L66" s="174"/>
      <c r="N66" s="180"/>
      <c r="O66" s="2"/>
      <c r="P66" s="2"/>
      <c r="Q66" s="2"/>
      <c r="R66" s="2"/>
      <c r="S66" s="2"/>
      <c r="T66" s="2"/>
      <c r="U66" s="2"/>
      <c r="AD66" s="176"/>
      <c r="AE66" s="227">
        <v>1</v>
      </c>
      <c r="AF66" s="228" t="s">
        <v>544</v>
      </c>
      <c r="AG66" s="229"/>
      <c r="AH66" s="176"/>
      <c r="AI66" s="177"/>
      <c r="AJ66" s="227"/>
      <c r="AK66" s="177"/>
    </row>
    <row r="67" spans="2:47" s="172" customFormat="1" ht="24" customHeight="1">
      <c r="C67" s="53" t="s">
        <v>131</v>
      </c>
      <c r="H67" s="173"/>
      <c r="I67" s="174"/>
      <c r="J67" s="174"/>
      <c r="L67" s="174"/>
      <c r="N67" s="180"/>
      <c r="O67" s="2"/>
      <c r="P67" s="2"/>
      <c r="Q67" s="2"/>
      <c r="R67" s="2"/>
      <c r="S67" s="2"/>
      <c r="T67" s="2"/>
      <c r="U67" s="2"/>
      <c r="AD67" s="176"/>
      <c r="AE67" s="229"/>
      <c r="AF67" s="230" t="s">
        <v>545</v>
      </c>
      <c r="AG67" s="229"/>
      <c r="AH67" s="227"/>
      <c r="AI67" s="229"/>
      <c r="AJ67" s="227"/>
      <c r="AK67" s="177"/>
    </row>
    <row r="68" spans="2:47" s="172" customFormat="1" ht="24" customHeight="1">
      <c r="C68" s="54" t="s">
        <v>125</v>
      </c>
      <c r="H68" s="173"/>
      <c r="I68" s="174"/>
      <c r="J68" s="174"/>
      <c r="L68" s="174"/>
      <c r="N68" s="180"/>
      <c r="O68" s="2"/>
      <c r="P68" s="2"/>
      <c r="Q68" s="2"/>
      <c r="R68" s="2"/>
      <c r="S68" s="2"/>
      <c r="T68" s="2"/>
      <c r="U68" s="2"/>
      <c r="AD68" s="176"/>
      <c r="AE68" s="227">
        <v>1</v>
      </c>
      <c r="AF68" s="228" t="s">
        <v>546</v>
      </c>
      <c r="AG68" s="229"/>
      <c r="AH68" s="227"/>
      <c r="AI68" s="229"/>
      <c r="AJ68" s="227"/>
      <c r="AK68" s="177"/>
    </row>
    <row r="69" spans="2:47" s="172" customFormat="1" ht="24" customHeight="1">
      <c r="C69" s="53" t="s">
        <v>127</v>
      </c>
      <c r="H69" s="173"/>
      <c r="I69" s="174"/>
      <c r="J69" s="174"/>
      <c r="L69" s="174"/>
      <c r="N69" s="180"/>
      <c r="O69" s="2"/>
      <c r="P69" s="2"/>
      <c r="Q69" s="2"/>
      <c r="R69" s="2"/>
      <c r="S69" s="2"/>
      <c r="T69" s="2"/>
      <c r="U69" s="2"/>
      <c r="AD69" s="176"/>
      <c r="AE69" s="229"/>
      <c r="AF69" s="230" t="s">
        <v>545</v>
      </c>
      <c r="AG69" s="229"/>
      <c r="AH69" s="227"/>
      <c r="AI69" s="229"/>
      <c r="AJ69" s="227"/>
      <c r="AK69" s="177"/>
    </row>
    <row r="70" spans="2:47" s="172" customFormat="1" ht="24" customHeight="1">
      <c r="C70" s="53" t="s">
        <v>128</v>
      </c>
      <c r="H70" s="173"/>
      <c r="I70" s="174"/>
      <c r="J70" s="174"/>
      <c r="L70" s="174"/>
      <c r="N70" s="180"/>
      <c r="O70" s="2"/>
      <c r="P70" s="2"/>
      <c r="Q70" s="2"/>
      <c r="R70" s="2"/>
      <c r="S70" s="2"/>
      <c r="T70" s="2"/>
      <c r="U70" s="2"/>
      <c r="AD70" s="176"/>
      <c r="AE70" s="227">
        <v>1</v>
      </c>
      <c r="AF70" s="230" t="s">
        <v>194</v>
      </c>
      <c r="AG70" s="229"/>
      <c r="AH70" s="227"/>
      <c r="AI70" s="229"/>
      <c r="AJ70" s="227"/>
      <c r="AK70" s="177"/>
    </row>
    <row r="71" spans="2:47" s="172" customFormat="1" ht="24" customHeight="1">
      <c r="C71" s="53" t="s">
        <v>138</v>
      </c>
      <c r="H71" s="173"/>
      <c r="I71" s="174"/>
      <c r="J71" s="174"/>
      <c r="L71" s="174"/>
      <c r="N71" s="180"/>
      <c r="P71" s="2"/>
      <c r="Q71" s="2"/>
      <c r="R71" s="2"/>
      <c r="S71" s="2"/>
      <c r="T71" s="2"/>
      <c r="U71" s="2"/>
      <c r="AD71" s="176"/>
      <c r="AE71" s="229"/>
      <c r="AF71" s="227" t="s">
        <v>196</v>
      </c>
      <c r="AG71" s="229"/>
      <c r="AH71" s="227"/>
      <c r="AI71" s="229"/>
      <c r="AJ71" s="227"/>
      <c r="AK71" s="177"/>
    </row>
    <row r="72" spans="2:47" s="172" customFormat="1" ht="24" customHeight="1">
      <c r="C72" s="53" t="s">
        <v>522</v>
      </c>
      <c r="H72" s="173"/>
      <c r="I72" s="174"/>
      <c r="J72" s="174"/>
      <c r="L72" s="174"/>
      <c r="N72" s="180"/>
      <c r="P72" s="2"/>
      <c r="Q72" s="2"/>
      <c r="R72" s="2"/>
      <c r="S72" s="2"/>
      <c r="T72" s="2"/>
      <c r="U72" s="2"/>
      <c r="AD72" s="176"/>
      <c r="AE72" s="227">
        <v>1</v>
      </c>
      <c r="AF72" s="230" t="s">
        <v>195</v>
      </c>
      <c r="AG72" s="229"/>
      <c r="AH72" s="227"/>
      <c r="AI72" s="229"/>
      <c r="AJ72" s="227"/>
      <c r="AK72" s="177"/>
    </row>
    <row r="73" spans="2:47" s="172" customFormat="1" ht="24" customHeight="1">
      <c r="C73" s="53" t="s">
        <v>134</v>
      </c>
      <c r="H73" s="173"/>
      <c r="I73" s="174"/>
      <c r="J73" s="174"/>
      <c r="L73" s="174"/>
      <c r="N73" s="180"/>
      <c r="P73" s="2"/>
      <c r="Q73" s="2"/>
      <c r="R73" s="2"/>
      <c r="S73" s="2"/>
      <c r="T73" s="2"/>
      <c r="U73" s="2"/>
      <c r="AD73" s="176"/>
      <c r="AE73" s="229"/>
      <c r="AF73" s="227" t="s">
        <v>196</v>
      </c>
      <c r="AG73" s="229"/>
      <c r="AH73" s="227"/>
      <c r="AI73" s="229"/>
      <c r="AJ73" s="227"/>
      <c r="AK73" s="177"/>
    </row>
    <row r="74" spans="2:47" s="172" customFormat="1" ht="24" customHeight="1">
      <c r="B74" s="2"/>
      <c r="C74" s="53" t="s">
        <v>523</v>
      </c>
      <c r="D74" s="2"/>
      <c r="E74" s="2"/>
      <c r="F74" s="2"/>
      <c r="G74" s="2"/>
      <c r="H74" s="22"/>
      <c r="I74" s="26"/>
      <c r="J74" s="26"/>
      <c r="K74" s="2"/>
      <c r="L74" s="26"/>
      <c r="M74" s="2"/>
      <c r="N74" s="159"/>
      <c r="O74" s="198"/>
      <c r="P74" s="2"/>
      <c r="Q74" s="2"/>
      <c r="R74" s="2"/>
      <c r="S74" s="2"/>
      <c r="T74" s="2"/>
      <c r="AD74" s="176"/>
      <c r="AE74" s="177"/>
      <c r="AF74" s="176"/>
      <c r="AG74" s="177"/>
      <c r="AH74" s="227"/>
      <c r="AI74" s="229"/>
      <c r="AJ74" s="176"/>
      <c r="AK74" s="66"/>
    </row>
    <row r="75" spans="2:47" s="172" customFormat="1" ht="24" customHeight="1">
      <c r="B75" s="2"/>
      <c r="C75" s="53" t="s">
        <v>129</v>
      </c>
      <c r="D75" s="2"/>
      <c r="E75" s="2"/>
      <c r="F75" s="2"/>
      <c r="G75" s="2"/>
      <c r="H75" s="22"/>
      <c r="I75" s="26"/>
      <c r="J75" s="26"/>
      <c r="K75" s="2"/>
      <c r="L75" s="26"/>
      <c r="M75" s="2"/>
      <c r="N75" s="159"/>
      <c r="P75" s="2"/>
      <c r="Q75" s="2"/>
      <c r="R75" s="2"/>
      <c r="S75" s="2"/>
      <c r="T75" s="2"/>
      <c r="AD75" s="176"/>
      <c r="AE75" s="177"/>
      <c r="AF75" s="176"/>
      <c r="AG75" s="177"/>
      <c r="AH75" s="176"/>
      <c r="AI75" s="177"/>
      <c r="AJ75" s="176"/>
      <c r="AK75" s="66"/>
      <c r="AL75" s="2"/>
      <c r="AM75" s="2"/>
      <c r="AN75" s="2"/>
      <c r="AO75" s="2"/>
      <c r="AP75" s="2"/>
      <c r="AQ75" s="2"/>
      <c r="AR75" s="2"/>
      <c r="AS75" s="2"/>
      <c r="AT75" s="2"/>
      <c r="AU75" s="2"/>
    </row>
    <row r="76" spans="2:47" s="172" customFormat="1" ht="24" customHeight="1">
      <c r="B76" s="2"/>
      <c r="C76" s="54" t="s">
        <v>162</v>
      </c>
      <c r="D76" s="2"/>
      <c r="E76" s="2"/>
      <c r="F76" s="2"/>
      <c r="G76" s="2"/>
      <c r="H76" s="22"/>
      <c r="I76" s="26"/>
      <c r="J76" s="26"/>
      <c r="K76" s="2"/>
      <c r="L76" s="26"/>
      <c r="M76" s="2"/>
      <c r="N76" s="159"/>
      <c r="P76" s="2"/>
      <c r="Q76" s="2"/>
      <c r="R76" s="2"/>
      <c r="S76" s="2"/>
      <c r="T76" s="2"/>
      <c r="AD76" s="176"/>
      <c r="AE76" s="177"/>
      <c r="AF76" s="176"/>
      <c r="AG76" s="177"/>
      <c r="AH76" s="176"/>
      <c r="AI76" s="177"/>
      <c r="AJ76" s="176"/>
      <c r="AK76" s="66"/>
      <c r="AL76" s="2"/>
      <c r="AM76" s="2"/>
      <c r="AN76" s="2"/>
      <c r="AO76" s="2"/>
      <c r="AP76" s="2"/>
      <c r="AQ76" s="2"/>
      <c r="AR76" s="2"/>
      <c r="AS76" s="2"/>
      <c r="AT76" s="2"/>
      <c r="AU76" s="2"/>
    </row>
    <row r="77" spans="2:47" ht="24" customHeight="1">
      <c r="C77" s="53" t="s">
        <v>135</v>
      </c>
      <c r="O77" s="172"/>
      <c r="P77" s="172"/>
      <c r="Q77" s="172"/>
      <c r="R77" s="172"/>
      <c r="S77" s="172"/>
      <c r="T77" s="172"/>
      <c r="U77" s="172"/>
      <c r="AH77" s="176"/>
      <c r="AI77" s="177"/>
    </row>
    <row r="78" spans="2:47" ht="24" customHeight="1">
      <c r="C78" s="54" t="s">
        <v>178</v>
      </c>
      <c r="O78" s="172"/>
      <c r="P78" s="172"/>
      <c r="Q78" s="172"/>
      <c r="R78" s="172"/>
      <c r="S78" s="172"/>
      <c r="T78" s="172"/>
      <c r="U78" s="172"/>
    </row>
    <row r="79" spans="2:47" ht="24" customHeight="1">
      <c r="O79" s="172"/>
      <c r="P79" s="172"/>
      <c r="Q79" s="172"/>
      <c r="R79" s="172"/>
      <c r="S79" s="172"/>
      <c r="T79" s="172"/>
      <c r="U79" s="172"/>
    </row>
    <row r="80" spans="2:47" ht="24" customHeight="1">
      <c r="O80" s="172"/>
      <c r="P80" s="172"/>
      <c r="Q80" s="172"/>
      <c r="R80" s="172"/>
      <c r="S80" s="172"/>
      <c r="T80" s="172"/>
      <c r="U80" s="172"/>
    </row>
    <row r="81" spans="15:21" ht="24" customHeight="1">
      <c r="O81" s="172"/>
      <c r="P81" s="172"/>
      <c r="Q81" s="172"/>
      <c r="R81" s="172"/>
      <c r="S81" s="172"/>
      <c r="T81" s="172"/>
      <c r="U81" s="172"/>
    </row>
    <row r="82" spans="15:21" ht="24" customHeight="1">
      <c r="O82" s="172"/>
      <c r="P82" s="172"/>
      <c r="Q82" s="172"/>
      <c r="R82" s="172"/>
      <c r="S82" s="172"/>
      <c r="T82" s="172"/>
      <c r="U82" s="172"/>
    </row>
    <row r="83" spans="15:21" ht="24" customHeight="1">
      <c r="P83" s="172"/>
      <c r="Q83" s="172"/>
      <c r="R83" s="172"/>
      <c r="S83" s="172"/>
      <c r="T83" s="172"/>
      <c r="U83" s="172"/>
    </row>
    <row r="84" spans="15:21" ht="24" customHeight="1">
      <c r="P84" s="172"/>
      <c r="Q84" s="172"/>
      <c r="R84" s="172"/>
      <c r="S84" s="172"/>
      <c r="T84" s="172"/>
      <c r="U84" s="172"/>
    </row>
    <row r="85" spans="15:21" ht="24" customHeight="1">
      <c r="P85" s="172"/>
      <c r="Q85" s="172"/>
      <c r="R85" s="172"/>
      <c r="S85" s="172"/>
      <c r="T85" s="172"/>
      <c r="U85" s="172"/>
    </row>
    <row r="86" spans="15:21" ht="24" customHeight="1">
      <c r="P86" s="172"/>
      <c r="Q86" s="172"/>
      <c r="R86" s="172"/>
      <c r="S86" s="172"/>
      <c r="T86" s="172"/>
    </row>
    <row r="87" spans="15:21" ht="24" customHeight="1">
      <c r="P87" s="172"/>
      <c r="Q87" s="172"/>
      <c r="R87" s="172"/>
      <c r="S87" s="172"/>
      <c r="T87" s="172"/>
    </row>
    <row r="88" spans="15:21" ht="24" customHeight="1">
      <c r="P88" s="172"/>
      <c r="Q88" s="172"/>
      <c r="R88" s="172"/>
      <c r="S88" s="172"/>
      <c r="T88" s="172"/>
    </row>
  </sheetData>
  <sheetProtection algorithmName="SHA-512" hashValue="sTOYEgvUvlFgV5Pw9Ew8u++WPv1sDjBdy17VfbqO+FOA2TUtiTLfia7Jy1PZvAtAJIg7CM7eOeDSbvKcF/ohqw==" saltValue="YAVzi5Or6EPtYHP7LXun4w==" spinCount="100000" sheet="1" objects="1" scenarios="1"/>
  <mergeCells count="83">
    <mergeCell ref="E3:N3"/>
    <mergeCell ref="G5:M5"/>
    <mergeCell ref="B8:F8"/>
    <mergeCell ref="V10:X11"/>
    <mergeCell ref="Y10:Z10"/>
    <mergeCell ref="AD10:AG10"/>
    <mergeCell ref="AH10:AK10"/>
    <mergeCell ref="V12:X12"/>
    <mergeCell ref="AM12:AU12"/>
    <mergeCell ref="V13:X13"/>
    <mergeCell ref="AM13:AT13"/>
    <mergeCell ref="AA10:AB10"/>
    <mergeCell ref="B14:F14"/>
    <mergeCell ref="V14:X14"/>
    <mergeCell ref="AM14:AT14"/>
    <mergeCell ref="AM15:AT15"/>
    <mergeCell ref="B16:F16"/>
    <mergeCell ref="V16:Z16"/>
    <mergeCell ref="AM16:AT16"/>
    <mergeCell ref="W17:X17"/>
    <mergeCell ref="Y17:Z17"/>
    <mergeCell ref="AM17:AU17"/>
    <mergeCell ref="W18:X18"/>
    <mergeCell ref="Y18:Z18"/>
    <mergeCell ref="AN18:AT18"/>
    <mergeCell ref="W19:X19"/>
    <mergeCell ref="Y19:Z19"/>
    <mergeCell ref="AN19:AT19"/>
    <mergeCell ref="W20:X20"/>
    <mergeCell ref="Y20:Z20"/>
    <mergeCell ref="AN20:AT20"/>
    <mergeCell ref="W21:X21"/>
    <mergeCell ref="Y21:Z21"/>
    <mergeCell ref="AN21:AT21"/>
    <mergeCell ref="W22:X22"/>
    <mergeCell ref="Y22:Z22"/>
    <mergeCell ref="AN22:AT22"/>
    <mergeCell ref="B27:F27"/>
    <mergeCell ref="V27:W27"/>
    <mergeCell ref="AM27:AT27"/>
    <mergeCell ref="W23:X23"/>
    <mergeCell ref="Y23:Z23"/>
    <mergeCell ref="AD25:AE25"/>
    <mergeCell ref="AF25:AG25"/>
    <mergeCell ref="AH25:AI25"/>
    <mergeCell ref="AM25:AT25"/>
    <mergeCell ref="V26:W26"/>
    <mergeCell ref="X26:Y26"/>
    <mergeCell ref="Z26:AA26"/>
    <mergeCell ref="AB26:AC26"/>
    <mergeCell ref="AM26:AT26"/>
    <mergeCell ref="B41:F41"/>
    <mergeCell ref="P28:T28"/>
    <mergeCell ref="V28:W28"/>
    <mergeCell ref="AM28:AT28"/>
    <mergeCell ref="V29:W29"/>
    <mergeCell ref="AM29:AQ30"/>
    <mergeCell ref="AR29:AT29"/>
    <mergeCell ref="V30:W30"/>
    <mergeCell ref="AR30:AT30"/>
    <mergeCell ref="V31:W31"/>
    <mergeCell ref="AM31:AT31"/>
    <mergeCell ref="B32:F32"/>
    <mergeCell ref="B35:F35"/>
    <mergeCell ref="B38:F38"/>
    <mergeCell ref="B44:F44"/>
    <mergeCell ref="B52:F52"/>
    <mergeCell ref="V54:Y54"/>
    <mergeCell ref="Z54:AC54"/>
    <mergeCell ref="V55:X55"/>
    <mergeCell ref="Z55:AB55"/>
    <mergeCell ref="V64:X64"/>
    <mergeCell ref="V56:X56"/>
    <mergeCell ref="Z56:AB56"/>
    <mergeCell ref="V57:X57"/>
    <mergeCell ref="Z57:AB57"/>
    <mergeCell ref="V58:X58"/>
    <mergeCell ref="Z58:AB58"/>
    <mergeCell ref="B60:F60"/>
    <mergeCell ref="AD61:AE61"/>
    <mergeCell ref="AF61:AG61"/>
    <mergeCell ref="V62:X62"/>
    <mergeCell ref="V63:X63"/>
  </mergeCells>
  <phoneticPr fontId="6" type="noConversion"/>
  <printOptions horizontalCentered="1" gridLinesSet="0"/>
  <pageMargins left="0.47244094488188981" right="0.19685039370078741" top="0.55118110236220474" bottom="0.15748031496062992" header="0" footer="0"/>
  <pageSetup paperSize="9" scale="49" orientation="portrait" verticalDpi="300" r:id="rId1"/>
  <headerFooter alignWithMargins="0"/>
  <rowBreaks count="1" manualBreakCount="1">
    <brk id="64" max="62" man="1"/>
  </rowBreaks>
  <colBreaks count="2" manualBreakCount="2">
    <brk id="14" max="75" man="1"/>
    <brk id="31" max="75"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7A7D-6468-4334-B6D1-C81F998134BB}">
  <sheetPr codeName="Sheet16">
    <tabColor rgb="FFFFFF00"/>
  </sheetPr>
  <dimension ref="A1:O175"/>
  <sheetViews>
    <sheetView zoomScale="85" zoomScaleNormal="85" workbookViewId="0">
      <selection activeCell="H37" sqref="H37"/>
    </sheetView>
  </sheetViews>
  <sheetFormatPr defaultColWidth="8.75" defaultRowHeight="24" customHeight="1"/>
  <cols>
    <col min="1" max="1" width="1.75" style="2" customWidth="1"/>
    <col min="2" max="2" width="4" style="2" customWidth="1"/>
    <col min="3" max="4" width="4.25" style="2" customWidth="1"/>
    <col min="5" max="5" width="3.25" style="2" customWidth="1"/>
    <col min="6" max="6" width="3.75" style="2" customWidth="1"/>
    <col min="7" max="7" width="18" style="2" customWidth="1"/>
    <col min="8" max="8" width="53.625" style="2" bestFit="1" customWidth="1"/>
    <col min="9" max="9" width="5.75" style="22" customWidth="1"/>
    <col min="10" max="10" width="10.25" style="26" customWidth="1"/>
    <col min="11" max="11" width="17.5" style="2" customWidth="1"/>
    <col min="12" max="12" width="22.125" style="2" customWidth="1"/>
    <col min="13" max="13" width="14.75" style="2" customWidth="1"/>
    <col min="14" max="14" width="8.75" style="2"/>
    <col min="15" max="15" width="15" style="2" bestFit="1" customWidth="1"/>
    <col min="16" max="16384" width="8.75" style="2"/>
  </cols>
  <sheetData>
    <row r="1" spans="2:13" ht="24" customHeight="1">
      <c r="B1" s="192" t="s">
        <v>176</v>
      </c>
      <c r="E1" s="1258" t="str">
        <f>'토건_제경비 내역서'!E3:N3</f>
        <v>포)3FINEX 수처리 RTO 소각로 노후교체</v>
      </c>
      <c r="F1" s="1258"/>
      <c r="G1" s="1258"/>
      <c r="H1" s="1258"/>
      <c r="I1" s="1258"/>
      <c r="J1" s="1258"/>
      <c r="K1" s="1258"/>
      <c r="L1" s="1258"/>
      <c r="M1" s="1258"/>
    </row>
    <row r="2" spans="2:13" ht="24" customHeight="1">
      <c r="B2" s="192" t="s">
        <v>177</v>
      </c>
      <c r="E2" s="1259" t="s">
        <v>2214</v>
      </c>
      <c r="F2" s="1259"/>
      <c r="G2" s="1259"/>
      <c r="H2" s="1259"/>
      <c r="I2" s="1259"/>
      <c r="J2" s="1259"/>
      <c r="K2" s="1259"/>
      <c r="L2" s="1259"/>
      <c r="M2" s="1259"/>
    </row>
    <row r="3" spans="2:13" ht="30" customHeight="1" thickBot="1">
      <c r="B3" s="30" t="s">
        <v>32</v>
      </c>
      <c r="C3" s="1"/>
      <c r="D3" s="1"/>
      <c r="E3" s="1"/>
      <c r="F3" s="1"/>
      <c r="G3" s="1"/>
      <c r="H3" s="1"/>
      <c r="I3" s="1"/>
      <c r="J3" s="23"/>
      <c r="K3" s="1"/>
      <c r="L3" s="1"/>
      <c r="M3" s="1"/>
    </row>
    <row r="4" spans="2:13" ht="24" customHeight="1" thickBot="1">
      <c r="B4" s="3" t="s">
        <v>0</v>
      </c>
      <c r="C4" s="4"/>
      <c r="D4" s="4"/>
      <c r="E4" s="4"/>
      <c r="F4" s="5"/>
      <c r="G4" s="6" t="s">
        <v>212</v>
      </c>
      <c r="H4" s="6" t="s">
        <v>213</v>
      </c>
      <c r="I4" s="6" t="s">
        <v>1</v>
      </c>
      <c r="J4" s="24" t="s">
        <v>2</v>
      </c>
      <c r="K4" s="6" t="s">
        <v>3</v>
      </c>
      <c r="L4" s="6" t="s">
        <v>4</v>
      </c>
      <c r="M4" s="7" t="s">
        <v>5</v>
      </c>
    </row>
    <row r="5" spans="2:13" ht="12" customHeight="1">
      <c r="B5" s="8" t="s">
        <v>50</v>
      </c>
      <c r="C5" s="9"/>
      <c r="D5" s="9"/>
      <c r="E5" s="9"/>
      <c r="F5" s="10"/>
      <c r="G5" s="10"/>
      <c r="H5" s="10"/>
      <c r="I5" s="11"/>
      <c r="J5" s="25"/>
      <c r="K5" s="10"/>
      <c r="L5" s="10"/>
      <c r="M5" s="12"/>
    </row>
    <row r="6" spans="2:13" ht="12" customHeight="1">
      <c r="B6" s="13" t="s">
        <v>12</v>
      </c>
      <c r="C6" s="9"/>
      <c r="D6" s="9"/>
      <c r="E6" s="9"/>
      <c r="F6" s="10"/>
      <c r="G6" s="10"/>
      <c r="H6" s="10"/>
      <c r="I6" s="11"/>
      <c r="J6" s="25"/>
      <c r="K6" s="10"/>
      <c r="L6" s="10"/>
      <c r="M6" s="12"/>
    </row>
    <row r="7" spans="2:13" ht="12" customHeight="1">
      <c r="B7" s="40"/>
      <c r="C7" s="196"/>
      <c r="D7" s="125"/>
      <c r="E7" s="125"/>
      <c r="F7" s="197"/>
      <c r="G7" s="238" t="s">
        <v>1696</v>
      </c>
      <c r="H7" s="55" t="s">
        <v>2208</v>
      </c>
      <c r="I7" s="56" t="s">
        <v>2112</v>
      </c>
      <c r="J7" s="61">
        <v>1</v>
      </c>
      <c r="K7" s="58">
        <v>14750000</v>
      </c>
      <c r="L7" s="14">
        <f t="shared" ref="L7:L54" si="0">INT(J7*K7)</f>
        <v>14750000</v>
      </c>
      <c r="M7" s="231"/>
    </row>
    <row r="8" spans="2:13" ht="12" customHeight="1">
      <c r="B8" s="41"/>
      <c r="C8" s="196"/>
      <c r="D8" s="125"/>
      <c r="E8" s="125"/>
      <c r="F8" s="197"/>
      <c r="G8" s="55"/>
      <c r="H8" s="55"/>
      <c r="I8" s="1020"/>
      <c r="J8" s="1021"/>
      <c r="K8" s="58"/>
      <c r="L8" s="14">
        <f t="shared" si="0"/>
        <v>0</v>
      </c>
      <c r="M8" s="231"/>
    </row>
    <row r="9" spans="2:13" ht="12" customHeight="1">
      <c r="B9" s="41"/>
      <c r="C9" s="196"/>
      <c r="D9" s="125"/>
      <c r="E9" s="125"/>
      <c r="F9" s="197"/>
      <c r="G9" s="238"/>
      <c r="H9" s="55"/>
      <c r="I9" s="56"/>
      <c r="J9" s="61"/>
      <c r="K9" s="58"/>
      <c r="L9" s="14">
        <f t="shared" si="0"/>
        <v>0</v>
      </c>
      <c r="M9" s="231"/>
    </row>
    <row r="10" spans="2:13" ht="12" customHeight="1">
      <c r="B10" s="41"/>
      <c r="C10" s="196"/>
      <c r="D10" s="125"/>
      <c r="E10" s="125"/>
      <c r="F10" s="197"/>
      <c r="G10" s="238"/>
      <c r="H10" s="55"/>
      <c r="I10" s="56"/>
      <c r="J10" s="61"/>
      <c r="K10" s="58"/>
      <c r="L10" s="14">
        <f t="shared" si="0"/>
        <v>0</v>
      </c>
      <c r="M10" s="231"/>
    </row>
    <row r="11" spans="2:13" ht="12" customHeight="1">
      <c r="B11" s="41"/>
      <c r="C11" s="196"/>
      <c r="D11" s="125"/>
      <c r="E11" s="125"/>
      <c r="F11" s="197"/>
      <c r="G11" s="238"/>
      <c r="H11" s="60"/>
      <c r="I11" s="56"/>
      <c r="J11" s="61"/>
      <c r="K11" s="58"/>
      <c r="L11" s="14">
        <f t="shared" si="0"/>
        <v>0</v>
      </c>
      <c r="M11" s="231"/>
    </row>
    <row r="12" spans="2:13" ht="12" customHeight="1">
      <c r="B12" s="41"/>
      <c r="C12" s="196"/>
      <c r="D12" s="125"/>
      <c r="E12" s="125"/>
      <c r="F12" s="197"/>
      <c r="G12" s="238"/>
      <c r="H12" s="55"/>
      <c r="I12" s="56"/>
      <c r="J12" s="61"/>
      <c r="K12" s="58"/>
      <c r="L12" s="14">
        <f t="shared" si="0"/>
        <v>0</v>
      </c>
      <c r="M12" s="231"/>
    </row>
    <row r="13" spans="2:13" ht="12" customHeight="1">
      <c r="B13" s="41"/>
      <c r="C13" s="196"/>
      <c r="D13" s="125"/>
      <c r="E13" s="125"/>
      <c r="F13" s="197"/>
      <c r="G13" s="238"/>
      <c r="H13" s="55"/>
      <c r="I13" s="56"/>
      <c r="J13" s="61"/>
      <c r="K13" s="58"/>
      <c r="L13" s="14">
        <f t="shared" si="0"/>
        <v>0</v>
      </c>
      <c r="M13" s="231"/>
    </row>
    <row r="14" spans="2:13" ht="12" customHeight="1">
      <c r="B14" s="41"/>
      <c r="C14" s="196"/>
      <c r="D14" s="125"/>
      <c r="E14" s="125"/>
      <c r="F14" s="197"/>
      <c r="G14" s="238"/>
      <c r="H14" s="55"/>
      <c r="I14" s="56"/>
      <c r="J14" s="61"/>
      <c r="K14" s="58"/>
      <c r="L14" s="14">
        <f t="shared" si="0"/>
        <v>0</v>
      </c>
      <c r="M14" s="231"/>
    </row>
    <row r="15" spans="2:13" ht="12" customHeight="1">
      <c r="B15" s="41"/>
      <c r="C15" s="196"/>
      <c r="D15" s="125"/>
      <c r="E15" s="125"/>
      <c r="F15" s="197"/>
      <c r="G15" s="238"/>
      <c r="H15" s="55"/>
      <c r="I15" s="56"/>
      <c r="J15" s="61"/>
      <c r="K15" s="58"/>
      <c r="L15" s="14">
        <f t="shared" si="0"/>
        <v>0</v>
      </c>
      <c r="M15" s="231"/>
    </row>
    <row r="16" spans="2:13" ht="12" customHeight="1">
      <c r="B16" s="41"/>
      <c r="C16" s="196"/>
      <c r="D16" s="125"/>
      <c r="E16" s="125"/>
      <c r="F16" s="197"/>
      <c r="G16" s="238"/>
      <c r="H16" s="55"/>
      <c r="I16" s="56"/>
      <c r="J16" s="61"/>
      <c r="K16" s="58"/>
      <c r="L16" s="14">
        <f t="shared" si="0"/>
        <v>0</v>
      </c>
      <c r="M16" s="231"/>
    </row>
    <row r="17" spans="2:13" ht="12" customHeight="1">
      <c r="B17" s="41"/>
      <c r="C17" s="196"/>
      <c r="D17" s="125"/>
      <c r="E17" s="125"/>
      <c r="F17" s="197"/>
      <c r="G17" s="55"/>
      <c r="H17" s="55"/>
      <c r="I17" s="56"/>
      <c r="J17" s="57"/>
      <c r="K17" s="58"/>
      <c r="L17" s="14">
        <f t="shared" si="0"/>
        <v>0</v>
      </c>
      <c r="M17" s="231"/>
    </row>
    <row r="18" spans="2:13" ht="12" customHeight="1">
      <c r="B18" s="41"/>
      <c r="C18" s="196"/>
      <c r="D18" s="125"/>
      <c r="E18" s="125"/>
      <c r="F18" s="197"/>
      <c r="G18" s="55"/>
      <c r="H18" s="55"/>
      <c r="I18" s="56"/>
      <c r="J18" s="57"/>
      <c r="K18" s="58"/>
      <c r="L18" s="14">
        <f t="shared" si="0"/>
        <v>0</v>
      </c>
      <c r="M18" s="231"/>
    </row>
    <row r="19" spans="2:13" ht="12" customHeight="1">
      <c r="B19" s="41"/>
      <c r="C19" s="196"/>
      <c r="D19" s="125"/>
      <c r="E19" s="125"/>
      <c r="F19" s="197"/>
      <c r="G19" s="55"/>
      <c r="H19" s="55"/>
      <c r="I19" s="56"/>
      <c r="J19" s="57"/>
      <c r="K19" s="58"/>
      <c r="L19" s="14">
        <f t="shared" si="0"/>
        <v>0</v>
      </c>
      <c r="M19" s="231"/>
    </row>
    <row r="20" spans="2:13" ht="12" customHeight="1">
      <c r="B20" s="41"/>
      <c r="C20" s="196"/>
      <c r="D20" s="125"/>
      <c r="E20" s="125"/>
      <c r="F20" s="197"/>
      <c r="G20" s="55"/>
      <c r="H20" s="55"/>
      <c r="I20" s="56"/>
      <c r="J20" s="57"/>
      <c r="K20" s="58"/>
      <c r="L20" s="14">
        <f t="shared" si="0"/>
        <v>0</v>
      </c>
      <c r="M20" s="231"/>
    </row>
    <row r="21" spans="2:13" ht="12" customHeight="1">
      <c r="B21" s="41"/>
      <c r="C21" s="196"/>
      <c r="D21" s="125"/>
      <c r="E21" s="125"/>
      <c r="F21" s="197"/>
      <c r="G21" s="55"/>
      <c r="H21" s="55"/>
      <c r="I21" s="56"/>
      <c r="J21" s="57"/>
      <c r="K21" s="58"/>
      <c r="L21" s="14">
        <f t="shared" si="0"/>
        <v>0</v>
      </c>
      <c r="M21" s="231"/>
    </row>
    <row r="22" spans="2:13" ht="12" customHeight="1">
      <c r="B22" s="41"/>
      <c r="C22" s="196"/>
      <c r="D22" s="125"/>
      <c r="E22" s="125"/>
      <c r="F22" s="197"/>
      <c r="G22" s="55"/>
      <c r="H22" s="55"/>
      <c r="I22" s="56"/>
      <c r="J22" s="57"/>
      <c r="K22" s="58"/>
      <c r="L22" s="14">
        <f t="shared" si="0"/>
        <v>0</v>
      </c>
      <c r="M22" s="231"/>
    </row>
    <row r="23" spans="2:13" ht="12" customHeight="1">
      <c r="B23" s="41"/>
      <c r="C23" s="196"/>
      <c r="D23" s="125"/>
      <c r="E23" s="125"/>
      <c r="F23" s="197"/>
      <c r="G23" s="55"/>
      <c r="H23" s="55"/>
      <c r="I23" s="56"/>
      <c r="J23" s="57"/>
      <c r="K23" s="58"/>
      <c r="L23" s="14">
        <f t="shared" si="0"/>
        <v>0</v>
      </c>
      <c r="M23" s="231"/>
    </row>
    <row r="24" spans="2:13" ht="12" customHeight="1">
      <c r="B24" s="41"/>
      <c r="C24" s="196"/>
      <c r="D24" s="125"/>
      <c r="E24" s="125"/>
      <c r="F24" s="197"/>
      <c r="G24" s="55"/>
      <c r="H24" s="55"/>
      <c r="I24" s="56"/>
      <c r="J24" s="57"/>
      <c r="K24" s="58"/>
      <c r="L24" s="14">
        <f t="shared" si="0"/>
        <v>0</v>
      </c>
      <c r="M24" s="231"/>
    </row>
    <row r="25" spans="2:13" ht="12" customHeight="1">
      <c r="B25" s="41"/>
      <c r="C25" s="196"/>
      <c r="D25" s="125"/>
      <c r="E25" s="125"/>
      <c r="F25" s="197"/>
      <c r="G25" s="55"/>
      <c r="H25" s="55"/>
      <c r="I25" s="56"/>
      <c r="J25" s="57"/>
      <c r="K25" s="58"/>
      <c r="L25" s="14">
        <f t="shared" si="0"/>
        <v>0</v>
      </c>
      <c r="M25" s="231"/>
    </row>
    <row r="26" spans="2:13" ht="12" customHeight="1">
      <c r="B26" s="41"/>
      <c r="C26" s="196"/>
      <c r="D26" s="125"/>
      <c r="E26" s="125"/>
      <c r="F26" s="197"/>
      <c r="G26" s="55"/>
      <c r="H26" s="55"/>
      <c r="I26" s="56"/>
      <c r="J26" s="57"/>
      <c r="K26" s="58"/>
      <c r="L26" s="14">
        <f t="shared" si="0"/>
        <v>0</v>
      </c>
      <c r="M26" s="247"/>
    </row>
    <row r="27" spans="2:13" ht="12" customHeight="1">
      <c r="B27" s="41"/>
      <c r="C27" s="196"/>
      <c r="D27" s="125"/>
      <c r="E27" s="125"/>
      <c r="F27" s="197"/>
      <c r="G27" s="55"/>
      <c r="H27" s="55"/>
      <c r="I27" s="56"/>
      <c r="J27" s="57"/>
      <c r="K27" s="58"/>
      <c r="L27" s="14">
        <f t="shared" si="0"/>
        <v>0</v>
      </c>
      <c r="M27" s="231"/>
    </row>
    <row r="28" spans="2:13" ht="12" customHeight="1">
      <c r="B28" s="41"/>
      <c r="C28" s="196"/>
      <c r="D28" s="125"/>
      <c r="E28" s="125"/>
      <c r="F28" s="197"/>
      <c r="G28" s="55"/>
      <c r="H28" s="55"/>
      <c r="I28" s="56"/>
      <c r="J28" s="57"/>
      <c r="K28" s="58"/>
      <c r="L28" s="14">
        <f t="shared" si="0"/>
        <v>0</v>
      </c>
      <c r="M28" s="231"/>
    </row>
    <row r="29" spans="2:13" ht="12" customHeight="1">
      <c r="B29" s="41"/>
      <c r="C29" s="196"/>
      <c r="D29" s="125"/>
      <c r="E29" s="125"/>
      <c r="F29" s="197"/>
      <c r="G29" s="55"/>
      <c r="H29" s="55"/>
      <c r="I29" s="56"/>
      <c r="J29" s="57"/>
      <c r="K29" s="58"/>
      <c r="L29" s="14">
        <f t="shared" si="0"/>
        <v>0</v>
      </c>
      <c r="M29" s="231"/>
    </row>
    <row r="30" spans="2:13" ht="12" customHeight="1">
      <c r="B30" s="41"/>
      <c r="C30" s="196"/>
      <c r="D30" s="125"/>
      <c r="E30" s="125"/>
      <c r="F30" s="197"/>
      <c r="G30" s="55"/>
      <c r="H30" s="55"/>
      <c r="I30" s="56"/>
      <c r="J30" s="57"/>
      <c r="K30" s="58"/>
      <c r="L30" s="14">
        <f t="shared" si="0"/>
        <v>0</v>
      </c>
      <c r="M30" s="231"/>
    </row>
    <row r="31" spans="2:13" ht="12" customHeight="1">
      <c r="B31" s="41"/>
      <c r="C31" s="196"/>
      <c r="D31" s="125"/>
      <c r="E31" s="125"/>
      <c r="F31" s="197"/>
      <c r="G31" s="55"/>
      <c r="H31" s="55"/>
      <c r="I31" s="56"/>
      <c r="J31" s="57"/>
      <c r="K31" s="58"/>
      <c r="L31" s="14">
        <f t="shared" si="0"/>
        <v>0</v>
      </c>
      <c r="M31" s="231"/>
    </row>
    <row r="32" spans="2:13" ht="12" customHeight="1">
      <c r="B32" s="41"/>
      <c r="C32" s="196"/>
      <c r="D32" s="125"/>
      <c r="E32" s="125"/>
      <c r="F32" s="197"/>
      <c r="G32" s="55"/>
      <c r="H32" s="55"/>
      <c r="I32" s="56"/>
      <c r="J32" s="57"/>
      <c r="K32" s="58"/>
      <c r="L32" s="14">
        <f t="shared" si="0"/>
        <v>0</v>
      </c>
      <c r="M32" s="231"/>
    </row>
    <row r="33" spans="2:13" ht="12" customHeight="1">
      <c r="B33" s="41"/>
      <c r="C33" s="196"/>
      <c r="D33" s="125"/>
      <c r="E33" s="125"/>
      <c r="F33" s="197"/>
      <c r="G33" s="55"/>
      <c r="H33" s="55"/>
      <c r="I33" s="56"/>
      <c r="J33" s="57"/>
      <c r="K33" s="58"/>
      <c r="L33" s="14">
        <f t="shared" si="0"/>
        <v>0</v>
      </c>
      <c r="M33" s="231"/>
    </row>
    <row r="34" spans="2:13" ht="12" customHeight="1">
      <c r="B34" s="41"/>
      <c r="C34" s="196"/>
      <c r="D34" s="125"/>
      <c r="E34" s="125"/>
      <c r="F34" s="197"/>
      <c r="G34" s="55"/>
      <c r="H34" s="55"/>
      <c r="I34" s="56"/>
      <c r="J34" s="57"/>
      <c r="K34" s="58"/>
      <c r="L34" s="14">
        <f t="shared" si="0"/>
        <v>0</v>
      </c>
      <c r="M34" s="231"/>
    </row>
    <row r="35" spans="2:13" ht="12" customHeight="1">
      <c r="B35" s="41"/>
      <c r="C35" s="196"/>
      <c r="D35" s="125"/>
      <c r="E35" s="125"/>
      <c r="F35" s="197"/>
      <c r="G35" s="55"/>
      <c r="H35" s="55"/>
      <c r="I35" s="56"/>
      <c r="J35" s="57"/>
      <c r="K35" s="58"/>
      <c r="L35" s="14">
        <f t="shared" si="0"/>
        <v>0</v>
      </c>
      <c r="M35" s="231"/>
    </row>
    <row r="36" spans="2:13" ht="12" customHeight="1">
      <c r="B36" s="41"/>
      <c r="C36" s="196"/>
      <c r="D36" s="125"/>
      <c r="E36" s="125"/>
      <c r="F36" s="197"/>
      <c r="G36" s="55"/>
      <c r="H36" s="55"/>
      <c r="I36" s="56"/>
      <c r="J36" s="57"/>
      <c r="K36" s="58"/>
      <c r="L36" s="14">
        <f t="shared" si="0"/>
        <v>0</v>
      </c>
      <c r="M36" s="231"/>
    </row>
    <row r="37" spans="2:13" ht="12" customHeight="1">
      <c r="B37" s="41"/>
      <c r="C37" s="196"/>
      <c r="D37" s="125"/>
      <c r="E37" s="125"/>
      <c r="F37" s="197"/>
      <c r="G37" s="55"/>
      <c r="H37" s="55"/>
      <c r="I37" s="56"/>
      <c r="J37" s="57"/>
      <c r="K37" s="58"/>
      <c r="L37" s="14">
        <f t="shared" si="0"/>
        <v>0</v>
      </c>
      <c r="M37" s="231"/>
    </row>
    <row r="38" spans="2:13" ht="12" customHeight="1">
      <c r="B38" s="41"/>
      <c r="C38" s="196"/>
      <c r="D38" s="125"/>
      <c r="E38" s="125"/>
      <c r="F38" s="197"/>
      <c r="G38" s="55"/>
      <c r="H38" s="55"/>
      <c r="I38" s="56"/>
      <c r="J38" s="57"/>
      <c r="K38" s="58"/>
      <c r="L38" s="14">
        <f t="shared" si="0"/>
        <v>0</v>
      </c>
      <c r="M38" s="231"/>
    </row>
    <row r="39" spans="2:13" ht="12" customHeight="1">
      <c r="B39" s="41"/>
      <c r="C39" s="196"/>
      <c r="D39" s="125"/>
      <c r="E39" s="125"/>
      <c r="F39" s="197"/>
      <c r="G39" s="55"/>
      <c r="H39" s="55"/>
      <c r="I39" s="56"/>
      <c r="J39" s="57"/>
      <c r="K39" s="58"/>
      <c r="L39" s="14">
        <f t="shared" si="0"/>
        <v>0</v>
      </c>
      <c r="M39" s="231"/>
    </row>
    <row r="40" spans="2:13" ht="12" customHeight="1">
      <c r="B40" s="41"/>
      <c r="C40" s="196"/>
      <c r="D40" s="125"/>
      <c r="E40" s="125"/>
      <c r="F40" s="197"/>
      <c r="G40" s="55"/>
      <c r="H40" s="55"/>
      <c r="I40" s="56"/>
      <c r="J40" s="57"/>
      <c r="K40" s="58"/>
      <c r="L40" s="14">
        <f t="shared" si="0"/>
        <v>0</v>
      </c>
      <c r="M40" s="231"/>
    </row>
    <row r="41" spans="2:13" ht="12" customHeight="1">
      <c r="B41" s="41"/>
      <c r="C41" s="196"/>
      <c r="D41" s="125"/>
      <c r="E41" s="125"/>
      <c r="F41" s="197"/>
      <c r="G41" s="55"/>
      <c r="H41" s="55"/>
      <c r="I41" s="56"/>
      <c r="J41" s="57"/>
      <c r="K41" s="58"/>
      <c r="L41" s="14">
        <f t="shared" si="0"/>
        <v>0</v>
      </c>
      <c r="M41" s="231"/>
    </row>
    <row r="42" spans="2:13" ht="12" customHeight="1">
      <c r="B42" s="41"/>
      <c r="C42" s="196"/>
      <c r="D42" s="125"/>
      <c r="E42" s="125"/>
      <c r="F42" s="197"/>
      <c r="G42" s="55"/>
      <c r="H42" s="55"/>
      <c r="I42" s="56"/>
      <c r="J42" s="57"/>
      <c r="K42" s="58"/>
      <c r="L42" s="14">
        <f t="shared" si="0"/>
        <v>0</v>
      </c>
      <c r="M42" s="231"/>
    </row>
    <row r="43" spans="2:13" ht="12" customHeight="1">
      <c r="B43" s="41"/>
      <c r="C43" s="196"/>
      <c r="D43" s="125"/>
      <c r="E43" s="125"/>
      <c r="F43" s="197"/>
      <c r="G43" s="55"/>
      <c r="H43" s="55"/>
      <c r="I43" s="56"/>
      <c r="J43" s="57"/>
      <c r="K43" s="58"/>
      <c r="L43" s="14">
        <f t="shared" si="0"/>
        <v>0</v>
      </c>
      <c r="M43" s="231"/>
    </row>
    <row r="44" spans="2:13" ht="12" customHeight="1">
      <c r="B44" s="41"/>
      <c r="C44" s="196"/>
      <c r="D44" s="125"/>
      <c r="E44" s="125"/>
      <c r="F44" s="197"/>
      <c r="G44" s="55"/>
      <c r="H44" s="55"/>
      <c r="I44" s="56"/>
      <c r="J44" s="57"/>
      <c r="K44" s="58"/>
      <c r="L44" s="14">
        <f t="shared" si="0"/>
        <v>0</v>
      </c>
      <c r="M44" s="231"/>
    </row>
    <row r="45" spans="2:13" ht="12" customHeight="1">
      <c r="B45" s="41"/>
      <c r="C45" s="196"/>
      <c r="D45" s="125"/>
      <c r="E45" s="125"/>
      <c r="F45" s="197"/>
      <c r="G45" s="55"/>
      <c r="H45" s="55"/>
      <c r="I45" s="56"/>
      <c r="J45" s="57"/>
      <c r="K45" s="58"/>
      <c r="L45" s="14">
        <f t="shared" si="0"/>
        <v>0</v>
      </c>
      <c r="M45" s="231"/>
    </row>
    <row r="46" spans="2:13" ht="12" customHeight="1">
      <c r="B46" s="41"/>
      <c r="C46" s="196"/>
      <c r="D46" s="125"/>
      <c r="E46" s="125"/>
      <c r="F46" s="197"/>
      <c r="G46" s="55"/>
      <c r="H46" s="55"/>
      <c r="I46" s="56"/>
      <c r="J46" s="57"/>
      <c r="K46" s="58"/>
      <c r="L46" s="14">
        <f t="shared" si="0"/>
        <v>0</v>
      </c>
      <c r="M46" s="231"/>
    </row>
    <row r="47" spans="2:13" ht="12" customHeight="1">
      <c r="B47" s="41"/>
      <c r="C47" s="196"/>
      <c r="D47" s="125"/>
      <c r="E47" s="125"/>
      <c r="F47" s="197"/>
      <c r="G47" s="55"/>
      <c r="H47" s="55"/>
      <c r="I47" s="56"/>
      <c r="J47" s="57"/>
      <c r="K47" s="58"/>
      <c r="L47" s="14">
        <f t="shared" si="0"/>
        <v>0</v>
      </c>
      <c r="M47" s="231"/>
    </row>
    <row r="48" spans="2:13" ht="12" customHeight="1">
      <c r="B48" s="41"/>
      <c r="C48" s="196"/>
      <c r="D48" s="125"/>
      <c r="E48" s="125"/>
      <c r="F48" s="197"/>
      <c r="G48" s="55"/>
      <c r="H48" s="55"/>
      <c r="I48" s="56"/>
      <c r="J48" s="57"/>
      <c r="K48" s="58"/>
      <c r="L48" s="14">
        <f t="shared" si="0"/>
        <v>0</v>
      </c>
      <c r="M48" s="231"/>
    </row>
    <row r="49" spans="2:15" ht="12" customHeight="1">
      <c r="B49" s="41"/>
      <c r="C49" s="196"/>
      <c r="D49" s="125"/>
      <c r="E49" s="125"/>
      <c r="F49" s="197"/>
      <c r="G49" s="55"/>
      <c r="H49" s="55"/>
      <c r="I49" s="56"/>
      <c r="J49" s="57"/>
      <c r="K49" s="58"/>
      <c r="L49" s="14">
        <f t="shared" si="0"/>
        <v>0</v>
      </c>
      <c r="M49" s="231"/>
    </row>
    <row r="50" spans="2:15" ht="12" customHeight="1">
      <c r="B50" s="41"/>
      <c r="C50" s="196"/>
      <c r="D50" s="125"/>
      <c r="E50" s="125"/>
      <c r="F50" s="197"/>
      <c r="G50" s="55"/>
      <c r="H50" s="55"/>
      <c r="I50" s="56"/>
      <c r="J50" s="57"/>
      <c r="K50" s="58"/>
      <c r="L50" s="14">
        <f t="shared" si="0"/>
        <v>0</v>
      </c>
      <c r="M50" s="231"/>
    </row>
    <row r="51" spans="2:15" ht="12" customHeight="1">
      <c r="B51" s="41"/>
      <c r="C51" s="196"/>
      <c r="D51" s="125"/>
      <c r="E51" s="125"/>
      <c r="F51" s="197"/>
      <c r="G51" s="55"/>
      <c r="H51" s="55"/>
      <c r="I51" s="56"/>
      <c r="J51" s="57"/>
      <c r="K51" s="58"/>
      <c r="L51" s="14">
        <f t="shared" si="0"/>
        <v>0</v>
      </c>
      <c r="M51" s="231"/>
    </row>
    <row r="52" spans="2:15" ht="12" customHeight="1">
      <c r="B52" s="41"/>
      <c r="C52" s="196"/>
      <c r="D52" s="125"/>
      <c r="E52" s="125"/>
      <c r="F52" s="197"/>
      <c r="G52" s="55"/>
      <c r="H52" s="55"/>
      <c r="I52" s="56"/>
      <c r="J52" s="59"/>
      <c r="K52" s="58"/>
      <c r="L52" s="14">
        <f t="shared" si="0"/>
        <v>0</v>
      </c>
      <c r="M52" s="231"/>
    </row>
    <row r="53" spans="2:15" ht="12" customHeight="1">
      <c r="B53" s="41"/>
      <c r="C53" s="196"/>
      <c r="D53" s="125"/>
      <c r="E53" s="125"/>
      <c r="F53" s="197"/>
      <c r="G53" s="55"/>
      <c r="H53" s="55"/>
      <c r="I53" s="56"/>
      <c r="J53" s="59"/>
      <c r="K53" s="58"/>
      <c r="L53" s="14">
        <f t="shared" si="0"/>
        <v>0</v>
      </c>
      <c r="M53" s="231"/>
    </row>
    <row r="54" spans="2:15" ht="12" customHeight="1">
      <c r="B54" s="41"/>
      <c r="C54" s="196"/>
      <c r="D54" s="125"/>
      <c r="E54" s="125"/>
      <c r="F54" s="197"/>
      <c r="G54" s="55"/>
      <c r="H54" s="55"/>
      <c r="I54" s="56"/>
      <c r="J54" s="59"/>
      <c r="K54" s="58"/>
      <c r="L54" s="14">
        <f t="shared" si="0"/>
        <v>0</v>
      </c>
      <c r="M54" s="231"/>
    </row>
    <row r="55" spans="2:15" ht="12" customHeight="1">
      <c r="B55" s="1263" t="s">
        <v>35</v>
      </c>
      <c r="C55" s="1264"/>
      <c r="D55" s="1264"/>
      <c r="E55" s="1264"/>
      <c r="F55" s="1265"/>
      <c r="G55" s="149"/>
      <c r="H55" s="29"/>
      <c r="I55" s="42"/>
      <c r="J55" s="52"/>
      <c r="K55" s="44"/>
      <c r="L55" s="44">
        <f>SUM(L7:L54)</f>
        <v>14750000</v>
      </c>
      <c r="M55" s="16"/>
    </row>
    <row r="56" spans="2:15" ht="12" customHeight="1">
      <c r="B56" s="13" t="s">
        <v>123</v>
      </c>
      <c r="C56" s="9"/>
      <c r="D56" s="9"/>
      <c r="E56" s="9"/>
      <c r="F56" s="10"/>
      <c r="G56" s="10"/>
      <c r="H56" s="10"/>
      <c r="I56" s="11"/>
      <c r="J56" s="27"/>
      <c r="K56" s="15"/>
      <c r="L56" s="15"/>
      <c r="M56" s="12"/>
    </row>
    <row r="57" spans="2:15" ht="12" customHeight="1">
      <c r="B57" s="41"/>
      <c r="C57" s="196"/>
      <c r="D57" s="125"/>
      <c r="E57" s="125"/>
      <c r="F57" s="197"/>
      <c r="G57" s="1018" t="s">
        <v>1696</v>
      </c>
      <c r="H57" s="1019" t="s">
        <v>1698</v>
      </c>
      <c r="I57" s="1020" t="s">
        <v>2127</v>
      </c>
      <c r="J57" s="1021">
        <v>17.611199999999993</v>
      </c>
      <c r="K57" s="1022">
        <v>28768</v>
      </c>
      <c r="L57" s="14">
        <f t="shared" ref="L57:L62" si="1">INT(J57*K57)</f>
        <v>506639</v>
      </c>
      <c r="M57" s="231"/>
      <c r="O57" s="1151"/>
    </row>
    <row r="58" spans="2:15" ht="12" customHeight="1">
      <c r="B58" s="41"/>
      <c r="C58" s="196"/>
      <c r="D58" s="125"/>
      <c r="E58" s="125"/>
      <c r="F58" s="197"/>
      <c r="G58" s="1018"/>
      <c r="H58" s="1023" t="s">
        <v>2125</v>
      </c>
      <c r="I58" s="1020" t="s">
        <v>1508</v>
      </c>
      <c r="J58" s="1021">
        <v>15.850079999999995</v>
      </c>
      <c r="K58" s="1022">
        <v>110358</v>
      </c>
      <c r="L58" s="14">
        <f t="shared" si="1"/>
        <v>1749183</v>
      </c>
      <c r="M58" s="231"/>
      <c r="O58" s="1152"/>
    </row>
    <row r="59" spans="2:15" ht="12" customHeight="1">
      <c r="B59" s="41"/>
      <c r="C59" s="196"/>
      <c r="D59" s="125"/>
      <c r="E59" s="125"/>
      <c r="F59" s="197"/>
      <c r="G59" s="1018"/>
      <c r="H59" s="1023" t="s">
        <v>1699</v>
      </c>
      <c r="I59" s="1020" t="s">
        <v>1508</v>
      </c>
      <c r="J59" s="1021">
        <v>6.3762612479999996</v>
      </c>
      <c r="K59" s="1022">
        <v>787520</v>
      </c>
      <c r="L59" s="14">
        <f t="shared" si="1"/>
        <v>5021433</v>
      </c>
      <c r="M59" s="231"/>
      <c r="O59" s="1151"/>
    </row>
    <row r="60" spans="2:15" ht="12" customHeight="1">
      <c r="B60" s="41"/>
      <c r="C60" s="196"/>
      <c r="D60" s="125"/>
      <c r="E60" s="125"/>
      <c r="F60" s="197"/>
      <c r="G60" s="1018"/>
      <c r="H60" s="1023" t="s">
        <v>1700</v>
      </c>
      <c r="I60" s="1020" t="s">
        <v>2127</v>
      </c>
      <c r="J60" s="1021">
        <v>73.05119999999998</v>
      </c>
      <c r="K60" s="1022">
        <v>91581</v>
      </c>
      <c r="L60" s="14">
        <f t="shared" si="1"/>
        <v>6690101</v>
      </c>
      <c r="M60" s="231"/>
    </row>
    <row r="61" spans="2:15" ht="12" customHeight="1">
      <c r="B61" s="41"/>
      <c r="C61" s="196"/>
      <c r="D61" s="125"/>
      <c r="E61" s="125"/>
      <c r="F61" s="197"/>
      <c r="G61" s="1018"/>
      <c r="H61" s="1023" t="s">
        <v>1701</v>
      </c>
      <c r="I61" s="1020" t="s">
        <v>2128</v>
      </c>
      <c r="J61" s="1021">
        <v>40.852799999999995</v>
      </c>
      <c r="K61" s="1022">
        <v>75657</v>
      </c>
      <c r="L61" s="14">
        <f t="shared" si="1"/>
        <v>3090800</v>
      </c>
      <c r="M61" s="231"/>
    </row>
    <row r="62" spans="2:15" ht="12" customHeight="1">
      <c r="B62" s="41"/>
      <c r="C62" s="196"/>
      <c r="D62" s="125"/>
      <c r="E62" s="125"/>
      <c r="F62" s="197"/>
      <c r="G62" s="1018"/>
      <c r="H62" s="1023" t="s">
        <v>1703</v>
      </c>
      <c r="I62" s="1020" t="s">
        <v>2127</v>
      </c>
      <c r="J62" s="1021">
        <v>75.139200000000002</v>
      </c>
      <c r="K62" s="1022">
        <v>78751</v>
      </c>
      <c r="L62" s="14">
        <f t="shared" si="1"/>
        <v>5917287</v>
      </c>
      <c r="M62" s="231"/>
    </row>
    <row r="63" spans="2:15" ht="12" customHeight="1">
      <c r="B63" s="41"/>
      <c r="C63" s="196"/>
      <c r="D63" s="125"/>
      <c r="E63" s="125"/>
      <c r="F63" s="197"/>
      <c r="G63" s="238"/>
      <c r="H63" s="60" t="s">
        <v>1704</v>
      </c>
      <c r="I63" s="56" t="s">
        <v>1697</v>
      </c>
      <c r="J63" s="61">
        <v>1.4283360000000001</v>
      </c>
      <c r="K63" s="58">
        <v>3215406</v>
      </c>
      <c r="L63" s="14">
        <f t="shared" ref="L63:L106" si="2">INT(J63*K63)</f>
        <v>4592680</v>
      </c>
      <c r="M63" s="231"/>
    </row>
    <row r="64" spans="2:15" ht="12" customHeight="1">
      <c r="B64" s="41"/>
      <c r="C64" s="196"/>
      <c r="D64" s="125"/>
      <c r="E64" s="125"/>
      <c r="F64" s="197"/>
      <c r="G64" s="238"/>
      <c r="H64" s="60" t="s">
        <v>2126</v>
      </c>
      <c r="I64" s="56" t="s">
        <v>1508</v>
      </c>
      <c r="J64" s="61">
        <v>1.3423750559999996</v>
      </c>
      <c r="K64" s="58">
        <v>5152130</v>
      </c>
      <c r="L64" s="14">
        <f t="shared" si="2"/>
        <v>6916090</v>
      </c>
      <c r="M64" s="231"/>
    </row>
    <row r="65" spans="2:13" ht="12" customHeight="1">
      <c r="B65" s="41"/>
      <c r="C65" s="196"/>
      <c r="D65" s="125"/>
      <c r="E65" s="125"/>
      <c r="F65" s="197"/>
      <c r="G65" s="238"/>
      <c r="H65" s="60"/>
      <c r="I65" s="56"/>
      <c r="J65" s="61"/>
      <c r="K65" s="58"/>
      <c r="L65" s="14">
        <f t="shared" si="2"/>
        <v>0</v>
      </c>
      <c r="M65" s="231"/>
    </row>
    <row r="66" spans="2:13" ht="12" customHeight="1">
      <c r="B66" s="41"/>
      <c r="C66" s="196"/>
      <c r="D66" s="125"/>
      <c r="E66" s="125"/>
      <c r="F66" s="197"/>
      <c r="G66" s="238"/>
      <c r="H66" s="60"/>
      <c r="I66" s="56"/>
      <c r="J66" s="61"/>
      <c r="K66" s="58"/>
      <c r="L66" s="14">
        <f t="shared" si="2"/>
        <v>0</v>
      </c>
      <c r="M66" s="231"/>
    </row>
    <row r="67" spans="2:13" ht="12" customHeight="1">
      <c r="B67" s="41"/>
      <c r="C67" s="196"/>
      <c r="D67" s="125"/>
      <c r="E67" s="125"/>
      <c r="F67" s="197"/>
      <c r="G67" s="238"/>
      <c r="H67" s="60"/>
      <c r="I67" s="56"/>
      <c r="J67" s="61"/>
      <c r="K67" s="58"/>
      <c r="L67" s="14">
        <f t="shared" si="2"/>
        <v>0</v>
      </c>
      <c r="M67" s="231"/>
    </row>
    <row r="68" spans="2:13" ht="12" customHeight="1">
      <c r="B68" s="41"/>
      <c r="C68" s="196"/>
      <c r="D68" s="125"/>
      <c r="E68" s="125"/>
      <c r="F68" s="197"/>
      <c r="G68" s="238"/>
      <c r="H68" s="60"/>
      <c r="I68" s="56"/>
      <c r="J68" s="61"/>
      <c r="K68" s="58"/>
      <c r="L68" s="14">
        <f t="shared" si="2"/>
        <v>0</v>
      </c>
      <c r="M68" s="231"/>
    </row>
    <row r="69" spans="2:13" ht="12" customHeight="1">
      <c r="B69" s="41"/>
      <c r="C69" s="196"/>
      <c r="D69" s="125"/>
      <c r="E69" s="125"/>
      <c r="F69" s="197"/>
      <c r="G69" s="238"/>
      <c r="H69" s="60"/>
      <c r="I69" s="56"/>
      <c r="J69" s="61"/>
      <c r="K69" s="58"/>
      <c r="L69" s="14">
        <f t="shared" si="2"/>
        <v>0</v>
      </c>
      <c r="M69" s="231"/>
    </row>
    <row r="70" spans="2:13" ht="12" customHeight="1">
      <c r="B70" s="41"/>
      <c r="C70" s="196"/>
      <c r="D70" s="125"/>
      <c r="E70" s="125"/>
      <c r="F70" s="197"/>
      <c r="G70" s="238"/>
      <c r="H70" s="60"/>
      <c r="I70" s="56"/>
      <c r="J70" s="61"/>
      <c r="K70" s="58"/>
      <c r="L70" s="14">
        <f t="shared" si="2"/>
        <v>0</v>
      </c>
      <c r="M70" s="231"/>
    </row>
    <row r="71" spans="2:13" ht="12" customHeight="1">
      <c r="B71" s="41"/>
      <c r="C71" s="196"/>
      <c r="D71" s="125"/>
      <c r="E71" s="125"/>
      <c r="F71" s="197"/>
      <c r="G71" s="238"/>
      <c r="H71" s="60"/>
      <c r="I71" s="56"/>
      <c r="J71" s="61"/>
      <c r="K71" s="58"/>
      <c r="L71" s="14">
        <f t="shared" si="2"/>
        <v>0</v>
      </c>
      <c r="M71" s="231"/>
    </row>
    <row r="72" spans="2:13" ht="12" customHeight="1">
      <c r="B72" s="41"/>
      <c r="C72" s="196"/>
      <c r="D72" s="125"/>
      <c r="E72" s="125"/>
      <c r="F72" s="197"/>
      <c r="G72" s="238"/>
      <c r="H72" s="60"/>
      <c r="I72" s="56"/>
      <c r="J72" s="61"/>
      <c r="K72" s="58"/>
      <c r="L72" s="14">
        <f t="shared" si="2"/>
        <v>0</v>
      </c>
      <c r="M72" s="231"/>
    </row>
    <row r="73" spans="2:13" ht="12" customHeight="1">
      <c r="B73" s="41"/>
      <c r="C73" s="196"/>
      <c r="D73" s="125"/>
      <c r="E73" s="125"/>
      <c r="F73" s="197"/>
      <c r="G73" s="238"/>
      <c r="H73" s="60"/>
      <c r="I73" s="56"/>
      <c r="J73" s="61"/>
      <c r="K73" s="58"/>
      <c r="L73" s="14">
        <f t="shared" si="2"/>
        <v>0</v>
      </c>
      <c r="M73" s="231"/>
    </row>
    <row r="74" spans="2:13" ht="12" customHeight="1">
      <c r="B74" s="41"/>
      <c r="C74" s="196"/>
      <c r="D74" s="125"/>
      <c r="E74" s="125"/>
      <c r="F74" s="197"/>
      <c r="G74" s="238"/>
      <c r="H74" s="60"/>
      <c r="I74" s="56"/>
      <c r="J74" s="61"/>
      <c r="K74" s="58"/>
      <c r="L74" s="14">
        <f t="shared" si="2"/>
        <v>0</v>
      </c>
      <c r="M74" s="231"/>
    </row>
    <row r="75" spans="2:13" ht="12" customHeight="1">
      <c r="B75" s="41"/>
      <c r="C75" s="196"/>
      <c r="D75" s="125"/>
      <c r="E75" s="125"/>
      <c r="F75" s="197"/>
      <c r="G75" s="238"/>
      <c r="H75" s="60"/>
      <c r="I75" s="56"/>
      <c r="J75" s="61"/>
      <c r="K75" s="58"/>
      <c r="L75" s="14">
        <f t="shared" si="2"/>
        <v>0</v>
      </c>
      <c r="M75" s="231"/>
    </row>
    <row r="76" spans="2:13" ht="12" customHeight="1">
      <c r="B76" s="41"/>
      <c r="C76" s="196"/>
      <c r="D76" s="125"/>
      <c r="E76" s="125"/>
      <c r="F76" s="197"/>
      <c r="G76" s="238"/>
      <c r="H76" s="60"/>
      <c r="I76" s="56"/>
      <c r="J76" s="61"/>
      <c r="K76" s="58"/>
      <c r="L76" s="14">
        <f t="shared" si="2"/>
        <v>0</v>
      </c>
      <c r="M76" s="231"/>
    </row>
    <row r="77" spans="2:13" ht="12" customHeight="1">
      <c r="B77" s="41"/>
      <c r="C77" s="196"/>
      <c r="D77" s="125"/>
      <c r="E77" s="125"/>
      <c r="F77" s="197"/>
      <c r="G77" s="238"/>
      <c r="H77" s="60"/>
      <c r="I77" s="56"/>
      <c r="J77" s="61"/>
      <c r="K77" s="58"/>
      <c r="L77" s="14">
        <f t="shared" si="2"/>
        <v>0</v>
      </c>
      <c r="M77" s="231"/>
    </row>
    <row r="78" spans="2:13" ht="12" customHeight="1">
      <c r="B78" s="41"/>
      <c r="C78" s="196"/>
      <c r="D78" s="125"/>
      <c r="E78" s="125"/>
      <c r="F78" s="197"/>
      <c r="G78" s="238"/>
      <c r="H78" s="60"/>
      <c r="I78" s="56"/>
      <c r="J78" s="61"/>
      <c r="K78" s="58"/>
      <c r="L78" s="14">
        <f t="shared" si="2"/>
        <v>0</v>
      </c>
      <c r="M78" s="231"/>
    </row>
    <row r="79" spans="2:13" ht="12" customHeight="1">
      <c r="B79" s="41"/>
      <c r="C79" s="196"/>
      <c r="D79" s="125"/>
      <c r="E79" s="125"/>
      <c r="F79" s="197"/>
      <c r="G79" s="238"/>
      <c r="H79" s="60"/>
      <c r="I79" s="56"/>
      <c r="J79" s="61"/>
      <c r="K79" s="58"/>
      <c r="L79" s="14">
        <f t="shared" si="2"/>
        <v>0</v>
      </c>
      <c r="M79" s="231"/>
    </row>
    <row r="80" spans="2:13" ht="12" customHeight="1">
      <c r="B80" s="41"/>
      <c r="C80" s="196"/>
      <c r="D80" s="125"/>
      <c r="E80" s="125"/>
      <c r="F80" s="197"/>
      <c r="G80" s="238"/>
      <c r="H80" s="60"/>
      <c r="I80" s="56"/>
      <c r="J80" s="61"/>
      <c r="K80" s="58"/>
      <c r="L80" s="14">
        <f t="shared" si="2"/>
        <v>0</v>
      </c>
      <c r="M80" s="231"/>
    </row>
    <row r="81" spans="2:13" ht="12" customHeight="1">
      <c r="B81" s="41"/>
      <c r="C81" s="196"/>
      <c r="D81" s="125"/>
      <c r="E81" s="125"/>
      <c r="F81" s="197"/>
      <c r="G81" s="238"/>
      <c r="H81" s="60"/>
      <c r="I81" s="56"/>
      <c r="J81" s="61"/>
      <c r="K81" s="58"/>
      <c r="L81" s="14">
        <f t="shared" si="2"/>
        <v>0</v>
      </c>
      <c r="M81" s="231"/>
    </row>
    <row r="82" spans="2:13" ht="12" customHeight="1">
      <c r="B82" s="41"/>
      <c r="C82" s="196"/>
      <c r="D82" s="125"/>
      <c r="E82" s="125"/>
      <c r="F82" s="197"/>
      <c r="G82" s="238"/>
      <c r="H82" s="60"/>
      <c r="I82" s="56"/>
      <c r="J82" s="61"/>
      <c r="K82" s="58"/>
      <c r="L82" s="14">
        <f t="shared" si="2"/>
        <v>0</v>
      </c>
      <c r="M82" s="231"/>
    </row>
    <row r="83" spans="2:13" ht="12" customHeight="1">
      <c r="B83" s="41"/>
      <c r="C83" s="196"/>
      <c r="D83" s="125"/>
      <c r="E83" s="125"/>
      <c r="F83" s="197"/>
      <c r="G83" s="238"/>
      <c r="H83" s="60"/>
      <c r="I83" s="56"/>
      <c r="J83" s="61"/>
      <c r="K83" s="58"/>
      <c r="L83" s="14">
        <f t="shared" si="2"/>
        <v>0</v>
      </c>
      <c r="M83" s="231"/>
    </row>
    <row r="84" spans="2:13" ht="12" customHeight="1">
      <c r="B84" s="41"/>
      <c r="C84" s="196"/>
      <c r="D84" s="125"/>
      <c r="E84" s="125"/>
      <c r="F84" s="197"/>
      <c r="G84" s="238"/>
      <c r="H84" s="60"/>
      <c r="I84" s="56"/>
      <c r="J84" s="61"/>
      <c r="K84" s="58"/>
      <c r="L84" s="14">
        <f t="shared" si="2"/>
        <v>0</v>
      </c>
      <c r="M84" s="231"/>
    </row>
    <row r="85" spans="2:13" ht="12" customHeight="1">
      <c r="B85" s="41"/>
      <c r="C85" s="196"/>
      <c r="D85" s="125"/>
      <c r="E85" s="125"/>
      <c r="F85" s="197"/>
      <c r="G85" s="238"/>
      <c r="H85" s="60"/>
      <c r="I85" s="56"/>
      <c r="J85" s="61"/>
      <c r="K85" s="58"/>
      <c r="L85" s="14">
        <f t="shared" si="2"/>
        <v>0</v>
      </c>
      <c r="M85" s="231"/>
    </row>
    <row r="86" spans="2:13" ht="12" customHeight="1">
      <c r="B86" s="41"/>
      <c r="C86" s="196"/>
      <c r="D86" s="125"/>
      <c r="E86" s="125"/>
      <c r="F86" s="197"/>
      <c r="G86" s="238"/>
      <c r="H86" s="60"/>
      <c r="I86" s="56"/>
      <c r="J86" s="61"/>
      <c r="K86" s="58"/>
      <c r="L86" s="14">
        <f t="shared" si="2"/>
        <v>0</v>
      </c>
      <c r="M86" s="231"/>
    </row>
    <row r="87" spans="2:13" ht="12" customHeight="1">
      <c r="B87" s="41"/>
      <c r="C87" s="196"/>
      <c r="D87" s="125"/>
      <c r="E87" s="125"/>
      <c r="F87" s="197"/>
      <c r="G87" s="238"/>
      <c r="H87" s="60"/>
      <c r="I87" s="56"/>
      <c r="J87" s="61"/>
      <c r="K87" s="58"/>
      <c r="L87" s="14">
        <f t="shared" si="2"/>
        <v>0</v>
      </c>
      <c r="M87" s="231"/>
    </row>
    <row r="88" spans="2:13" ht="12" customHeight="1">
      <c r="B88" s="41"/>
      <c r="C88" s="196"/>
      <c r="D88" s="125"/>
      <c r="E88" s="125"/>
      <c r="F88" s="197"/>
      <c r="G88" s="238"/>
      <c r="H88" s="60"/>
      <c r="I88" s="56"/>
      <c r="J88" s="61"/>
      <c r="K88" s="58"/>
      <c r="L88" s="14">
        <f t="shared" si="2"/>
        <v>0</v>
      </c>
      <c r="M88" s="231"/>
    </row>
    <row r="89" spans="2:13" ht="12" customHeight="1">
      <c r="B89" s="41"/>
      <c r="C89" s="196"/>
      <c r="D89" s="125"/>
      <c r="E89" s="125"/>
      <c r="F89" s="197"/>
      <c r="G89" s="238"/>
      <c r="H89" s="60"/>
      <c r="I89" s="56"/>
      <c r="J89" s="61"/>
      <c r="K89" s="58"/>
      <c r="L89" s="14">
        <f t="shared" si="2"/>
        <v>0</v>
      </c>
      <c r="M89" s="231"/>
    </row>
    <row r="90" spans="2:13" ht="12" customHeight="1">
      <c r="B90" s="41"/>
      <c r="C90" s="196"/>
      <c r="D90" s="125"/>
      <c r="E90" s="125"/>
      <c r="F90" s="197"/>
      <c r="G90" s="238"/>
      <c r="H90" s="60"/>
      <c r="I90" s="56"/>
      <c r="J90" s="61"/>
      <c r="K90" s="58"/>
      <c r="L90" s="14">
        <f t="shared" si="2"/>
        <v>0</v>
      </c>
      <c r="M90" s="231"/>
    </row>
    <row r="91" spans="2:13" ht="12" customHeight="1">
      <c r="B91" s="41"/>
      <c r="C91" s="196"/>
      <c r="D91" s="125"/>
      <c r="E91" s="125"/>
      <c r="F91" s="197"/>
      <c r="G91" s="238"/>
      <c r="H91" s="60"/>
      <c r="I91" s="56"/>
      <c r="J91" s="61"/>
      <c r="K91" s="58"/>
      <c r="L91" s="14">
        <f t="shared" si="2"/>
        <v>0</v>
      </c>
      <c r="M91" s="231"/>
    </row>
    <row r="92" spans="2:13" ht="12" customHeight="1">
      <c r="B92" s="41"/>
      <c r="C92" s="196"/>
      <c r="D92" s="125"/>
      <c r="E92" s="125"/>
      <c r="F92" s="197"/>
      <c r="G92" s="238"/>
      <c r="H92" s="60"/>
      <c r="I92" s="56"/>
      <c r="J92" s="61"/>
      <c r="K92" s="58"/>
      <c r="L92" s="14">
        <f t="shared" si="2"/>
        <v>0</v>
      </c>
      <c r="M92" s="231"/>
    </row>
    <row r="93" spans="2:13" ht="12" customHeight="1">
      <c r="B93" s="41"/>
      <c r="C93" s="196"/>
      <c r="D93" s="125"/>
      <c r="E93" s="125"/>
      <c r="F93" s="197"/>
      <c r="G93" s="238"/>
      <c r="H93" s="60"/>
      <c r="I93" s="56"/>
      <c r="J93" s="61"/>
      <c r="K93" s="58"/>
      <c r="L93" s="14">
        <f t="shared" si="2"/>
        <v>0</v>
      </c>
      <c r="M93" s="231"/>
    </row>
    <row r="94" spans="2:13" ht="12" customHeight="1">
      <c r="B94" s="41"/>
      <c r="C94" s="196"/>
      <c r="D94" s="125"/>
      <c r="E94" s="125"/>
      <c r="F94" s="197"/>
      <c r="G94" s="238"/>
      <c r="H94" s="60"/>
      <c r="I94" s="56"/>
      <c r="J94" s="61"/>
      <c r="K94" s="58"/>
      <c r="L94" s="14">
        <f t="shared" si="2"/>
        <v>0</v>
      </c>
      <c r="M94" s="231"/>
    </row>
    <row r="95" spans="2:13" ht="12" customHeight="1">
      <c r="B95" s="41"/>
      <c r="C95" s="196"/>
      <c r="D95" s="125"/>
      <c r="E95" s="125"/>
      <c r="F95" s="197"/>
      <c r="G95" s="238"/>
      <c r="H95" s="60"/>
      <c r="I95" s="56"/>
      <c r="J95" s="61"/>
      <c r="K95" s="58"/>
      <c r="L95" s="14">
        <f t="shared" si="2"/>
        <v>0</v>
      </c>
      <c r="M95" s="231"/>
    </row>
    <row r="96" spans="2:13" ht="12" customHeight="1">
      <c r="B96" s="41"/>
      <c r="C96" s="196"/>
      <c r="D96" s="125"/>
      <c r="E96" s="125"/>
      <c r="F96" s="197"/>
      <c r="G96" s="238"/>
      <c r="H96" s="60"/>
      <c r="I96" s="56"/>
      <c r="J96" s="61"/>
      <c r="K96" s="58"/>
      <c r="L96" s="14">
        <f t="shared" si="2"/>
        <v>0</v>
      </c>
      <c r="M96" s="231"/>
    </row>
    <row r="97" spans="2:15" ht="12" customHeight="1">
      <c r="B97" s="41"/>
      <c r="C97" s="196"/>
      <c r="D97" s="125"/>
      <c r="E97" s="125"/>
      <c r="F97" s="197"/>
      <c r="G97" s="238"/>
      <c r="H97" s="60"/>
      <c r="I97" s="56"/>
      <c r="J97" s="61"/>
      <c r="K97" s="58"/>
      <c r="L97" s="14">
        <f t="shared" si="2"/>
        <v>0</v>
      </c>
      <c r="M97" s="231"/>
    </row>
    <row r="98" spans="2:15" ht="12" customHeight="1">
      <c r="B98" s="41"/>
      <c r="C98" s="196"/>
      <c r="D98" s="125"/>
      <c r="E98" s="125"/>
      <c r="F98" s="197"/>
      <c r="G98" s="238"/>
      <c r="H98" s="60"/>
      <c r="I98" s="56"/>
      <c r="J98" s="61"/>
      <c r="K98" s="58"/>
      <c r="L98" s="14">
        <f t="shared" si="2"/>
        <v>0</v>
      </c>
      <c r="M98" s="231"/>
    </row>
    <row r="99" spans="2:15" ht="12" customHeight="1">
      <c r="B99" s="41"/>
      <c r="C99" s="196"/>
      <c r="D99" s="125"/>
      <c r="E99" s="125"/>
      <c r="F99" s="197"/>
      <c r="G99" s="238"/>
      <c r="H99" s="60"/>
      <c r="I99" s="56"/>
      <c r="J99" s="61"/>
      <c r="K99" s="58"/>
      <c r="L99" s="14">
        <f t="shared" si="2"/>
        <v>0</v>
      </c>
      <c r="M99" s="231"/>
    </row>
    <row r="100" spans="2:15" ht="12" customHeight="1">
      <c r="B100" s="41"/>
      <c r="C100" s="196"/>
      <c r="D100" s="125"/>
      <c r="E100" s="125"/>
      <c r="F100" s="197"/>
      <c r="G100" s="238"/>
      <c r="H100" s="60"/>
      <c r="I100" s="56"/>
      <c r="J100" s="61"/>
      <c r="K100" s="58"/>
      <c r="L100" s="14">
        <f t="shared" si="2"/>
        <v>0</v>
      </c>
      <c r="M100" s="231"/>
    </row>
    <row r="101" spans="2:15" ht="12" customHeight="1">
      <c r="B101" s="41"/>
      <c r="C101" s="196"/>
      <c r="D101" s="125"/>
      <c r="E101" s="125"/>
      <c r="F101" s="197"/>
      <c r="G101" s="238"/>
      <c r="H101" s="60"/>
      <c r="I101" s="56"/>
      <c r="J101" s="61"/>
      <c r="K101" s="58"/>
      <c r="L101" s="14">
        <f t="shared" si="2"/>
        <v>0</v>
      </c>
      <c r="M101" s="231"/>
    </row>
    <row r="102" spans="2:15" ht="12" customHeight="1">
      <c r="B102" s="41"/>
      <c r="C102" s="196"/>
      <c r="D102" s="125"/>
      <c r="E102" s="125"/>
      <c r="F102" s="197"/>
      <c r="G102" s="238"/>
      <c r="H102" s="60"/>
      <c r="I102" s="56"/>
      <c r="J102" s="61"/>
      <c r="K102" s="58"/>
      <c r="L102" s="14">
        <f t="shared" si="2"/>
        <v>0</v>
      </c>
      <c r="M102" s="231"/>
    </row>
    <row r="103" spans="2:15" ht="12" customHeight="1">
      <c r="B103" s="41"/>
      <c r="C103" s="196"/>
      <c r="D103" s="125"/>
      <c r="E103" s="125"/>
      <c r="F103" s="197"/>
      <c r="G103" s="238"/>
      <c r="H103" s="60"/>
      <c r="I103" s="56"/>
      <c r="J103" s="61"/>
      <c r="K103" s="62"/>
      <c r="L103" s="14">
        <f t="shared" si="2"/>
        <v>0</v>
      </c>
      <c r="M103" s="231"/>
    </row>
    <row r="104" spans="2:15" ht="12" customHeight="1">
      <c r="B104" s="41"/>
      <c r="C104" s="196"/>
      <c r="D104" s="125"/>
      <c r="E104" s="125"/>
      <c r="F104" s="197"/>
      <c r="G104" s="55"/>
      <c r="H104" s="55"/>
      <c r="I104" s="56"/>
      <c r="J104" s="61"/>
      <c r="K104" s="62"/>
      <c r="L104" s="14">
        <f t="shared" si="2"/>
        <v>0</v>
      </c>
      <c r="M104" s="231"/>
    </row>
    <row r="105" spans="2:15" ht="12" customHeight="1">
      <c r="B105" s="41"/>
      <c r="C105" s="196"/>
      <c r="D105" s="125"/>
      <c r="E105" s="125"/>
      <c r="F105" s="197"/>
      <c r="G105" s="55"/>
      <c r="H105" s="55"/>
      <c r="I105" s="56"/>
      <c r="J105" s="61"/>
      <c r="K105" s="62"/>
      <c r="L105" s="14">
        <f t="shared" si="2"/>
        <v>0</v>
      </c>
      <c r="M105" s="231"/>
    </row>
    <row r="106" spans="2:15" ht="12" customHeight="1">
      <c r="B106" s="41"/>
      <c r="C106" s="196"/>
      <c r="D106" s="125"/>
      <c r="E106" s="125"/>
      <c r="F106" s="197"/>
      <c r="G106" s="55"/>
      <c r="H106" s="55"/>
      <c r="I106" s="56"/>
      <c r="J106" s="61"/>
      <c r="K106" s="62"/>
      <c r="L106" s="14">
        <f t="shared" si="2"/>
        <v>0</v>
      </c>
      <c r="M106" s="231"/>
    </row>
    <row r="107" spans="2:15" ht="12" customHeight="1">
      <c r="B107" s="1263" t="s">
        <v>97</v>
      </c>
      <c r="C107" s="1264"/>
      <c r="D107" s="1264"/>
      <c r="E107" s="1264"/>
      <c r="F107" s="1265"/>
      <c r="G107" s="149"/>
      <c r="H107" s="29" t="s">
        <v>6</v>
      </c>
      <c r="I107" s="42" t="s">
        <v>6</v>
      </c>
      <c r="J107" s="43" t="s">
        <v>6</v>
      </c>
      <c r="K107" s="44" t="s">
        <v>6</v>
      </c>
      <c r="L107" s="44">
        <f>SUM(L57:L106)</f>
        <v>34484213</v>
      </c>
      <c r="M107" s="45"/>
      <c r="O107" s="28"/>
    </row>
    <row r="108" spans="2:15" ht="12" customHeight="1">
      <c r="B108" s="13" t="s">
        <v>31</v>
      </c>
      <c r="C108" s="9"/>
      <c r="D108" s="9"/>
      <c r="E108" s="9"/>
      <c r="F108" s="10"/>
      <c r="G108" s="10"/>
      <c r="H108" s="10" t="s">
        <v>6</v>
      </c>
      <c r="I108" s="11" t="s">
        <v>6</v>
      </c>
      <c r="J108" s="25" t="s">
        <v>6</v>
      </c>
      <c r="K108" s="10" t="s">
        <v>6</v>
      </c>
      <c r="L108" s="10" t="s">
        <v>6</v>
      </c>
      <c r="M108" s="12" t="s">
        <v>6</v>
      </c>
    </row>
    <row r="109" spans="2:15" ht="12" customHeight="1">
      <c r="B109" s="13" t="s">
        <v>163</v>
      </c>
      <c r="C109" s="9"/>
      <c r="D109" s="9"/>
      <c r="E109" s="9"/>
      <c r="F109" s="10"/>
      <c r="G109" s="10"/>
      <c r="H109" s="10"/>
      <c r="I109" s="11"/>
      <c r="J109" s="27"/>
      <c r="K109" s="15"/>
      <c r="L109" s="14"/>
      <c r="M109" s="12"/>
    </row>
    <row r="110" spans="2:15" ht="12" customHeight="1">
      <c r="B110" s="40"/>
      <c r="C110" s="196"/>
      <c r="D110" s="125"/>
      <c r="E110" s="125"/>
      <c r="F110" s="197"/>
      <c r="G110" s="1018" t="s">
        <v>1696</v>
      </c>
      <c r="H110" s="55" t="s">
        <v>2209</v>
      </c>
      <c r="I110" s="1016" t="s">
        <v>2112</v>
      </c>
      <c r="J110" s="1016">
        <v>1</v>
      </c>
      <c r="K110" s="58">
        <v>9237745</v>
      </c>
      <c r="L110" s="14">
        <f t="shared" ref="L110:L124" si="3">INT(J110*K110)</f>
        <v>9237745</v>
      </c>
      <c r="M110" s="231"/>
    </row>
    <row r="111" spans="2:15" ht="12" customHeight="1">
      <c r="B111" s="41"/>
      <c r="C111" s="196"/>
      <c r="D111" s="125"/>
      <c r="E111" s="125"/>
      <c r="F111" s="197"/>
      <c r="G111" s="238"/>
      <c r="H111" s="60"/>
      <c r="I111" s="56"/>
      <c r="J111" s="61"/>
      <c r="K111" s="58"/>
      <c r="L111" s="14">
        <f t="shared" si="3"/>
        <v>0</v>
      </c>
      <c r="M111" s="231"/>
    </row>
    <row r="112" spans="2:15" ht="12" customHeight="1">
      <c r="B112" s="41"/>
      <c r="C112" s="196"/>
      <c r="D112" s="125"/>
      <c r="E112" s="125"/>
      <c r="F112" s="197"/>
      <c r="G112" s="238"/>
      <c r="H112" s="60"/>
      <c r="I112" s="56"/>
      <c r="J112" s="61"/>
      <c r="K112" s="58"/>
      <c r="L112" s="14">
        <f t="shared" si="3"/>
        <v>0</v>
      </c>
      <c r="M112" s="231"/>
    </row>
    <row r="113" spans="2:13" ht="12" customHeight="1">
      <c r="B113" s="41"/>
      <c r="C113" s="196"/>
      <c r="D113" s="125"/>
      <c r="E113" s="125"/>
      <c r="F113" s="197"/>
      <c r="G113" s="238"/>
      <c r="H113" s="60"/>
      <c r="I113" s="56"/>
      <c r="J113" s="61"/>
      <c r="K113" s="58"/>
      <c r="L113" s="14">
        <f t="shared" si="3"/>
        <v>0</v>
      </c>
      <c r="M113" s="231"/>
    </row>
    <row r="114" spans="2:13" ht="12" customHeight="1">
      <c r="B114" s="41"/>
      <c r="C114" s="196"/>
      <c r="D114" s="125"/>
      <c r="E114" s="125"/>
      <c r="F114" s="197"/>
      <c r="G114" s="238"/>
      <c r="H114" s="60"/>
      <c r="I114" s="56"/>
      <c r="J114" s="61"/>
      <c r="K114" s="58"/>
      <c r="L114" s="14">
        <f t="shared" si="3"/>
        <v>0</v>
      </c>
      <c r="M114" s="231"/>
    </row>
    <row r="115" spans="2:13" ht="12" customHeight="1">
      <c r="B115" s="41"/>
      <c r="C115" s="196"/>
      <c r="D115" s="125"/>
      <c r="E115" s="125"/>
      <c r="F115" s="197"/>
      <c r="G115" s="238"/>
      <c r="H115" s="60"/>
      <c r="I115" s="56"/>
      <c r="J115" s="61"/>
      <c r="K115" s="58"/>
      <c r="L115" s="14">
        <f t="shared" si="3"/>
        <v>0</v>
      </c>
      <c r="M115" s="231"/>
    </row>
    <row r="116" spans="2:13" ht="12" customHeight="1">
      <c r="B116" s="41"/>
      <c r="C116" s="196"/>
      <c r="D116" s="125"/>
      <c r="E116" s="125"/>
      <c r="F116" s="197"/>
      <c r="G116" s="238"/>
      <c r="H116" s="60"/>
      <c r="I116" s="56"/>
      <c r="J116" s="61"/>
      <c r="K116" s="58"/>
      <c r="L116" s="14">
        <f t="shared" si="3"/>
        <v>0</v>
      </c>
      <c r="M116" s="231"/>
    </row>
    <row r="117" spans="2:13" ht="12" customHeight="1">
      <c r="B117" s="41"/>
      <c r="C117" s="196"/>
      <c r="D117" s="125"/>
      <c r="E117" s="125"/>
      <c r="F117" s="197"/>
      <c r="G117" s="238"/>
      <c r="H117" s="60"/>
      <c r="I117" s="56"/>
      <c r="J117" s="61"/>
      <c r="K117" s="58"/>
      <c r="L117" s="14">
        <f t="shared" si="3"/>
        <v>0</v>
      </c>
      <c r="M117" s="231"/>
    </row>
    <row r="118" spans="2:13" ht="12" customHeight="1">
      <c r="B118" s="41"/>
      <c r="C118" s="196"/>
      <c r="D118" s="125"/>
      <c r="E118" s="125"/>
      <c r="F118" s="197"/>
      <c r="G118" s="238"/>
      <c r="H118" s="60"/>
      <c r="I118" s="56"/>
      <c r="J118" s="61"/>
      <c r="K118" s="58"/>
      <c r="L118" s="14">
        <f t="shared" si="3"/>
        <v>0</v>
      </c>
      <c r="M118" s="231"/>
    </row>
    <row r="119" spans="2:13" ht="12" customHeight="1">
      <c r="B119" s="41"/>
      <c r="C119" s="196"/>
      <c r="D119" s="125"/>
      <c r="E119" s="125"/>
      <c r="F119" s="197"/>
      <c r="G119" s="238"/>
      <c r="H119" s="60"/>
      <c r="I119" s="56"/>
      <c r="J119" s="61"/>
      <c r="K119" s="58"/>
      <c r="L119" s="14">
        <f t="shared" si="3"/>
        <v>0</v>
      </c>
      <c r="M119" s="231"/>
    </row>
    <row r="120" spans="2:13" ht="12" customHeight="1">
      <c r="B120" s="41"/>
      <c r="C120" s="196"/>
      <c r="D120" s="125"/>
      <c r="E120" s="125"/>
      <c r="F120" s="197"/>
      <c r="G120" s="238"/>
      <c r="H120" s="60"/>
      <c r="I120" s="56"/>
      <c r="J120" s="61"/>
      <c r="K120" s="58"/>
      <c r="L120" s="14">
        <f t="shared" si="3"/>
        <v>0</v>
      </c>
      <c r="M120" s="231"/>
    </row>
    <row r="121" spans="2:13" ht="12" customHeight="1">
      <c r="B121" s="41"/>
      <c r="C121" s="196"/>
      <c r="D121" s="125"/>
      <c r="E121" s="125"/>
      <c r="F121" s="197"/>
      <c r="G121" s="238"/>
      <c r="H121" s="60"/>
      <c r="I121" s="56"/>
      <c r="J121" s="61"/>
      <c r="K121" s="62"/>
      <c r="L121" s="14">
        <f t="shared" si="3"/>
        <v>0</v>
      </c>
      <c r="M121" s="231"/>
    </row>
    <row r="122" spans="2:13" ht="12" customHeight="1">
      <c r="B122" s="41"/>
      <c r="C122" s="196"/>
      <c r="D122" s="125"/>
      <c r="E122" s="125"/>
      <c r="F122" s="197"/>
      <c r="G122" s="55"/>
      <c r="H122" s="55"/>
      <c r="I122" s="56"/>
      <c r="J122" s="61"/>
      <c r="K122" s="62"/>
      <c r="L122" s="14">
        <f t="shared" si="3"/>
        <v>0</v>
      </c>
      <c r="M122" s="231"/>
    </row>
    <row r="123" spans="2:13" ht="12" customHeight="1">
      <c r="B123" s="41"/>
      <c r="C123" s="196"/>
      <c r="D123" s="125"/>
      <c r="E123" s="125"/>
      <c r="F123" s="197"/>
      <c r="G123" s="55"/>
      <c r="H123" s="55"/>
      <c r="I123" s="56"/>
      <c r="J123" s="61"/>
      <c r="K123" s="62"/>
      <c r="L123" s="14">
        <f t="shared" si="3"/>
        <v>0</v>
      </c>
      <c r="M123" s="231"/>
    </row>
    <row r="124" spans="2:13" ht="12" customHeight="1">
      <c r="B124" s="41"/>
      <c r="C124" s="196"/>
      <c r="D124" s="125"/>
      <c r="E124" s="125"/>
      <c r="F124" s="197"/>
      <c r="G124" s="55"/>
      <c r="H124" s="55"/>
      <c r="I124" s="56"/>
      <c r="J124" s="61"/>
      <c r="K124" s="62"/>
      <c r="L124" s="14">
        <f t="shared" si="3"/>
        <v>0</v>
      </c>
      <c r="M124" s="231"/>
    </row>
    <row r="125" spans="2:13" ht="12" customHeight="1">
      <c r="B125" s="13" t="s">
        <v>15</v>
      </c>
      <c r="C125" s="9"/>
      <c r="D125" s="9"/>
      <c r="E125" s="9"/>
      <c r="F125" s="10"/>
      <c r="G125" s="10"/>
      <c r="H125" s="10" t="s">
        <v>11</v>
      </c>
      <c r="I125" s="11"/>
      <c r="J125" s="25"/>
      <c r="K125" s="10"/>
      <c r="L125" s="10"/>
      <c r="M125" s="12"/>
    </row>
    <row r="126" spans="2:13" ht="12" customHeight="1">
      <c r="B126" s="13" t="s">
        <v>6</v>
      </c>
      <c r="C126" s="9" t="s">
        <v>6</v>
      </c>
      <c r="D126" s="9"/>
      <c r="E126" s="9" t="s">
        <v>6</v>
      </c>
      <c r="F126" s="17" t="s">
        <v>7</v>
      </c>
      <c r="G126" s="17"/>
      <c r="H126" s="18">
        <f>L107</f>
        <v>34484213</v>
      </c>
      <c r="I126" s="19" t="s">
        <v>8</v>
      </c>
      <c r="J126" s="299">
        <v>0</v>
      </c>
      <c r="K126" s="20"/>
      <c r="L126" s="9" t="s">
        <v>130</v>
      </c>
      <c r="M126" s="21">
        <f>INT((H126-J126)*0.03)</f>
        <v>1034526</v>
      </c>
    </row>
    <row r="127" spans="2:13" ht="12" customHeight="1">
      <c r="B127" s="1263" t="s">
        <v>98</v>
      </c>
      <c r="C127" s="1264"/>
      <c r="D127" s="1264"/>
      <c r="E127" s="1264"/>
      <c r="F127" s="1265"/>
      <c r="G127" s="149"/>
      <c r="H127" s="29" t="s">
        <v>6</v>
      </c>
      <c r="I127" s="42" t="s">
        <v>6</v>
      </c>
      <c r="J127" s="43" t="s">
        <v>6</v>
      </c>
      <c r="K127" s="44" t="s">
        <v>6</v>
      </c>
      <c r="L127" s="44">
        <f>SUM(L110:L124,M126)</f>
        <v>10272271</v>
      </c>
      <c r="M127" s="46"/>
    </row>
    <row r="128" spans="2:13" ht="12" customHeight="1">
      <c r="B128" s="13" t="s">
        <v>548</v>
      </c>
      <c r="C128" s="148"/>
      <c r="D128" s="148"/>
      <c r="E128" s="148"/>
      <c r="F128" s="149"/>
      <c r="G128" s="300"/>
      <c r="H128" s="300"/>
      <c r="I128" s="300"/>
      <c r="J128" s="300"/>
      <c r="K128" s="301"/>
      <c r="L128" s="14"/>
      <c r="M128" s="46"/>
    </row>
    <row r="129" spans="1:13" ht="12" customHeight="1">
      <c r="B129" s="13"/>
      <c r="C129" s="148"/>
      <c r="D129" s="148"/>
      <c r="E129" s="148"/>
      <c r="F129" s="149"/>
      <c r="G129" s="238"/>
      <c r="H129" s="238"/>
      <c r="I129" s="238"/>
      <c r="J129" s="238"/>
      <c r="K129" s="298"/>
      <c r="L129" s="14">
        <f t="shared" ref="L129:L132" si="4">INT(J129*K129)</f>
        <v>0</v>
      </c>
      <c r="M129" s="46"/>
    </row>
    <row r="130" spans="1:13" ht="12" customHeight="1">
      <c r="B130" s="13"/>
      <c r="C130" s="148"/>
      <c r="D130" s="148"/>
      <c r="E130" s="148"/>
      <c r="F130" s="149"/>
      <c r="G130" s="238"/>
      <c r="H130" s="238"/>
      <c r="I130" s="238"/>
      <c r="J130" s="238"/>
      <c r="K130" s="298"/>
      <c r="L130" s="14">
        <f t="shared" si="4"/>
        <v>0</v>
      </c>
      <c r="M130" s="46"/>
    </row>
    <row r="131" spans="1:13" ht="12" customHeight="1">
      <c r="B131" s="13"/>
      <c r="C131" s="148"/>
      <c r="D131" s="148"/>
      <c r="E131" s="148"/>
      <c r="F131" s="149"/>
      <c r="G131" s="238"/>
      <c r="H131" s="238"/>
      <c r="I131" s="238"/>
      <c r="J131" s="238"/>
      <c r="K131" s="298"/>
      <c r="L131" s="14">
        <f t="shared" si="4"/>
        <v>0</v>
      </c>
      <c r="M131" s="46"/>
    </row>
    <row r="132" spans="1:13" ht="12" customHeight="1">
      <c r="B132" s="13"/>
      <c r="C132" s="148"/>
      <c r="D132" s="148"/>
      <c r="E132" s="148"/>
      <c r="F132" s="149"/>
      <c r="G132" s="238"/>
      <c r="H132" s="238"/>
      <c r="I132" s="238"/>
      <c r="J132" s="238"/>
      <c r="K132" s="298"/>
      <c r="L132" s="14">
        <f t="shared" si="4"/>
        <v>0</v>
      </c>
      <c r="M132" s="46"/>
    </row>
    <row r="133" spans="1:13" ht="12" customHeight="1">
      <c r="B133" s="1263" t="s">
        <v>565</v>
      </c>
      <c r="C133" s="1264"/>
      <c r="D133" s="1264"/>
      <c r="E133" s="1264"/>
      <c r="F133" s="1265"/>
      <c r="G133" s="300"/>
      <c r="H133" s="300"/>
      <c r="I133" s="300"/>
      <c r="J133" s="300"/>
      <c r="K133" s="301"/>
      <c r="L133" s="44">
        <f>SUM(L129:L132)</f>
        <v>0</v>
      </c>
      <c r="M133" s="46"/>
    </row>
    <row r="134" spans="1:13" ht="12" customHeight="1">
      <c r="B134" s="13" t="s">
        <v>549</v>
      </c>
      <c r="C134" s="148"/>
      <c r="D134" s="148"/>
      <c r="E134" s="148"/>
      <c r="F134" s="149"/>
      <c r="G134" s="300"/>
      <c r="H134" s="300"/>
      <c r="I134" s="300"/>
      <c r="J134" s="300"/>
      <c r="K134" s="301"/>
      <c r="L134" s="14"/>
      <c r="M134" s="46"/>
    </row>
    <row r="135" spans="1:13" ht="12" customHeight="1">
      <c r="B135" s="13"/>
      <c r="C135" s="148"/>
      <c r="D135" s="148"/>
      <c r="E135" s="148"/>
      <c r="F135" s="149"/>
      <c r="G135" s="55"/>
      <c r="H135" s="55"/>
      <c r="I135" s="55"/>
      <c r="J135" s="55"/>
      <c r="K135" s="58"/>
      <c r="L135" s="14">
        <f t="shared" ref="L135:L138" si="5">INT(J135*K135)</f>
        <v>0</v>
      </c>
      <c r="M135" s="46"/>
    </row>
    <row r="136" spans="1:13" ht="12" customHeight="1">
      <c r="A136" s="2" t="s">
        <v>564</v>
      </c>
      <c r="B136" s="13"/>
      <c r="C136" s="148"/>
      <c r="D136" s="148"/>
      <c r="E136" s="148"/>
      <c r="F136" s="149"/>
      <c r="G136" s="55"/>
      <c r="H136" s="55"/>
      <c r="I136" s="55"/>
      <c r="J136" s="55"/>
      <c r="K136" s="58"/>
      <c r="L136" s="14">
        <f t="shared" si="5"/>
        <v>0</v>
      </c>
      <c r="M136" s="46"/>
    </row>
    <row r="137" spans="1:13" ht="12" customHeight="1">
      <c r="B137" s="13"/>
      <c r="C137" s="148"/>
      <c r="D137" s="148"/>
      <c r="E137" s="148"/>
      <c r="F137" s="149"/>
      <c r="G137" s="55"/>
      <c r="H137" s="55"/>
      <c r="I137" s="55"/>
      <c r="J137" s="55"/>
      <c r="K137" s="58"/>
      <c r="L137" s="14">
        <f t="shared" si="5"/>
        <v>0</v>
      </c>
      <c r="M137" s="46"/>
    </row>
    <row r="138" spans="1:13" ht="12" customHeight="1">
      <c r="B138" s="13"/>
      <c r="C138" s="148"/>
      <c r="D138" s="148"/>
      <c r="E138" s="148"/>
      <c r="F138" s="149"/>
      <c r="G138" s="55"/>
      <c r="H138" s="55"/>
      <c r="I138" s="55"/>
      <c r="J138" s="55"/>
      <c r="K138" s="58"/>
      <c r="L138" s="14">
        <f t="shared" si="5"/>
        <v>0</v>
      </c>
      <c r="M138" s="46"/>
    </row>
    <row r="139" spans="1:13" ht="12" customHeight="1">
      <c r="B139" s="1263" t="s">
        <v>566</v>
      </c>
      <c r="C139" s="1264"/>
      <c r="D139" s="1264"/>
      <c r="E139" s="1264"/>
      <c r="F139" s="1265"/>
      <c r="G139" s="302"/>
      <c r="H139" s="302"/>
      <c r="I139" s="302"/>
      <c r="J139" s="302"/>
      <c r="K139" s="303"/>
      <c r="L139" s="44">
        <f>SUM(L135:L138)</f>
        <v>0</v>
      </c>
      <c r="M139" s="46"/>
    </row>
    <row r="140" spans="1:13" ht="12" customHeight="1">
      <c r="B140" s="1197" t="s">
        <v>96</v>
      </c>
      <c r="C140" s="1198"/>
      <c r="D140" s="1198"/>
      <c r="E140" s="1198"/>
      <c r="F140" s="1199"/>
      <c r="G140" s="236"/>
      <c r="H140" s="47"/>
      <c r="I140" s="48"/>
      <c r="J140" s="49"/>
      <c r="K140" s="47"/>
      <c r="L140" s="50">
        <f>L55+L107+L127+L133+L139</f>
        <v>59506484</v>
      </c>
      <c r="M140" s="51"/>
    </row>
    <row r="141" spans="1:13" ht="12" customHeight="1">
      <c r="B141" s="13" t="s">
        <v>95</v>
      </c>
      <c r="C141" s="9"/>
      <c r="D141" s="9"/>
      <c r="E141" s="9"/>
      <c r="F141" s="10"/>
      <c r="G141" s="10"/>
      <c r="H141" s="10" t="s">
        <v>6</v>
      </c>
      <c r="I141" s="11" t="s">
        <v>6</v>
      </c>
      <c r="J141" s="25" t="s">
        <v>6</v>
      </c>
      <c r="K141" s="10" t="s">
        <v>6</v>
      </c>
      <c r="L141" s="10" t="s">
        <v>6</v>
      </c>
      <c r="M141" s="12" t="s">
        <v>6</v>
      </c>
    </row>
    <row r="142" spans="1:13" ht="12" customHeight="1">
      <c r="B142" s="40"/>
      <c r="C142" s="196"/>
      <c r="D142" s="125"/>
      <c r="E142" s="125"/>
      <c r="F142" s="197"/>
      <c r="G142" s="55"/>
      <c r="H142" s="55"/>
      <c r="I142" s="1020"/>
      <c r="J142" s="1021"/>
      <c r="K142" s="58"/>
      <c r="L142" s="14"/>
      <c r="M142" s="231"/>
    </row>
    <row r="143" spans="1:13" ht="12" customHeight="1">
      <c r="B143" s="41"/>
      <c r="C143" s="196"/>
      <c r="D143" s="125"/>
      <c r="E143" s="125"/>
      <c r="F143" s="197"/>
      <c r="G143" s="55"/>
      <c r="H143" s="55"/>
      <c r="I143" s="56"/>
      <c r="J143" s="57"/>
      <c r="K143" s="58"/>
      <c r="L143" s="14"/>
      <c r="M143" s="231"/>
    </row>
    <row r="144" spans="1:13" ht="12" customHeight="1">
      <c r="B144" s="41"/>
      <c r="C144" s="196"/>
      <c r="D144" s="125"/>
      <c r="E144" s="125"/>
      <c r="F144" s="197"/>
      <c r="G144" s="55"/>
      <c r="H144" s="55"/>
      <c r="I144" s="56"/>
      <c r="J144" s="59"/>
      <c r="K144" s="58"/>
      <c r="L144" s="14">
        <f t="shared" ref="L144:L174" si="6">INT(J144*K144)</f>
        <v>0</v>
      </c>
      <c r="M144" s="231"/>
    </row>
    <row r="145" spans="2:13" ht="12" customHeight="1">
      <c r="B145" s="41"/>
      <c r="C145" s="196"/>
      <c r="D145" s="125"/>
      <c r="E145" s="125"/>
      <c r="F145" s="197"/>
      <c r="G145" s="55"/>
      <c r="H145" s="55"/>
      <c r="I145" s="56"/>
      <c r="J145" s="59"/>
      <c r="K145" s="58"/>
      <c r="L145" s="14">
        <f t="shared" si="6"/>
        <v>0</v>
      </c>
      <c r="M145" s="231"/>
    </row>
    <row r="146" spans="2:13" ht="12" customHeight="1">
      <c r="B146" s="41"/>
      <c r="C146" s="196"/>
      <c r="D146" s="125"/>
      <c r="E146" s="125"/>
      <c r="F146" s="197"/>
      <c r="G146" s="55"/>
      <c r="H146" s="55"/>
      <c r="I146" s="56"/>
      <c r="J146" s="59"/>
      <c r="K146" s="58"/>
      <c r="L146" s="14">
        <f t="shared" si="6"/>
        <v>0</v>
      </c>
      <c r="M146" s="231"/>
    </row>
    <row r="147" spans="2:13" ht="12" customHeight="1">
      <c r="B147" s="41"/>
      <c r="C147" s="196"/>
      <c r="D147" s="125"/>
      <c r="E147" s="125"/>
      <c r="F147" s="197"/>
      <c r="G147" s="55"/>
      <c r="H147" s="55"/>
      <c r="I147" s="56"/>
      <c r="J147" s="59"/>
      <c r="K147" s="58"/>
      <c r="L147" s="14">
        <f t="shared" si="6"/>
        <v>0</v>
      </c>
      <c r="M147" s="231"/>
    </row>
    <row r="148" spans="2:13" ht="12" customHeight="1">
      <c r="B148" s="41"/>
      <c r="C148" s="196"/>
      <c r="D148" s="125"/>
      <c r="E148" s="125"/>
      <c r="F148" s="197"/>
      <c r="G148" s="55"/>
      <c r="H148" s="55"/>
      <c r="I148" s="56"/>
      <c r="J148" s="59"/>
      <c r="K148" s="58"/>
      <c r="L148" s="14">
        <f t="shared" si="6"/>
        <v>0</v>
      </c>
      <c r="M148" s="231"/>
    </row>
    <row r="149" spans="2:13" ht="12" customHeight="1">
      <c r="B149" s="41"/>
      <c r="C149" s="196"/>
      <c r="D149" s="125"/>
      <c r="E149" s="125"/>
      <c r="F149" s="197"/>
      <c r="G149" s="55"/>
      <c r="H149" s="55"/>
      <c r="I149" s="56"/>
      <c r="J149" s="59"/>
      <c r="K149" s="58"/>
      <c r="L149" s="14">
        <f t="shared" si="6"/>
        <v>0</v>
      </c>
      <c r="M149" s="231"/>
    </row>
    <row r="150" spans="2:13" ht="12" customHeight="1">
      <c r="B150" s="41"/>
      <c r="C150" s="196"/>
      <c r="D150" s="125"/>
      <c r="E150" s="125"/>
      <c r="F150" s="197"/>
      <c r="G150" s="55"/>
      <c r="H150" s="55"/>
      <c r="I150" s="56"/>
      <c r="J150" s="59"/>
      <c r="K150" s="58"/>
      <c r="L150" s="14">
        <f t="shared" si="6"/>
        <v>0</v>
      </c>
      <c r="M150" s="231"/>
    </row>
    <row r="151" spans="2:13" ht="12" customHeight="1">
      <c r="B151" s="41"/>
      <c r="C151" s="196"/>
      <c r="D151" s="125"/>
      <c r="E151" s="125"/>
      <c r="F151" s="197"/>
      <c r="G151" s="55"/>
      <c r="H151" s="55"/>
      <c r="I151" s="56"/>
      <c r="J151" s="59"/>
      <c r="K151" s="58"/>
      <c r="L151" s="14">
        <f t="shared" si="6"/>
        <v>0</v>
      </c>
      <c r="M151" s="231"/>
    </row>
    <row r="152" spans="2:13" ht="12" customHeight="1">
      <c r="B152" s="41"/>
      <c r="C152" s="196"/>
      <c r="D152" s="125"/>
      <c r="E152" s="125"/>
      <c r="F152" s="197"/>
      <c r="G152" s="55"/>
      <c r="H152" s="55"/>
      <c r="I152" s="56"/>
      <c r="J152" s="59"/>
      <c r="K152" s="58"/>
      <c r="L152" s="14">
        <f t="shared" si="6"/>
        <v>0</v>
      </c>
      <c r="M152" s="231"/>
    </row>
    <row r="153" spans="2:13" ht="12" customHeight="1">
      <c r="B153" s="41"/>
      <c r="C153" s="196"/>
      <c r="D153" s="125"/>
      <c r="E153" s="125"/>
      <c r="F153" s="197"/>
      <c r="G153" s="55"/>
      <c r="H153" s="55"/>
      <c r="I153" s="56"/>
      <c r="J153" s="59"/>
      <c r="K153" s="58"/>
      <c r="L153" s="14">
        <f t="shared" si="6"/>
        <v>0</v>
      </c>
      <c r="M153" s="231"/>
    </row>
    <row r="154" spans="2:13" ht="12" customHeight="1">
      <c r="B154" s="41"/>
      <c r="C154" s="196"/>
      <c r="D154" s="125"/>
      <c r="E154" s="125"/>
      <c r="F154" s="197"/>
      <c r="G154" s="55"/>
      <c r="H154" s="55"/>
      <c r="I154" s="56"/>
      <c r="J154" s="59"/>
      <c r="K154" s="58"/>
      <c r="L154" s="14">
        <f t="shared" si="6"/>
        <v>0</v>
      </c>
      <c r="M154" s="231"/>
    </row>
    <row r="155" spans="2:13" ht="12" customHeight="1">
      <c r="B155" s="41"/>
      <c r="C155" s="196"/>
      <c r="D155" s="125"/>
      <c r="E155" s="125"/>
      <c r="F155" s="197"/>
      <c r="G155" s="55"/>
      <c r="H155" s="55"/>
      <c r="I155" s="56"/>
      <c r="J155" s="59"/>
      <c r="K155" s="58"/>
      <c r="L155" s="14">
        <f t="shared" si="6"/>
        <v>0</v>
      </c>
      <c r="M155" s="231"/>
    </row>
    <row r="156" spans="2:13" ht="12" customHeight="1">
      <c r="B156" s="41"/>
      <c r="C156" s="196"/>
      <c r="D156" s="125"/>
      <c r="E156" s="125"/>
      <c r="F156" s="197"/>
      <c r="G156" s="55"/>
      <c r="H156" s="55"/>
      <c r="I156" s="56"/>
      <c r="J156" s="59"/>
      <c r="K156" s="58"/>
      <c r="L156" s="14">
        <f t="shared" si="6"/>
        <v>0</v>
      </c>
      <c r="M156" s="231"/>
    </row>
    <row r="157" spans="2:13" ht="12" customHeight="1">
      <c r="B157" s="41"/>
      <c r="C157" s="196"/>
      <c r="D157" s="125"/>
      <c r="E157" s="125"/>
      <c r="F157" s="197"/>
      <c r="G157" s="55"/>
      <c r="H157" s="55"/>
      <c r="I157" s="56"/>
      <c r="J157" s="59"/>
      <c r="K157" s="58"/>
      <c r="L157" s="14">
        <f t="shared" si="6"/>
        <v>0</v>
      </c>
      <c r="M157" s="231"/>
    </row>
    <row r="158" spans="2:13" ht="12" customHeight="1">
      <c r="B158" s="41"/>
      <c r="C158" s="196"/>
      <c r="D158" s="125"/>
      <c r="E158" s="125"/>
      <c r="F158" s="197"/>
      <c r="G158" s="55"/>
      <c r="H158" s="55"/>
      <c r="I158" s="56"/>
      <c r="J158" s="59"/>
      <c r="K158" s="58"/>
      <c r="L158" s="14">
        <f t="shared" si="6"/>
        <v>0</v>
      </c>
      <c r="M158" s="231"/>
    </row>
    <row r="159" spans="2:13" ht="12" customHeight="1">
      <c r="B159" s="41"/>
      <c r="C159" s="196"/>
      <c r="D159" s="125"/>
      <c r="E159" s="125"/>
      <c r="F159" s="197"/>
      <c r="G159" s="55"/>
      <c r="H159" s="55"/>
      <c r="I159" s="56"/>
      <c r="J159" s="59"/>
      <c r="K159" s="58"/>
      <c r="L159" s="14">
        <f t="shared" si="6"/>
        <v>0</v>
      </c>
      <c r="M159" s="231"/>
    </row>
    <row r="160" spans="2:13" ht="12" customHeight="1">
      <c r="B160" s="41"/>
      <c r="C160" s="196"/>
      <c r="D160" s="125"/>
      <c r="E160" s="125"/>
      <c r="F160" s="197"/>
      <c r="G160" s="55"/>
      <c r="H160" s="55"/>
      <c r="I160" s="56"/>
      <c r="J160" s="59"/>
      <c r="K160" s="58"/>
      <c r="L160" s="14">
        <f t="shared" si="6"/>
        <v>0</v>
      </c>
      <c r="M160" s="231"/>
    </row>
    <row r="161" spans="2:13" ht="12" customHeight="1">
      <c r="B161" s="41"/>
      <c r="C161" s="196"/>
      <c r="D161" s="125"/>
      <c r="E161" s="125"/>
      <c r="F161" s="197"/>
      <c r="G161" s="55"/>
      <c r="H161" s="55"/>
      <c r="I161" s="56"/>
      <c r="J161" s="59"/>
      <c r="K161" s="58"/>
      <c r="L161" s="14">
        <f t="shared" si="6"/>
        <v>0</v>
      </c>
      <c r="M161" s="231"/>
    </row>
    <row r="162" spans="2:13" ht="12" customHeight="1">
      <c r="B162" s="41"/>
      <c r="C162" s="196"/>
      <c r="D162" s="125"/>
      <c r="E162" s="125"/>
      <c r="F162" s="197"/>
      <c r="G162" s="55"/>
      <c r="H162" s="55"/>
      <c r="I162" s="56"/>
      <c r="J162" s="59"/>
      <c r="K162" s="58"/>
      <c r="L162" s="14">
        <f t="shared" si="6"/>
        <v>0</v>
      </c>
      <c r="M162" s="231"/>
    </row>
    <row r="163" spans="2:13" ht="12" customHeight="1">
      <c r="B163" s="41"/>
      <c r="C163" s="196"/>
      <c r="D163" s="125"/>
      <c r="E163" s="125"/>
      <c r="F163" s="197"/>
      <c r="G163" s="55"/>
      <c r="H163" s="55"/>
      <c r="I163" s="56"/>
      <c r="J163" s="59"/>
      <c r="K163" s="58"/>
      <c r="L163" s="14">
        <f t="shared" si="6"/>
        <v>0</v>
      </c>
      <c r="M163" s="231"/>
    </row>
    <row r="164" spans="2:13" ht="12" customHeight="1">
      <c r="B164" s="41"/>
      <c r="C164" s="196"/>
      <c r="D164" s="125"/>
      <c r="E164" s="125"/>
      <c r="F164" s="197"/>
      <c r="G164" s="55"/>
      <c r="H164" s="55"/>
      <c r="I164" s="56"/>
      <c r="J164" s="59"/>
      <c r="K164" s="58"/>
      <c r="L164" s="14">
        <f t="shared" si="6"/>
        <v>0</v>
      </c>
      <c r="M164" s="231"/>
    </row>
    <row r="165" spans="2:13" ht="12" customHeight="1">
      <c r="B165" s="41"/>
      <c r="C165" s="196"/>
      <c r="D165" s="125"/>
      <c r="E165" s="125"/>
      <c r="F165" s="197"/>
      <c r="G165" s="55"/>
      <c r="H165" s="55"/>
      <c r="I165" s="56"/>
      <c r="J165" s="59"/>
      <c r="K165" s="58"/>
      <c r="L165" s="14">
        <f t="shared" si="6"/>
        <v>0</v>
      </c>
      <c r="M165" s="231"/>
    </row>
    <row r="166" spans="2:13" ht="12" customHeight="1">
      <c r="B166" s="41"/>
      <c r="C166" s="196"/>
      <c r="D166" s="125"/>
      <c r="E166" s="125"/>
      <c r="F166" s="197"/>
      <c r="G166" s="55"/>
      <c r="H166" s="55"/>
      <c r="I166" s="56"/>
      <c r="J166" s="59"/>
      <c r="K166" s="58"/>
      <c r="L166" s="14">
        <f t="shared" si="6"/>
        <v>0</v>
      </c>
      <c r="M166" s="231"/>
    </row>
    <row r="167" spans="2:13" ht="12" customHeight="1">
      <c r="B167" s="41"/>
      <c r="C167" s="196"/>
      <c r="D167" s="125"/>
      <c r="E167" s="125"/>
      <c r="F167" s="197"/>
      <c r="G167" s="55"/>
      <c r="H167" s="55"/>
      <c r="I167" s="56"/>
      <c r="J167" s="59"/>
      <c r="K167" s="58"/>
      <c r="L167" s="14">
        <f t="shared" si="6"/>
        <v>0</v>
      </c>
      <c r="M167" s="231"/>
    </row>
    <row r="168" spans="2:13" ht="12" customHeight="1">
      <c r="B168" s="41"/>
      <c r="C168" s="196"/>
      <c r="D168" s="125"/>
      <c r="E168" s="125"/>
      <c r="F168" s="197"/>
      <c r="G168" s="55"/>
      <c r="H168" s="55"/>
      <c r="I168" s="56"/>
      <c r="J168" s="59"/>
      <c r="K168" s="58"/>
      <c r="L168" s="14">
        <f t="shared" si="6"/>
        <v>0</v>
      </c>
      <c r="M168" s="231"/>
    </row>
    <row r="169" spans="2:13" ht="12" customHeight="1">
      <c r="B169" s="41"/>
      <c r="C169" s="196"/>
      <c r="D169" s="125"/>
      <c r="E169" s="125"/>
      <c r="F169" s="197"/>
      <c r="G169" s="55"/>
      <c r="H169" s="55"/>
      <c r="I169" s="56"/>
      <c r="J169" s="59"/>
      <c r="K169" s="58"/>
      <c r="L169" s="14">
        <f t="shared" si="6"/>
        <v>0</v>
      </c>
      <c r="M169" s="231"/>
    </row>
    <row r="170" spans="2:13" ht="12" customHeight="1">
      <c r="B170" s="41"/>
      <c r="C170" s="196"/>
      <c r="D170" s="125"/>
      <c r="E170" s="125"/>
      <c r="F170" s="197"/>
      <c r="G170" s="55"/>
      <c r="H170" s="55"/>
      <c r="I170" s="56"/>
      <c r="J170" s="59"/>
      <c r="K170" s="58"/>
      <c r="L170" s="14">
        <f t="shared" si="6"/>
        <v>0</v>
      </c>
      <c r="M170" s="231"/>
    </row>
    <row r="171" spans="2:13" ht="12" customHeight="1">
      <c r="B171" s="41"/>
      <c r="C171" s="196"/>
      <c r="D171" s="125"/>
      <c r="E171" s="125"/>
      <c r="F171" s="197"/>
      <c r="G171" s="55"/>
      <c r="H171" s="55"/>
      <c r="I171" s="56"/>
      <c r="J171" s="59"/>
      <c r="K171" s="58"/>
      <c r="L171" s="14">
        <f t="shared" si="6"/>
        <v>0</v>
      </c>
      <c r="M171" s="231"/>
    </row>
    <row r="172" spans="2:13" ht="12" customHeight="1">
      <c r="B172" s="41"/>
      <c r="C172" s="196"/>
      <c r="D172" s="125"/>
      <c r="E172" s="125"/>
      <c r="F172" s="197"/>
      <c r="G172" s="55"/>
      <c r="H172" s="55"/>
      <c r="I172" s="56"/>
      <c r="J172" s="59"/>
      <c r="K172" s="58"/>
      <c r="L172" s="14">
        <f t="shared" si="6"/>
        <v>0</v>
      </c>
      <c r="M172" s="231"/>
    </row>
    <row r="173" spans="2:13" ht="12" customHeight="1">
      <c r="B173" s="41"/>
      <c r="C173" s="196"/>
      <c r="D173" s="125"/>
      <c r="E173" s="125"/>
      <c r="F173" s="197"/>
      <c r="G173" s="55"/>
      <c r="H173" s="55"/>
      <c r="I173" s="55"/>
      <c r="J173" s="59"/>
      <c r="K173" s="58"/>
      <c r="L173" s="14">
        <f t="shared" si="6"/>
        <v>0</v>
      </c>
      <c r="M173" s="231"/>
    </row>
    <row r="174" spans="2:13" ht="12" customHeight="1">
      <c r="B174" s="41"/>
      <c r="C174" s="196"/>
      <c r="D174" s="125"/>
      <c r="E174" s="125"/>
      <c r="F174" s="197"/>
      <c r="G174" s="55"/>
      <c r="H174" s="55"/>
      <c r="I174" s="56"/>
      <c r="J174" s="59"/>
      <c r="K174" s="58"/>
      <c r="L174" s="14">
        <f t="shared" si="6"/>
        <v>0</v>
      </c>
      <c r="M174" s="246"/>
    </row>
    <row r="175" spans="2:13" ht="12" customHeight="1" thickBot="1">
      <c r="B175" s="1260" t="s">
        <v>33</v>
      </c>
      <c r="C175" s="1261"/>
      <c r="D175" s="1261"/>
      <c r="E175" s="1261"/>
      <c r="F175" s="1262"/>
      <c r="G175" s="235"/>
      <c r="H175" s="213"/>
      <c r="I175" s="214"/>
      <c r="J175" s="215"/>
      <c r="K175" s="216"/>
      <c r="L175" s="217">
        <f>SUM(L142:L174)</f>
        <v>0</v>
      </c>
      <c r="M175" s="218"/>
    </row>
  </sheetData>
  <mergeCells count="9">
    <mergeCell ref="B139:F139"/>
    <mergeCell ref="B140:F140"/>
    <mergeCell ref="B175:F175"/>
    <mergeCell ref="E1:M1"/>
    <mergeCell ref="E2:M2"/>
    <mergeCell ref="B55:F55"/>
    <mergeCell ref="B107:F107"/>
    <mergeCell ref="B127:F127"/>
    <mergeCell ref="B133:F133"/>
  </mergeCells>
  <phoneticPr fontId="6" type="noConversion"/>
  <printOptions horizontalCentered="1" gridLinesSet="0"/>
  <pageMargins left="0.23622047244094491" right="0.19685039370078741" top="0.55118110236220474" bottom="0.15748031496062992" header="0" footer="0"/>
  <pageSetup paperSize="8" orientation="portrait"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B7A4-22BD-46A6-8B3F-AE4413C2946A}">
  <sheetPr codeName="Sheet17">
    <tabColor theme="7" tint="0.39997558519241921"/>
  </sheetPr>
  <dimension ref="T41:AZ61"/>
  <sheetViews>
    <sheetView workbookViewId="0"/>
  </sheetViews>
  <sheetFormatPr defaultRowHeight="14.25"/>
  <sheetData>
    <row r="41" spans="29:32">
      <c r="AF41" s="1029"/>
    </row>
    <row r="47" spans="29:32">
      <c r="AC47" s="1029"/>
    </row>
    <row r="50" spans="20:52">
      <c r="AZ50" s="1029"/>
    </row>
    <row r="61" spans="20:52">
      <c r="T61" s="1029"/>
    </row>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O29"/>
  <sheetViews>
    <sheetView workbookViewId="0"/>
  </sheetViews>
  <sheetFormatPr defaultRowHeight="14.25"/>
  <cols>
    <col min="1" max="1" width="16.25" customWidth="1"/>
    <col min="2" max="9" width="14.625" customWidth="1"/>
    <col min="10" max="10" width="24.25" bestFit="1" customWidth="1"/>
    <col min="11" max="11" width="19.25" customWidth="1"/>
    <col min="12" max="14" width="15.75" customWidth="1"/>
    <col min="15" max="15" width="17.625" customWidth="1"/>
    <col min="263" max="263" width="16.25" customWidth="1"/>
    <col min="264" max="271" width="15.625" customWidth="1"/>
    <col min="519" max="519" width="16.25" customWidth="1"/>
    <col min="520" max="527" width="15.625" customWidth="1"/>
    <col min="775" max="775" width="16.25" customWidth="1"/>
    <col min="776" max="783" width="15.625" customWidth="1"/>
    <col min="1031" max="1031" width="16.25" customWidth="1"/>
    <col min="1032" max="1039" width="15.625" customWidth="1"/>
    <col min="1287" max="1287" width="16.25" customWidth="1"/>
    <col min="1288" max="1295" width="15.625" customWidth="1"/>
    <col min="1543" max="1543" width="16.25" customWidth="1"/>
    <col min="1544" max="1551" width="15.625" customWidth="1"/>
    <col min="1799" max="1799" width="16.25" customWidth="1"/>
    <col min="1800" max="1807" width="15.625" customWidth="1"/>
    <col min="2055" max="2055" width="16.25" customWidth="1"/>
    <col min="2056" max="2063" width="15.625" customWidth="1"/>
    <col min="2311" max="2311" width="16.25" customWidth="1"/>
    <col min="2312" max="2319" width="15.625" customWidth="1"/>
    <col min="2567" max="2567" width="16.25" customWidth="1"/>
    <col min="2568" max="2575" width="15.625" customWidth="1"/>
    <col min="2823" max="2823" width="16.25" customWidth="1"/>
    <col min="2824" max="2831" width="15.625" customWidth="1"/>
    <col min="3079" max="3079" width="16.25" customWidth="1"/>
    <col min="3080" max="3087" width="15.625" customWidth="1"/>
    <col min="3335" max="3335" width="16.25" customWidth="1"/>
    <col min="3336" max="3343" width="15.625" customWidth="1"/>
    <col min="3591" max="3591" width="16.25" customWidth="1"/>
    <col min="3592" max="3599" width="15.625" customWidth="1"/>
    <col min="3847" max="3847" width="16.25" customWidth="1"/>
    <col min="3848" max="3855" width="15.625" customWidth="1"/>
    <col min="4103" max="4103" width="16.25" customWidth="1"/>
    <col min="4104" max="4111" width="15.625" customWidth="1"/>
    <col min="4359" max="4359" width="16.25" customWidth="1"/>
    <col min="4360" max="4367" width="15.625" customWidth="1"/>
    <col min="4615" max="4615" width="16.25" customWidth="1"/>
    <col min="4616" max="4623" width="15.625" customWidth="1"/>
    <col min="4871" max="4871" width="16.25" customWidth="1"/>
    <col min="4872" max="4879" width="15.625" customWidth="1"/>
    <col min="5127" max="5127" width="16.25" customWidth="1"/>
    <col min="5128" max="5135" width="15.625" customWidth="1"/>
    <col min="5383" max="5383" width="16.25" customWidth="1"/>
    <col min="5384" max="5391" width="15.625" customWidth="1"/>
    <col min="5639" max="5639" width="16.25" customWidth="1"/>
    <col min="5640" max="5647" width="15.625" customWidth="1"/>
    <col min="5895" max="5895" width="16.25" customWidth="1"/>
    <col min="5896" max="5903" width="15.625" customWidth="1"/>
    <col min="6151" max="6151" width="16.25" customWidth="1"/>
    <col min="6152" max="6159" width="15.625" customWidth="1"/>
    <col min="6407" max="6407" width="16.25" customWidth="1"/>
    <col min="6408" max="6415" width="15.625" customWidth="1"/>
    <col min="6663" max="6663" width="16.25" customWidth="1"/>
    <col min="6664" max="6671" width="15.625" customWidth="1"/>
    <col min="6919" max="6919" width="16.25" customWidth="1"/>
    <col min="6920" max="6927" width="15.625" customWidth="1"/>
    <col min="7175" max="7175" width="16.25" customWidth="1"/>
    <col min="7176" max="7183" width="15.625" customWidth="1"/>
    <col min="7431" max="7431" width="16.25" customWidth="1"/>
    <col min="7432" max="7439" width="15.625" customWidth="1"/>
    <col min="7687" max="7687" width="16.25" customWidth="1"/>
    <col min="7688" max="7695" width="15.625" customWidth="1"/>
    <col min="7943" max="7943" width="16.25" customWidth="1"/>
    <col min="7944" max="7951" width="15.625" customWidth="1"/>
    <col min="8199" max="8199" width="16.25" customWidth="1"/>
    <col min="8200" max="8207" width="15.625" customWidth="1"/>
    <col min="8455" max="8455" width="16.25" customWidth="1"/>
    <col min="8456" max="8463" width="15.625" customWidth="1"/>
    <col min="8711" max="8711" width="16.25" customWidth="1"/>
    <col min="8712" max="8719" width="15.625" customWidth="1"/>
    <col min="8967" max="8967" width="16.25" customWidth="1"/>
    <col min="8968" max="8975" width="15.625" customWidth="1"/>
    <col min="9223" max="9223" width="16.25" customWidth="1"/>
    <col min="9224" max="9231" width="15.625" customWidth="1"/>
    <col min="9479" max="9479" width="16.25" customWidth="1"/>
    <col min="9480" max="9487" width="15.625" customWidth="1"/>
    <col min="9735" max="9735" width="16.25" customWidth="1"/>
    <col min="9736" max="9743" width="15.625" customWidth="1"/>
    <col min="9991" max="9991" width="16.25" customWidth="1"/>
    <col min="9992" max="9999" width="15.625" customWidth="1"/>
    <col min="10247" max="10247" width="16.25" customWidth="1"/>
    <col min="10248" max="10255" width="15.625" customWidth="1"/>
    <col min="10503" max="10503" width="16.25" customWidth="1"/>
    <col min="10504" max="10511" width="15.625" customWidth="1"/>
    <col min="10759" max="10759" width="16.25" customWidth="1"/>
    <col min="10760" max="10767" width="15.625" customWidth="1"/>
    <col min="11015" max="11015" width="16.25" customWidth="1"/>
    <col min="11016" max="11023" width="15.625" customWidth="1"/>
    <col min="11271" max="11271" width="16.25" customWidth="1"/>
    <col min="11272" max="11279" width="15.625" customWidth="1"/>
    <col min="11527" max="11527" width="16.25" customWidth="1"/>
    <col min="11528" max="11535" width="15.625" customWidth="1"/>
    <col min="11783" max="11783" width="16.25" customWidth="1"/>
    <col min="11784" max="11791" width="15.625" customWidth="1"/>
    <col min="12039" max="12039" width="16.25" customWidth="1"/>
    <col min="12040" max="12047" width="15.625" customWidth="1"/>
    <col min="12295" max="12295" width="16.25" customWidth="1"/>
    <col min="12296" max="12303" width="15.625" customWidth="1"/>
    <col min="12551" max="12551" width="16.25" customWidth="1"/>
    <col min="12552" max="12559" width="15.625" customWidth="1"/>
    <col min="12807" max="12807" width="16.25" customWidth="1"/>
    <col min="12808" max="12815" width="15.625" customWidth="1"/>
    <col min="13063" max="13063" width="16.25" customWidth="1"/>
    <col min="13064" max="13071" width="15.625" customWidth="1"/>
    <col min="13319" max="13319" width="16.25" customWidth="1"/>
    <col min="13320" max="13327" width="15.625" customWidth="1"/>
    <col min="13575" max="13575" width="16.25" customWidth="1"/>
    <col min="13576" max="13583" width="15.625" customWidth="1"/>
    <col min="13831" max="13831" width="16.25" customWidth="1"/>
    <col min="13832" max="13839" width="15.625" customWidth="1"/>
    <col min="14087" max="14087" width="16.25" customWidth="1"/>
    <col min="14088" max="14095" width="15.625" customWidth="1"/>
    <col min="14343" max="14343" width="16.25" customWidth="1"/>
    <col min="14344" max="14351" width="15.625" customWidth="1"/>
    <col min="14599" max="14599" width="16.25" customWidth="1"/>
    <col min="14600" max="14607" width="15.625" customWidth="1"/>
    <col min="14855" max="14855" width="16.25" customWidth="1"/>
    <col min="14856" max="14863" width="15.625" customWidth="1"/>
    <col min="15111" max="15111" width="16.25" customWidth="1"/>
    <col min="15112" max="15119" width="15.625" customWidth="1"/>
    <col min="15367" max="15367" width="16.25" customWidth="1"/>
    <col min="15368" max="15375" width="15.625" customWidth="1"/>
    <col min="15623" max="15623" width="16.25" customWidth="1"/>
    <col min="15624" max="15631" width="15.625" customWidth="1"/>
    <col min="15879" max="15879" width="16.25" customWidth="1"/>
    <col min="15880" max="15887" width="15.625" customWidth="1"/>
    <col min="16135" max="16135" width="16.25" customWidth="1"/>
    <col min="16136" max="16143" width="15.625" customWidth="1"/>
  </cols>
  <sheetData>
    <row r="1" spans="1:15" s="182" customFormat="1" ht="25.5" customHeight="1">
      <c r="A1" s="181" t="s">
        <v>157</v>
      </c>
    </row>
    <row r="2" spans="1:15" ht="34.5" customHeight="1">
      <c r="A2" s="183" t="s">
        <v>139</v>
      </c>
      <c r="J2" s="184"/>
      <c r="K2" s="184"/>
      <c r="L2" s="184"/>
      <c r="M2" s="184"/>
      <c r="N2" s="184"/>
      <c r="O2" s="184" t="s">
        <v>140</v>
      </c>
    </row>
    <row r="3" spans="1:15" s="186" customFormat="1" ht="42" customHeight="1">
      <c r="A3" s="185" t="s">
        <v>53</v>
      </c>
      <c r="B3" s="185" t="s">
        <v>103</v>
      </c>
      <c r="C3" s="185" t="s">
        <v>105</v>
      </c>
      <c r="D3" s="185" t="s">
        <v>106</v>
      </c>
      <c r="E3" s="185" t="s">
        <v>107</v>
      </c>
      <c r="F3" s="185" t="s">
        <v>108</v>
      </c>
      <c r="G3" s="185" t="s">
        <v>109</v>
      </c>
      <c r="H3" s="194" t="s">
        <v>158</v>
      </c>
      <c r="I3" s="194" t="s">
        <v>491</v>
      </c>
      <c r="J3" s="185" t="s">
        <v>552</v>
      </c>
      <c r="K3" s="185" t="s">
        <v>524</v>
      </c>
      <c r="L3" s="185" t="s">
        <v>467</v>
      </c>
      <c r="M3" s="185" t="s">
        <v>550</v>
      </c>
      <c r="N3" s="185" t="s">
        <v>551</v>
      </c>
      <c r="O3" s="185" t="s">
        <v>141</v>
      </c>
    </row>
    <row r="4" spans="1:15" s="190" customFormat="1" ht="30" customHeight="1">
      <c r="A4" s="187" t="s">
        <v>142</v>
      </c>
      <c r="B4" s="188">
        <f>'기계_제경비 내역서'!N18</f>
        <v>5987816</v>
      </c>
      <c r="C4" s="188">
        <f>'기계_제경비 내역서'!N20</f>
        <v>1698790</v>
      </c>
      <c r="D4" s="188">
        <f>'기계_제경비 내역서'!N22</f>
        <v>6818800</v>
      </c>
      <c r="E4" s="188">
        <f>'기계_제경비 내역서'!N24</f>
        <v>5371699</v>
      </c>
      <c r="F4" s="188">
        <f>'기계_제경비 내역서'!N26</f>
        <v>695635</v>
      </c>
      <c r="G4" s="188">
        <f>'기계_제경비 내역서'!N35</f>
        <v>3485164</v>
      </c>
      <c r="H4" s="188">
        <f>'기계_제경비 내역서'!N38</f>
        <v>258699</v>
      </c>
      <c r="I4" s="188">
        <f>'기계_제경비 내역서'!N41</f>
        <v>0</v>
      </c>
      <c r="J4" s="188">
        <f>'기계_제경비 내역서'!N32</f>
        <v>14227828.799999999</v>
      </c>
      <c r="K4" s="188">
        <f>'기계_제경비 내역서'!T64</f>
        <v>18058800</v>
      </c>
      <c r="L4" s="188">
        <f>'기계_제경비 내역서'!T65</f>
        <v>0</v>
      </c>
      <c r="M4" s="188">
        <f>'기계_제경비 내역서'!N49</f>
        <v>0</v>
      </c>
      <c r="N4" s="188">
        <f>'기계_제경비 내역서'!N51</f>
        <v>0</v>
      </c>
      <c r="O4" s="189">
        <f>SUM(B4:N4)</f>
        <v>56603231.799999997</v>
      </c>
    </row>
    <row r="5" spans="1:15" s="190" customFormat="1" ht="30" customHeight="1">
      <c r="A5" s="187" t="s">
        <v>143</v>
      </c>
      <c r="B5" s="1266" t="s">
        <v>160</v>
      </c>
      <c r="C5" s="1266"/>
      <c r="D5" s="188"/>
      <c r="E5" s="188"/>
      <c r="F5" s="188"/>
      <c r="G5" s="188"/>
      <c r="H5" s="188"/>
      <c r="I5" s="188"/>
      <c r="J5" s="188"/>
      <c r="K5" s="188"/>
      <c r="L5" s="188"/>
      <c r="M5" s="188"/>
      <c r="N5" s="188"/>
      <c r="O5" s="189">
        <f t="shared" ref="O5:O7" si="0">SUM(B5:N5)</f>
        <v>0</v>
      </c>
    </row>
    <row r="6" spans="1:15" s="190" customFormat="1" ht="30" customHeight="1">
      <c r="A6" s="187" t="s">
        <v>144</v>
      </c>
      <c r="B6" s="188"/>
      <c r="C6" s="188"/>
      <c r="D6" s="188">
        <f>D5*1/2</f>
        <v>0</v>
      </c>
      <c r="E6" s="188">
        <f>E5*1/2</f>
        <v>0</v>
      </c>
      <c r="F6" s="188">
        <f>F5*1/2</f>
        <v>0</v>
      </c>
      <c r="G6" s="188">
        <f t="shared" ref="G6:L6" si="1">G5</f>
        <v>0</v>
      </c>
      <c r="H6" s="188">
        <f t="shared" si="1"/>
        <v>0</v>
      </c>
      <c r="I6" s="188">
        <f t="shared" si="1"/>
        <v>0</v>
      </c>
      <c r="J6" s="188">
        <f t="shared" si="1"/>
        <v>0</v>
      </c>
      <c r="K6" s="188">
        <f t="shared" si="1"/>
        <v>0</v>
      </c>
      <c r="L6" s="188">
        <f t="shared" si="1"/>
        <v>0</v>
      </c>
      <c r="M6" s="188">
        <f>M5</f>
        <v>0</v>
      </c>
      <c r="N6" s="188">
        <f>N5</f>
        <v>0</v>
      </c>
      <c r="O6" s="189">
        <f t="shared" si="0"/>
        <v>0</v>
      </c>
    </row>
    <row r="7" spans="1:15" s="190" customFormat="1" ht="30" customHeight="1">
      <c r="A7" s="187" t="s">
        <v>470</v>
      </c>
      <c r="B7" s="259">
        <f>B6-B4</f>
        <v>-5987816</v>
      </c>
      <c r="C7" s="259">
        <f t="shared" ref="C7:N7" si="2">C6-C4</f>
        <v>-1698790</v>
      </c>
      <c r="D7" s="259">
        <f t="shared" si="2"/>
        <v>-6818800</v>
      </c>
      <c r="E7" s="259">
        <f t="shared" si="2"/>
        <v>-5371699</v>
      </c>
      <c r="F7" s="259">
        <f t="shared" si="2"/>
        <v>-695635</v>
      </c>
      <c r="G7" s="259">
        <f t="shared" si="2"/>
        <v>-3485164</v>
      </c>
      <c r="H7" s="259">
        <f t="shared" si="2"/>
        <v>-258699</v>
      </c>
      <c r="I7" s="259">
        <f t="shared" si="2"/>
        <v>0</v>
      </c>
      <c r="J7" s="259">
        <f t="shared" si="2"/>
        <v>-14227828.799999999</v>
      </c>
      <c r="K7" s="259">
        <f t="shared" si="2"/>
        <v>-18058800</v>
      </c>
      <c r="L7" s="259">
        <f t="shared" si="2"/>
        <v>0</v>
      </c>
      <c r="M7" s="259">
        <f t="shared" si="2"/>
        <v>0</v>
      </c>
      <c r="N7" s="259">
        <f t="shared" si="2"/>
        <v>0</v>
      </c>
      <c r="O7" s="189">
        <f t="shared" si="0"/>
        <v>-56603231.799999997</v>
      </c>
    </row>
    <row r="8" spans="1:15" ht="16.5">
      <c r="A8" s="258" t="s">
        <v>145</v>
      </c>
      <c r="F8" s="191"/>
      <c r="G8" s="191"/>
      <c r="H8" s="191"/>
      <c r="I8" s="191"/>
    </row>
    <row r="9" spans="1:15" ht="16.5">
      <c r="A9" s="195" t="s">
        <v>146</v>
      </c>
      <c r="F9" s="191"/>
      <c r="G9" s="191"/>
      <c r="H9" s="191"/>
      <c r="I9" s="191" t="s">
        <v>155</v>
      </c>
    </row>
    <row r="10" spans="1:15" ht="16.5">
      <c r="A10" s="192"/>
      <c r="F10" s="191"/>
      <c r="G10" s="191"/>
      <c r="H10" s="191"/>
      <c r="I10" s="191" t="s">
        <v>147</v>
      </c>
    </row>
    <row r="11" spans="1:15" ht="16.5">
      <c r="A11" s="2"/>
      <c r="F11" s="191"/>
      <c r="G11" s="191"/>
      <c r="H11" s="191"/>
      <c r="I11" s="191" t="s">
        <v>156</v>
      </c>
    </row>
    <row r="12" spans="1:15" ht="16.5">
      <c r="A12" s="2"/>
      <c r="H12" s="191"/>
      <c r="I12" s="191" t="s">
        <v>159</v>
      </c>
    </row>
    <row r="13" spans="1:15" ht="16.5">
      <c r="A13" s="2"/>
      <c r="H13" s="191"/>
      <c r="I13" s="191"/>
    </row>
    <row r="14" spans="1:15" ht="16.5">
      <c r="A14" s="192" t="s">
        <v>148</v>
      </c>
      <c r="H14" s="191"/>
      <c r="I14" s="191"/>
    </row>
    <row r="15" spans="1:15" ht="16.5">
      <c r="A15" s="2" t="s">
        <v>149</v>
      </c>
      <c r="H15" s="191"/>
      <c r="I15" s="191"/>
    </row>
    <row r="16" spans="1:15" ht="16.5">
      <c r="A16" s="2" t="s">
        <v>150</v>
      </c>
      <c r="H16" s="191"/>
      <c r="I16" s="191"/>
    </row>
    <row r="17" spans="1:4">
      <c r="A17" s="2" t="s">
        <v>386</v>
      </c>
    </row>
    <row r="18" spans="1:4">
      <c r="A18" s="2" t="s">
        <v>151</v>
      </c>
    </row>
    <row r="19" spans="1:4">
      <c r="A19" s="193"/>
    </row>
    <row r="20" spans="1:4">
      <c r="A20" s="193" t="s">
        <v>385</v>
      </c>
    </row>
    <row r="21" spans="1:4">
      <c r="A21" s="2" t="s">
        <v>558</v>
      </c>
    </row>
    <row r="22" spans="1:4">
      <c r="A22" s="2" t="s">
        <v>152</v>
      </c>
    </row>
    <row r="23" spans="1:4">
      <c r="A23" s="2" t="s">
        <v>153</v>
      </c>
    </row>
    <row r="24" spans="1:4">
      <c r="A24" s="2" t="s">
        <v>468</v>
      </c>
    </row>
    <row r="25" spans="1:4">
      <c r="A25" s="2" t="s">
        <v>560</v>
      </c>
    </row>
    <row r="26" spans="1:4">
      <c r="A26" s="2" t="s">
        <v>553</v>
      </c>
      <c r="D26" t="s">
        <v>554</v>
      </c>
    </row>
    <row r="27" spans="1:4">
      <c r="A27" s="2" t="s">
        <v>555</v>
      </c>
      <c r="D27" t="s">
        <v>556</v>
      </c>
    </row>
    <row r="28" spans="1:4">
      <c r="A28" s="2" t="s">
        <v>154</v>
      </c>
    </row>
    <row r="29" spans="1:4">
      <c r="A29" s="2" t="s">
        <v>557</v>
      </c>
    </row>
  </sheetData>
  <mergeCells count="1">
    <mergeCell ref="B5:C5"/>
  </mergeCells>
  <phoneticPr fontId="6" type="noConversion"/>
  <pageMargins left="0.51181102362204722" right="0.51181102362204722" top="0.74803149606299213" bottom="0.74803149606299213" header="0.31496062992125984" footer="0.31496062992125984"/>
  <pageSetup paperSize="9" scale="78"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450B-559F-489A-A56F-D4E26E569F5E}">
  <sheetPr codeName="Sheet18">
    <pageSetUpPr fitToPage="1"/>
  </sheetPr>
  <dimension ref="A1:W176"/>
  <sheetViews>
    <sheetView workbookViewId="0">
      <selection sqref="A1:E1"/>
    </sheetView>
  </sheetViews>
  <sheetFormatPr defaultColWidth="8.75" defaultRowHeight="25.15" customHeight="1"/>
  <cols>
    <col min="1" max="1" width="15.625" style="266" bestFit="1" customWidth="1"/>
    <col min="2" max="6" width="5.75" style="266" customWidth="1"/>
    <col min="7" max="7" width="6.25" style="266" customWidth="1"/>
    <col min="8" max="10" width="5.75" style="266" customWidth="1"/>
    <col min="11" max="11" width="6.25" style="266" customWidth="1"/>
    <col min="12" max="16" width="5.75" style="266" customWidth="1"/>
    <col min="17" max="23" width="13.625" style="266" customWidth="1"/>
    <col min="24" max="24" width="11" style="266" customWidth="1"/>
    <col min="25" max="255" width="8.75" style="266"/>
    <col min="256" max="256" width="15.625" style="266" bestFit="1" customWidth="1"/>
    <col min="257" max="261" width="5.75" style="266" customWidth="1"/>
    <col min="262" max="262" width="6.25" style="266" customWidth="1"/>
    <col min="263" max="265" width="5.75" style="266" customWidth="1"/>
    <col min="266" max="266" width="6.25" style="266" customWidth="1"/>
    <col min="267" max="272" width="5.75" style="266" customWidth="1"/>
    <col min="273" max="273" width="8.625" style="266" customWidth="1"/>
    <col min="274" max="274" width="6.25" style="266" customWidth="1"/>
    <col min="275" max="275" width="7" style="266" bestFit="1" customWidth="1"/>
    <col min="276" max="276" width="5.75" style="266" customWidth="1"/>
    <col min="277" max="277" width="10.25" style="266" customWidth="1"/>
    <col min="278" max="278" width="11" style="266" customWidth="1"/>
    <col min="279" max="279" width="15.125" style="266" customWidth="1"/>
    <col min="280" max="280" width="11" style="266" customWidth="1"/>
    <col min="281" max="511" width="8.75" style="266"/>
    <col min="512" max="512" width="15.625" style="266" bestFit="1" customWidth="1"/>
    <col min="513" max="517" width="5.75" style="266" customWidth="1"/>
    <col min="518" max="518" width="6.25" style="266" customWidth="1"/>
    <col min="519" max="521" width="5.75" style="266" customWidth="1"/>
    <col min="522" max="522" width="6.25" style="266" customWidth="1"/>
    <col min="523" max="528" width="5.75" style="266" customWidth="1"/>
    <col min="529" max="529" width="8.625" style="266" customWidth="1"/>
    <col min="530" max="530" width="6.25" style="266" customWidth="1"/>
    <col min="531" max="531" width="7" style="266" bestFit="1" customWidth="1"/>
    <col min="532" max="532" width="5.75" style="266" customWidth="1"/>
    <col min="533" max="533" width="10.25" style="266" customWidth="1"/>
    <col min="534" max="534" width="11" style="266" customWidth="1"/>
    <col min="535" max="535" width="15.125" style="266" customWidth="1"/>
    <col min="536" max="536" width="11" style="266" customWidth="1"/>
    <col min="537" max="767" width="8.75" style="266"/>
    <col min="768" max="768" width="15.625" style="266" bestFit="1" customWidth="1"/>
    <col min="769" max="773" width="5.75" style="266" customWidth="1"/>
    <col min="774" max="774" width="6.25" style="266" customWidth="1"/>
    <col min="775" max="777" width="5.75" style="266" customWidth="1"/>
    <col min="778" max="778" width="6.25" style="266" customWidth="1"/>
    <col min="779" max="784" width="5.75" style="266" customWidth="1"/>
    <col min="785" max="785" width="8.625" style="266" customWidth="1"/>
    <col min="786" max="786" width="6.25" style="266" customWidth="1"/>
    <col min="787" max="787" width="7" style="266" bestFit="1" customWidth="1"/>
    <col min="788" max="788" width="5.75" style="266" customWidth="1"/>
    <col min="789" max="789" width="10.25" style="266" customWidth="1"/>
    <col min="790" max="790" width="11" style="266" customWidth="1"/>
    <col min="791" max="791" width="15.125" style="266" customWidth="1"/>
    <col min="792" max="792" width="11" style="266" customWidth="1"/>
    <col min="793" max="1023" width="8.75" style="266"/>
    <col min="1024" max="1024" width="15.625" style="266" bestFit="1" customWidth="1"/>
    <col min="1025" max="1029" width="5.75" style="266" customWidth="1"/>
    <col min="1030" max="1030" width="6.25" style="266" customWidth="1"/>
    <col min="1031" max="1033" width="5.75" style="266" customWidth="1"/>
    <col min="1034" max="1034" width="6.25" style="266" customWidth="1"/>
    <col min="1035" max="1040" width="5.75" style="266" customWidth="1"/>
    <col min="1041" max="1041" width="8.625" style="266" customWidth="1"/>
    <col min="1042" max="1042" width="6.25" style="266" customWidth="1"/>
    <col min="1043" max="1043" width="7" style="266" bestFit="1" customWidth="1"/>
    <col min="1044" max="1044" width="5.75" style="266" customWidth="1"/>
    <col min="1045" max="1045" width="10.25" style="266" customWidth="1"/>
    <col min="1046" max="1046" width="11" style="266" customWidth="1"/>
    <col min="1047" max="1047" width="15.125" style="266" customWidth="1"/>
    <col min="1048" max="1048" width="11" style="266" customWidth="1"/>
    <col min="1049" max="1279" width="8.75" style="266"/>
    <col min="1280" max="1280" width="15.625" style="266" bestFit="1" customWidth="1"/>
    <col min="1281" max="1285" width="5.75" style="266" customWidth="1"/>
    <col min="1286" max="1286" width="6.25" style="266" customWidth="1"/>
    <col min="1287" max="1289" width="5.75" style="266" customWidth="1"/>
    <col min="1290" max="1290" width="6.25" style="266" customWidth="1"/>
    <col min="1291" max="1296" width="5.75" style="266" customWidth="1"/>
    <col min="1297" max="1297" width="8.625" style="266" customWidth="1"/>
    <col min="1298" max="1298" width="6.25" style="266" customWidth="1"/>
    <col min="1299" max="1299" width="7" style="266" bestFit="1" customWidth="1"/>
    <col min="1300" max="1300" width="5.75" style="266" customWidth="1"/>
    <col min="1301" max="1301" width="10.25" style="266" customWidth="1"/>
    <col min="1302" max="1302" width="11" style="266" customWidth="1"/>
    <col min="1303" max="1303" width="15.125" style="266" customWidth="1"/>
    <col min="1304" max="1304" width="11" style="266" customWidth="1"/>
    <col min="1305" max="1535" width="8.75" style="266"/>
    <col min="1536" max="1536" width="15.625" style="266" bestFit="1" customWidth="1"/>
    <col min="1537" max="1541" width="5.75" style="266" customWidth="1"/>
    <col min="1542" max="1542" width="6.25" style="266" customWidth="1"/>
    <col min="1543" max="1545" width="5.75" style="266" customWidth="1"/>
    <col min="1546" max="1546" width="6.25" style="266" customWidth="1"/>
    <col min="1547" max="1552" width="5.75" style="266" customWidth="1"/>
    <col min="1553" max="1553" width="8.625" style="266" customWidth="1"/>
    <col min="1554" max="1554" width="6.25" style="266" customWidth="1"/>
    <col min="1555" max="1555" width="7" style="266" bestFit="1" customWidth="1"/>
    <col min="1556" max="1556" width="5.75" style="266" customWidth="1"/>
    <col min="1557" max="1557" width="10.25" style="266" customWidth="1"/>
    <col min="1558" max="1558" width="11" style="266" customWidth="1"/>
    <col min="1559" max="1559" width="15.125" style="266" customWidth="1"/>
    <col min="1560" max="1560" width="11" style="266" customWidth="1"/>
    <col min="1561" max="1791" width="8.75" style="266"/>
    <col min="1792" max="1792" width="15.625" style="266" bestFit="1" customWidth="1"/>
    <col min="1793" max="1797" width="5.75" style="266" customWidth="1"/>
    <col min="1798" max="1798" width="6.25" style="266" customWidth="1"/>
    <col min="1799" max="1801" width="5.75" style="266" customWidth="1"/>
    <col min="1802" max="1802" width="6.25" style="266" customWidth="1"/>
    <col min="1803" max="1808" width="5.75" style="266" customWidth="1"/>
    <col min="1809" max="1809" width="8.625" style="266" customWidth="1"/>
    <col min="1810" max="1810" width="6.25" style="266" customWidth="1"/>
    <col min="1811" max="1811" width="7" style="266" bestFit="1" customWidth="1"/>
    <col min="1812" max="1812" width="5.75" style="266" customWidth="1"/>
    <col min="1813" max="1813" width="10.25" style="266" customWidth="1"/>
    <col min="1814" max="1814" width="11" style="266" customWidth="1"/>
    <col min="1815" max="1815" width="15.125" style="266" customWidth="1"/>
    <col min="1816" max="1816" width="11" style="266" customWidth="1"/>
    <col min="1817" max="2047" width="8.75" style="266"/>
    <col min="2048" max="2048" width="15.625" style="266" bestFit="1" customWidth="1"/>
    <col min="2049" max="2053" width="5.75" style="266" customWidth="1"/>
    <col min="2054" max="2054" width="6.25" style="266" customWidth="1"/>
    <col min="2055" max="2057" width="5.75" style="266" customWidth="1"/>
    <col min="2058" max="2058" width="6.25" style="266" customWidth="1"/>
    <col min="2059" max="2064" width="5.75" style="266" customWidth="1"/>
    <col min="2065" max="2065" width="8.625" style="266" customWidth="1"/>
    <col min="2066" max="2066" width="6.25" style="266" customWidth="1"/>
    <col min="2067" max="2067" width="7" style="266" bestFit="1" customWidth="1"/>
    <col min="2068" max="2068" width="5.75" style="266" customWidth="1"/>
    <col min="2069" max="2069" width="10.25" style="266" customWidth="1"/>
    <col min="2070" max="2070" width="11" style="266" customWidth="1"/>
    <col min="2071" max="2071" width="15.125" style="266" customWidth="1"/>
    <col min="2072" max="2072" width="11" style="266" customWidth="1"/>
    <col min="2073" max="2303" width="8.75" style="266"/>
    <col min="2304" max="2304" width="15.625" style="266" bestFit="1" customWidth="1"/>
    <col min="2305" max="2309" width="5.75" style="266" customWidth="1"/>
    <col min="2310" max="2310" width="6.25" style="266" customWidth="1"/>
    <col min="2311" max="2313" width="5.75" style="266" customWidth="1"/>
    <col min="2314" max="2314" width="6.25" style="266" customWidth="1"/>
    <col min="2315" max="2320" width="5.75" style="266" customWidth="1"/>
    <col min="2321" max="2321" width="8.625" style="266" customWidth="1"/>
    <col min="2322" max="2322" width="6.25" style="266" customWidth="1"/>
    <col min="2323" max="2323" width="7" style="266" bestFit="1" customWidth="1"/>
    <col min="2324" max="2324" width="5.75" style="266" customWidth="1"/>
    <col min="2325" max="2325" width="10.25" style="266" customWidth="1"/>
    <col min="2326" max="2326" width="11" style="266" customWidth="1"/>
    <col min="2327" max="2327" width="15.125" style="266" customWidth="1"/>
    <col min="2328" max="2328" width="11" style="266" customWidth="1"/>
    <col min="2329" max="2559" width="8.75" style="266"/>
    <col min="2560" max="2560" width="15.625" style="266" bestFit="1" customWidth="1"/>
    <col min="2561" max="2565" width="5.75" style="266" customWidth="1"/>
    <col min="2566" max="2566" width="6.25" style="266" customWidth="1"/>
    <col min="2567" max="2569" width="5.75" style="266" customWidth="1"/>
    <col min="2570" max="2570" width="6.25" style="266" customWidth="1"/>
    <col min="2571" max="2576" width="5.75" style="266" customWidth="1"/>
    <col min="2577" max="2577" width="8.625" style="266" customWidth="1"/>
    <col min="2578" max="2578" width="6.25" style="266" customWidth="1"/>
    <col min="2579" max="2579" width="7" style="266" bestFit="1" customWidth="1"/>
    <col min="2580" max="2580" width="5.75" style="266" customWidth="1"/>
    <col min="2581" max="2581" width="10.25" style="266" customWidth="1"/>
    <col min="2582" max="2582" width="11" style="266" customWidth="1"/>
    <col min="2583" max="2583" width="15.125" style="266" customWidth="1"/>
    <col min="2584" max="2584" width="11" style="266" customWidth="1"/>
    <col min="2585" max="2815" width="8.75" style="266"/>
    <col min="2816" max="2816" width="15.625" style="266" bestFit="1" customWidth="1"/>
    <col min="2817" max="2821" width="5.75" style="266" customWidth="1"/>
    <col min="2822" max="2822" width="6.25" style="266" customWidth="1"/>
    <col min="2823" max="2825" width="5.75" style="266" customWidth="1"/>
    <col min="2826" max="2826" width="6.25" style="266" customWidth="1"/>
    <col min="2827" max="2832" width="5.75" style="266" customWidth="1"/>
    <col min="2833" max="2833" width="8.625" style="266" customWidth="1"/>
    <col min="2834" max="2834" width="6.25" style="266" customWidth="1"/>
    <col min="2835" max="2835" width="7" style="266" bestFit="1" customWidth="1"/>
    <col min="2836" max="2836" width="5.75" style="266" customWidth="1"/>
    <col min="2837" max="2837" width="10.25" style="266" customWidth="1"/>
    <col min="2838" max="2838" width="11" style="266" customWidth="1"/>
    <col min="2839" max="2839" width="15.125" style="266" customWidth="1"/>
    <col min="2840" max="2840" width="11" style="266" customWidth="1"/>
    <col min="2841" max="3071" width="8.75" style="266"/>
    <col min="3072" max="3072" width="15.625" style="266" bestFit="1" customWidth="1"/>
    <col min="3073" max="3077" width="5.75" style="266" customWidth="1"/>
    <col min="3078" max="3078" width="6.25" style="266" customWidth="1"/>
    <col min="3079" max="3081" width="5.75" style="266" customWidth="1"/>
    <col min="3082" max="3082" width="6.25" style="266" customWidth="1"/>
    <col min="3083" max="3088" width="5.75" style="266" customWidth="1"/>
    <col min="3089" max="3089" width="8.625" style="266" customWidth="1"/>
    <col min="3090" max="3090" width="6.25" style="266" customWidth="1"/>
    <col min="3091" max="3091" width="7" style="266" bestFit="1" customWidth="1"/>
    <col min="3092" max="3092" width="5.75" style="266" customWidth="1"/>
    <col min="3093" max="3093" width="10.25" style="266" customWidth="1"/>
    <col min="3094" max="3094" width="11" style="266" customWidth="1"/>
    <col min="3095" max="3095" width="15.125" style="266" customWidth="1"/>
    <col min="3096" max="3096" width="11" style="266" customWidth="1"/>
    <col min="3097" max="3327" width="8.75" style="266"/>
    <col min="3328" max="3328" width="15.625" style="266" bestFit="1" customWidth="1"/>
    <col min="3329" max="3333" width="5.75" style="266" customWidth="1"/>
    <col min="3334" max="3334" width="6.25" style="266" customWidth="1"/>
    <col min="3335" max="3337" width="5.75" style="266" customWidth="1"/>
    <col min="3338" max="3338" width="6.25" style="266" customWidth="1"/>
    <col min="3339" max="3344" width="5.75" style="266" customWidth="1"/>
    <col min="3345" max="3345" width="8.625" style="266" customWidth="1"/>
    <col min="3346" max="3346" width="6.25" style="266" customWidth="1"/>
    <col min="3347" max="3347" width="7" style="266" bestFit="1" customWidth="1"/>
    <col min="3348" max="3348" width="5.75" style="266" customWidth="1"/>
    <col min="3349" max="3349" width="10.25" style="266" customWidth="1"/>
    <col min="3350" max="3350" width="11" style="266" customWidth="1"/>
    <col min="3351" max="3351" width="15.125" style="266" customWidth="1"/>
    <col min="3352" max="3352" width="11" style="266" customWidth="1"/>
    <col min="3353" max="3583" width="8.75" style="266"/>
    <col min="3584" max="3584" width="15.625" style="266" bestFit="1" customWidth="1"/>
    <col min="3585" max="3589" width="5.75" style="266" customWidth="1"/>
    <col min="3590" max="3590" width="6.25" style="266" customWidth="1"/>
    <col min="3591" max="3593" width="5.75" style="266" customWidth="1"/>
    <col min="3594" max="3594" width="6.25" style="266" customWidth="1"/>
    <col min="3595" max="3600" width="5.75" style="266" customWidth="1"/>
    <col min="3601" max="3601" width="8.625" style="266" customWidth="1"/>
    <col min="3602" max="3602" width="6.25" style="266" customWidth="1"/>
    <col min="3603" max="3603" width="7" style="266" bestFit="1" customWidth="1"/>
    <col min="3604" max="3604" width="5.75" style="266" customWidth="1"/>
    <col min="3605" max="3605" width="10.25" style="266" customWidth="1"/>
    <col min="3606" max="3606" width="11" style="266" customWidth="1"/>
    <col min="3607" max="3607" width="15.125" style="266" customWidth="1"/>
    <col min="3608" max="3608" width="11" style="266" customWidth="1"/>
    <col min="3609" max="3839" width="8.75" style="266"/>
    <col min="3840" max="3840" width="15.625" style="266" bestFit="1" customWidth="1"/>
    <col min="3841" max="3845" width="5.75" style="266" customWidth="1"/>
    <col min="3846" max="3846" width="6.25" style="266" customWidth="1"/>
    <col min="3847" max="3849" width="5.75" style="266" customWidth="1"/>
    <col min="3850" max="3850" width="6.25" style="266" customWidth="1"/>
    <col min="3851" max="3856" width="5.75" style="266" customWidth="1"/>
    <col min="3857" max="3857" width="8.625" style="266" customWidth="1"/>
    <col min="3858" max="3858" width="6.25" style="266" customWidth="1"/>
    <col min="3859" max="3859" width="7" style="266" bestFit="1" customWidth="1"/>
    <col min="3860" max="3860" width="5.75" style="266" customWidth="1"/>
    <col min="3861" max="3861" width="10.25" style="266" customWidth="1"/>
    <col min="3862" max="3862" width="11" style="266" customWidth="1"/>
    <col min="3863" max="3863" width="15.125" style="266" customWidth="1"/>
    <col min="3864" max="3864" width="11" style="266" customWidth="1"/>
    <col min="3865" max="4095" width="8.75" style="266"/>
    <col min="4096" max="4096" width="15.625" style="266" bestFit="1" customWidth="1"/>
    <col min="4097" max="4101" width="5.75" style="266" customWidth="1"/>
    <col min="4102" max="4102" width="6.25" style="266" customWidth="1"/>
    <col min="4103" max="4105" width="5.75" style="266" customWidth="1"/>
    <col min="4106" max="4106" width="6.25" style="266" customWidth="1"/>
    <col min="4107" max="4112" width="5.75" style="266" customWidth="1"/>
    <col min="4113" max="4113" width="8.625" style="266" customWidth="1"/>
    <col min="4114" max="4114" width="6.25" style="266" customWidth="1"/>
    <col min="4115" max="4115" width="7" style="266" bestFit="1" customWidth="1"/>
    <col min="4116" max="4116" width="5.75" style="266" customWidth="1"/>
    <col min="4117" max="4117" width="10.25" style="266" customWidth="1"/>
    <col min="4118" max="4118" width="11" style="266" customWidth="1"/>
    <col min="4119" max="4119" width="15.125" style="266" customWidth="1"/>
    <col min="4120" max="4120" width="11" style="266" customWidth="1"/>
    <col min="4121" max="4351" width="8.75" style="266"/>
    <col min="4352" max="4352" width="15.625" style="266" bestFit="1" customWidth="1"/>
    <col min="4353" max="4357" width="5.75" style="266" customWidth="1"/>
    <col min="4358" max="4358" width="6.25" style="266" customWidth="1"/>
    <col min="4359" max="4361" width="5.75" style="266" customWidth="1"/>
    <col min="4362" max="4362" width="6.25" style="266" customWidth="1"/>
    <col min="4363" max="4368" width="5.75" style="266" customWidth="1"/>
    <col min="4369" max="4369" width="8.625" style="266" customWidth="1"/>
    <col min="4370" max="4370" width="6.25" style="266" customWidth="1"/>
    <col min="4371" max="4371" width="7" style="266" bestFit="1" customWidth="1"/>
    <col min="4372" max="4372" width="5.75" style="266" customWidth="1"/>
    <col min="4373" max="4373" width="10.25" style="266" customWidth="1"/>
    <col min="4374" max="4374" width="11" style="266" customWidth="1"/>
    <col min="4375" max="4375" width="15.125" style="266" customWidth="1"/>
    <col min="4376" max="4376" width="11" style="266" customWidth="1"/>
    <col min="4377" max="4607" width="8.75" style="266"/>
    <col min="4608" max="4608" width="15.625" style="266" bestFit="1" customWidth="1"/>
    <col min="4609" max="4613" width="5.75" style="266" customWidth="1"/>
    <col min="4614" max="4614" width="6.25" style="266" customWidth="1"/>
    <col min="4615" max="4617" width="5.75" style="266" customWidth="1"/>
    <col min="4618" max="4618" width="6.25" style="266" customWidth="1"/>
    <col min="4619" max="4624" width="5.75" style="266" customWidth="1"/>
    <col min="4625" max="4625" width="8.625" style="266" customWidth="1"/>
    <col min="4626" max="4626" width="6.25" style="266" customWidth="1"/>
    <col min="4627" max="4627" width="7" style="266" bestFit="1" customWidth="1"/>
    <col min="4628" max="4628" width="5.75" style="266" customWidth="1"/>
    <col min="4629" max="4629" width="10.25" style="266" customWidth="1"/>
    <col min="4630" max="4630" width="11" style="266" customWidth="1"/>
    <col min="4631" max="4631" width="15.125" style="266" customWidth="1"/>
    <col min="4632" max="4632" width="11" style="266" customWidth="1"/>
    <col min="4633" max="4863" width="8.75" style="266"/>
    <col min="4864" max="4864" width="15.625" style="266" bestFit="1" customWidth="1"/>
    <col min="4865" max="4869" width="5.75" style="266" customWidth="1"/>
    <col min="4870" max="4870" width="6.25" style="266" customWidth="1"/>
    <col min="4871" max="4873" width="5.75" style="266" customWidth="1"/>
    <col min="4874" max="4874" width="6.25" style="266" customWidth="1"/>
    <col min="4875" max="4880" width="5.75" style="266" customWidth="1"/>
    <col min="4881" max="4881" width="8.625" style="266" customWidth="1"/>
    <col min="4882" max="4882" width="6.25" style="266" customWidth="1"/>
    <col min="4883" max="4883" width="7" style="266" bestFit="1" customWidth="1"/>
    <col min="4884" max="4884" width="5.75" style="266" customWidth="1"/>
    <col min="4885" max="4885" width="10.25" style="266" customWidth="1"/>
    <col min="4886" max="4886" width="11" style="266" customWidth="1"/>
    <col min="4887" max="4887" width="15.125" style="266" customWidth="1"/>
    <col min="4888" max="4888" width="11" style="266" customWidth="1"/>
    <col min="4889" max="5119" width="8.75" style="266"/>
    <col min="5120" max="5120" width="15.625" style="266" bestFit="1" customWidth="1"/>
    <col min="5121" max="5125" width="5.75" style="266" customWidth="1"/>
    <col min="5126" max="5126" width="6.25" style="266" customWidth="1"/>
    <col min="5127" max="5129" width="5.75" style="266" customWidth="1"/>
    <col min="5130" max="5130" width="6.25" style="266" customWidth="1"/>
    <col min="5131" max="5136" width="5.75" style="266" customWidth="1"/>
    <col min="5137" max="5137" width="8.625" style="266" customWidth="1"/>
    <col min="5138" max="5138" width="6.25" style="266" customWidth="1"/>
    <col min="5139" max="5139" width="7" style="266" bestFit="1" customWidth="1"/>
    <col min="5140" max="5140" width="5.75" style="266" customWidth="1"/>
    <col min="5141" max="5141" width="10.25" style="266" customWidth="1"/>
    <col min="5142" max="5142" width="11" style="266" customWidth="1"/>
    <col min="5143" max="5143" width="15.125" style="266" customWidth="1"/>
    <col min="5144" max="5144" width="11" style="266" customWidth="1"/>
    <col min="5145" max="5375" width="8.75" style="266"/>
    <col min="5376" max="5376" width="15.625" style="266" bestFit="1" customWidth="1"/>
    <col min="5377" max="5381" width="5.75" style="266" customWidth="1"/>
    <col min="5382" max="5382" width="6.25" style="266" customWidth="1"/>
    <col min="5383" max="5385" width="5.75" style="266" customWidth="1"/>
    <col min="5386" max="5386" width="6.25" style="266" customWidth="1"/>
    <col min="5387" max="5392" width="5.75" style="266" customWidth="1"/>
    <col min="5393" max="5393" width="8.625" style="266" customWidth="1"/>
    <col min="5394" max="5394" width="6.25" style="266" customWidth="1"/>
    <col min="5395" max="5395" width="7" style="266" bestFit="1" customWidth="1"/>
    <col min="5396" max="5396" width="5.75" style="266" customWidth="1"/>
    <col min="5397" max="5397" width="10.25" style="266" customWidth="1"/>
    <col min="5398" max="5398" width="11" style="266" customWidth="1"/>
    <col min="5399" max="5399" width="15.125" style="266" customWidth="1"/>
    <col min="5400" max="5400" width="11" style="266" customWidth="1"/>
    <col min="5401" max="5631" width="8.75" style="266"/>
    <col min="5632" max="5632" width="15.625" style="266" bestFit="1" customWidth="1"/>
    <col min="5633" max="5637" width="5.75" style="266" customWidth="1"/>
    <col min="5638" max="5638" width="6.25" style="266" customWidth="1"/>
    <col min="5639" max="5641" width="5.75" style="266" customWidth="1"/>
    <col min="5642" max="5642" width="6.25" style="266" customWidth="1"/>
    <col min="5643" max="5648" width="5.75" style="266" customWidth="1"/>
    <col min="5649" max="5649" width="8.625" style="266" customWidth="1"/>
    <col min="5650" max="5650" width="6.25" style="266" customWidth="1"/>
    <col min="5651" max="5651" width="7" style="266" bestFit="1" customWidth="1"/>
    <col min="5652" max="5652" width="5.75" style="266" customWidth="1"/>
    <col min="5653" max="5653" width="10.25" style="266" customWidth="1"/>
    <col min="5654" max="5654" width="11" style="266" customWidth="1"/>
    <col min="5655" max="5655" width="15.125" style="266" customWidth="1"/>
    <col min="5656" max="5656" width="11" style="266" customWidth="1"/>
    <col min="5657" max="5887" width="8.75" style="266"/>
    <col min="5888" max="5888" width="15.625" style="266" bestFit="1" customWidth="1"/>
    <col min="5889" max="5893" width="5.75" style="266" customWidth="1"/>
    <col min="5894" max="5894" width="6.25" style="266" customWidth="1"/>
    <col min="5895" max="5897" width="5.75" style="266" customWidth="1"/>
    <col min="5898" max="5898" width="6.25" style="266" customWidth="1"/>
    <col min="5899" max="5904" width="5.75" style="266" customWidth="1"/>
    <col min="5905" max="5905" width="8.625" style="266" customWidth="1"/>
    <col min="5906" max="5906" width="6.25" style="266" customWidth="1"/>
    <col min="5907" max="5907" width="7" style="266" bestFit="1" customWidth="1"/>
    <col min="5908" max="5908" width="5.75" style="266" customWidth="1"/>
    <col min="5909" max="5909" width="10.25" style="266" customWidth="1"/>
    <col min="5910" max="5910" width="11" style="266" customWidth="1"/>
    <col min="5911" max="5911" width="15.125" style="266" customWidth="1"/>
    <col min="5912" max="5912" width="11" style="266" customWidth="1"/>
    <col min="5913" max="6143" width="8.75" style="266"/>
    <col min="6144" max="6144" width="15.625" style="266" bestFit="1" customWidth="1"/>
    <col min="6145" max="6149" width="5.75" style="266" customWidth="1"/>
    <col min="6150" max="6150" width="6.25" style="266" customWidth="1"/>
    <col min="6151" max="6153" width="5.75" style="266" customWidth="1"/>
    <col min="6154" max="6154" width="6.25" style="266" customWidth="1"/>
    <col min="6155" max="6160" width="5.75" style="266" customWidth="1"/>
    <col min="6161" max="6161" width="8.625" style="266" customWidth="1"/>
    <col min="6162" max="6162" width="6.25" style="266" customWidth="1"/>
    <col min="6163" max="6163" width="7" style="266" bestFit="1" customWidth="1"/>
    <col min="6164" max="6164" width="5.75" style="266" customWidth="1"/>
    <col min="6165" max="6165" width="10.25" style="266" customWidth="1"/>
    <col min="6166" max="6166" width="11" style="266" customWidth="1"/>
    <col min="6167" max="6167" width="15.125" style="266" customWidth="1"/>
    <col min="6168" max="6168" width="11" style="266" customWidth="1"/>
    <col min="6169" max="6399" width="8.75" style="266"/>
    <col min="6400" max="6400" width="15.625" style="266" bestFit="1" customWidth="1"/>
    <col min="6401" max="6405" width="5.75" style="266" customWidth="1"/>
    <col min="6406" max="6406" width="6.25" style="266" customWidth="1"/>
    <col min="6407" max="6409" width="5.75" style="266" customWidth="1"/>
    <col min="6410" max="6410" width="6.25" style="266" customWidth="1"/>
    <col min="6411" max="6416" width="5.75" style="266" customWidth="1"/>
    <col min="6417" max="6417" width="8.625" style="266" customWidth="1"/>
    <col min="6418" max="6418" width="6.25" style="266" customWidth="1"/>
    <col min="6419" max="6419" width="7" style="266" bestFit="1" customWidth="1"/>
    <col min="6420" max="6420" width="5.75" style="266" customWidth="1"/>
    <col min="6421" max="6421" width="10.25" style="266" customWidth="1"/>
    <col min="6422" max="6422" width="11" style="266" customWidth="1"/>
    <col min="6423" max="6423" width="15.125" style="266" customWidth="1"/>
    <col min="6424" max="6424" width="11" style="266" customWidth="1"/>
    <col min="6425" max="6655" width="8.75" style="266"/>
    <col min="6656" max="6656" width="15.625" style="266" bestFit="1" customWidth="1"/>
    <col min="6657" max="6661" width="5.75" style="266" customWidth="1"/>
    <col min="6662" max="6662" width="6.25" style="266" customWidth="1"/>
    <col min="6663" max="6665" width="5.75" style="266" customWidth="1"/>
    <col min="6666" max="6666" width="6.25" style="266" customWidth="1"/>
    <col min="6667" max="6672" width="5.75" style="266" customWidth="1"/>
    <col min="6673" max="6673" width="8.625" style="266" customWidth="1"/>
    <col min="6674" max="6674" width="6.25" style="266" customWidth="1"/>
    <col min="6675" max="6675" width="7" style="266" bestFit="1" customWidth="1"/>
    <col min="6676" max="6676" width="5.75" style="266" customWidth="1"/>
    <col min="6677" max="6677" width="10.25" style="266" customWidth="1"/>
    <col min="6678" max="6678" width="11" style="266" customWidth="1"/>
    <col min="6679" max="6679" width="15.125" style="266" customWidth="1"/>
    <col min="6680" max="6680" width="11" style="266" customWidth="1"/>
    <col min="6681" max="6911" width="8.75" style="266"/>
    <col min="6912" max="6912" width="15.625" style="266" bestFit="1" customWidth="1"/>
    <col min="6913" max="6917" width="5.75" style="266" customWidth="1"/>
    <col min="6918" max="6918" width="6.25" style="266" customWidth="1"/>
    <col min="6919" max="6921" width="5.75" style="266" customWidth="1"/>
    <col min="6922" max="6922" width="6.25" style="266" customWidth="1"/>
    <col min="6923" max="6928" width="5.75" style="266" customWidth="1"/>
    <col min="6929" max="6929" width="8.625" style="266" customWidth="1"/>
    <col min="6930" max="6930" width="6.25" style="266" customWidth="1"/>
    <col min="6931" max="6931" width="7" style="266" bestFit="1" customWidth="1"/>
    <col min="6932" max="6932" width="5.75" style="266" customWidth="1"/>
    <col min="6933" max="6933" width="10.25" style="266" customWidth="1"/>
    <col min="6934" max="6934" width="11" style="266" customWidth="1"/>
    <col min="6935" max="6935" width="15.125" style="266" customWidth="1"/>
    <col min="6936" max="6936" width="11" style="266" customWidth="1"/>
    <col min="6937" max="7167" width="8.75" style="266"/>
    <col min="7168" max="7168" width="15.625" style="266" bestFit="1" customWidth="1"/>
    <col min="7169" max="7173" width="5.75" style="266" customWidth="1"/>
    <col min="7174" max="7174" width="6.25" style="266" customWidth="1"/>
    <col min="7175" max="7177" width="5.75" style="266" customWidth="1"/>
    <col min="7178" max="7178" width="6.25" style="266" customWidth="1"/>
    <col min="7179" max="7184" width="5.75" style="266" customWidth="1"/>
    <col min="7185" max="7185" width="8.625" style="266" customWidth="1"/>
    <col min="7186" max="7186" width="6.25" style="266" customWidth="1"/>
    <col min="7187" max="7187" width="7" style="266" bestFit="1" customWidth="1"/>
    <col min="7188" max="7188" width="5.75" style="266" customWidth="1"/>
    <col min="7189" max="7189" width="10.25" style="266" customWidth="1"/>
    <col min="7190" max="7190" width="11" style="266" customWidth="1"/>
    <col min="7191" max="7191" width="15.125" style="266" customWidth="1"/>
    <col min="7192" max="7192" width="11" style="266" customWidth="1"/>
    <col min="7193" max="7423" width="8.75" style="266"/>
    <col min="7424" max="7424" width="15.625" style="266" bestFit="1" customWidth="1"/>
    <col min="7425" max="7429" width="5.75" style="266" customWidth="1"/>
    <col min="7430" max="7430" width="6.25" style="266" customWidth="1"/>
    <col min="7431" max="7433" width="5.75" style="266" customWidth="1"/>
    <col min="7434" max="7434" width="6.25" style="266" customWidth="1"/>
    <col min="7435" max="7440" width="5.75" style="266" customWidth="1"/>
    <col min="7441" max="7441" width="8.625" style="266" customWidth="1"/>
    <col min="7442" max="7442" width="6.25" style="266" customWidth="1"/>
    <col min="7443" max="7443" width="7" style="266" bestFit="1" customWidth="1"/>
    <col min="7444" max="7444" width="5.75" style="266" customWidth="1"/>
    <col min="7445" max="7445" width="10.25" style="266" customWidth="1"/>
    <col min="7446" max="7446" width="11" style="266" customWidth="1"/>
    <col min="7447" max="7447" width="15.125" style="266" customWidth="1"/>
    <col min="7448" max="7448" width="11" style="266" customWidth="1"/>
    <col min="7449" max="7679" width="8.75" style="266"/>
    <col min="7680" max="7680" width="15.625" style="266" bestFit="1" customWidth="1"/>
    <col min="7681" max="7685" width="5.75" style="266" customWidth="1"/>
    <col min="7686" max="7686" width="6.25" style="266" customWidth="1"/>
    <col min="7687" max="7689" width="5.75" style="266" customWidth="1"/>
    <col min="7690" max="7690" width="6.25" style="266" customWidth="1"/>
    <col min="7691" max="7696" width="5.75" style="266" customWidth="1"/>
    <col min="7697" max="7697" width="8.625" style="266" customWidth="1"/>
    <col min="7698" max="7698" width="6.25" style="266" customWidth="1"/>
    <col min="7699" max="7699" width="7" style="266" bestFit="1" customWidth="1"/>
    <col min="7700" max="7700" width="5.75" style="266" customWidth="1"/>
    <col min="7701" max="7701" width="10.25" style="266" customWidth="1"/>
    <col min="7702" max="7702" width="11" style="266" customWidth="1"/>
    <col min="7703" max="7703" width="15.125" style="266" customWidth="1"/>
    <col min="7704" max="7704" width="11" style="266" customWidth="1"/>
    <col min="7705" max="7935" width="8.75" style="266"/>
    <col min="7936" max="7936" width="15.625" style="266" bestFit="1" customWidth="1"/>
    <col min="7937" max="7941" width="5.75" style="266" customWidth="1"/>
    <col min="7942" max="7942" width="6.25" style="266" customWidth="1"/>
    <col min="7943" max="7945" width="5.75" style="266" customWidth="1"/>
    <col min="7946" max="7946" width="6.25" style="266" customWidth="1"/>
    <col min="7947" max="7952" width="5.75" style="266" customWidth="1"/>
    <col min="7953" max="7953" width="8.625" style="266" customWidth="1"/>
    <col min="7954" max="7954" width="6.25" style="266" customWidth="1"/>
    <col min="7955" max="7955" width="7" style="266" bestFit="1" customWidth="1"/>
    <col min="7956" max="7956" width="5.75" style="266" customWidth="1"/>
    <col min="7957" max="7957" width="10.25" style="266" customWidth="1"/>
    <col min="7958" max="7958" width="11" style="266" customWidth="1"/>
    <col min="7959" max="7959" width="15.125" style="266" customWidth="1"/>
    <col min="7960" max="7960" width="11" style="266" customWidth="1"/>
    <col min="7961" max="8191" width="8.75" style="266"/>
    <col min="8192" max="8192" width="15.625" style="266" bestFit="1" customWidth="1"/>
    <col min="8193" max="8197" width="5.75" style="266" customWidth="1"/>
    <col min="8198" max="8198" width="6.25" style="266" customWidth="1"/>
    <col min="8199" max="8201" width="5.75" style="266" customWidth="1"/>
    <col min="8202" max="8202" width="6.25" style="266" customWidth="1"/>
    <col min="8203" max="8208" width="5.75" style="266" customWidth="1"/>
    <col min="8209" max="8209" width="8.625" style="266" customWidth="1"/>
    <col min="8210" max="8210" width="6.25" style="266" customWidth="1"/>
    <col min="8211" max="8211" width="7" style="266" bestFit="1" customWidth="1"/>
    <col min="8212" max="8212" width="5.75" style="266" customWidth="1"/>
    <col min="8213" max="8213" width="10.25" style="266" customWidth="1"/>
    <col min="8214" max="8214" width="11" style="266" customWidth="1"/>
    <col min="8215" max="8215" width="15.125" style="266" customWidth="1"/>
    <col min="8216" max="8216" width="11" style="266" customWidth="1"/>
    <col min="8217" max="8447" width="8.75" style="266"/>
    <col min="8448" max="8448" width="15.625" style="266" bestFit="1" customWidth="1"/>
    <col min="8449" max="8453" width="5.75" style="266" customWidth="1"/>
    <col min="8454" max="8454" width="6.25" style="266" customWidth="1"/>
    <col min="8455" max="8457" width="5.75" style="266" customWidth="1"/>
    <col min="8458" max="8458" width="6.25" style="266" customWidth="1"/>
    <col min="8459" max="8464" width="5.75" style="266" customWidth="1"/>
    <col min="8465" max="8465" width="8.625" style="266" customWidth="1"/>
    <col min="8466" max="8466" width="6.25" style="266" customWidth="1"/>
    <col min="8467" max="8467" width="7" style="266" bestFit="1" customWidth="1"/>
    <col min="8468" max="8468" width="5.75" style="266" customWidth="1"/>
    <col min="8469" max="8469" width="10.25" style="266" customWidth="1"/>
    <col min="8470" max="8470" width="11" style="266" customWidth="1"/>
    <col min="8471" max="8471" width="15.125" style="266" customWidth="1"/>
    <col min="8472" max="8472" width="11" style="266" customWidth="1"/>
    <col min="8473" max="8703" width="8.75" style="266"/>
    <col min="8704" max="8704" width="15.625" style="266" bestFit="1" customWidth="1"/>
    <col min="8705" max="8709" width="5.75" style="266" customWidth="1"/>
    <col min="8710" max="8710" width="6.25" style="266" customWidth="1"/>
    <col min="8711" max="8713" width="5.75" style="266" customWidth="1"/>
    <col min="8714" max="8714" width="6.25" style="266" customWidth="1"/>
    <col min="8715" max="8720" width="5.75" style="266" customWidth="1"/>
    <col min="8721" max="8721" width="8.625" style="266" customWidth="1"/>
    <col min="8722" max="8722" width="6.25" style="266" customWidth="1"/>
    <col min="8723" max="8723" width="7" style="266" bestFit="1" customWidth="1"/>
    <col min="8724" max="8724" width="5.75" style="266" customWidth="1"/>
    <col min="8725" max="8725" width="10.25" style="266" customWidth="1"/>
    <col min="8726" max="8726" width="11" style="266" customWidth="1"/>
    <col min="8727" max="8727" width="15.125" style="266" customWidth="1"/>
    <col min="8728" max="8728" width="11" style="266" customWidth="1"/>
    <col min="8729" max="8959" width="8.75" style="266"/>
    <col min="8960" max="8960" width="15.625" style="266" bestFit="1" customWidth="1"/>
    <col min="8961" max="8965" width="5.75" style="266" customWidth="1"/>
    <col min="8966" max="8966" width="6.25" style="266" customWidth="1"/>
    <col min="8967" max="8969" width="5.75" style="266" customWidth="1"/>
    <col min="8970" max="8970" width="6.25" style="266" customWidth="1"/>
    <col min="8971" max="8976" width="5.75" style="266" customWidth="1"/>
    <col min="8977" max="8977" width="8.625" style="266" customWidth="1"/>
    <col min="8978" max="8978" width="6.25" style="266" customWidth="1"/>
    <col min="8979" max="8979" width="7" style="266" bestFit="1" customWidth="1"/>
    <col min="8980" max="8980" width="5.75" style="266" customWidth="1"/>
    <col min="8981" max="8981" width="10.25" style="266" customWidth="1"/>
    <col min="8982" max="8982" width="11" style="266" customWidth="1"/>
    <col min="8983" max="8983" width="15.125" style="266" customWidth="1"/>
    <col min="8984" max="8984" width="11" style="266" customWidth="1"/>
    <col min="8985" max="9215" width="8.75" style="266"/>
    <col min="9216" max="9216" width="15.625" style="266" bestFit="1" customWidth="1"/>
    <col min="9217" max="9221" width="5.75" style="266" customWidth="1"/>
    <col min="9222" max="9222" width="6.25" style="266" customWidth="1"/>
    <col min="9223" max="9225" width="5.75" style="266" customWidth="1"/>
    <col min="9226" max="9226" width="6.25" style="266" customWidth="1"/>
    <col min="9227" max="9232" width="5.75" style="266" customWidth="1"/>
    <col min="9233" max="9233" width="8.625" style="266" customWidth="1"/>
    <col min="9234" max="9234" width="6.25" style="266" customWidth="1"/>
    <col min="9235" max="9235" width="7" style="266" bestFit="1" customWidth="1"/>
    <col min="9236" max="9236" width="5.75" style="266" customWidth="1"/>
    <col min="9237" max="9237" width="10.25" style="266" customWidth="1"/>
    <col min="9238" max="9238" width="11" style="266" customWidth="1"/>
    <col min="9239" max="9239" width="15.125" style="266" customWidth="1"/>
    <col min="9240" max="9240" width="11" style="266" customWidth="1"/>
    <col min="9241" max="9471" width="8.75" style="266"/>
    <col min="9472" max="9472" width="15.625" style="266" bestFit="1" customWidth="1"/>
    <col min="9473" max="9477" width="5.75" style="266" customWidth="1"/>
    <col min="9478" max="9478" width="6.25" style="266" customWidth="1"/>
    <col min="9479" max="9481" width="5.75" style="266" customWidth="1"/>
    <col min="9482" max="9482" width="6.25" style="266" customWidth="1"/>
    <col min="9483" max="9488" width="5.75" style="266" customWidth="1"/>
    <col min="9489" max="9489" width="8.625" style="266" customWidth="1"/>
    <col min="9490" max="9490" width="6.25" style="266" customWidth="1"/>
    <col min="9491" max="9491" width="7" style="266" bestFit="1" customWidth="1"/>
    <col min="9492" max="9492" width="5.75" style="266" customWidth="1"/>
    <col min="9493" max="9493" width="10.25" style="266" customWidth="1"/>
    <col min="9494" max="9494" width="11" style="266" customWidth="1"/>
    <col min="9495" max="9495" width="15.125" style="266" customWidth="1"/>
    <col min="9496" max="9496" width="11" style="266" customWidth="1"/>
    <col min="9497" max="9727" width="8.75" style="266"/>
    <col min="9728" max="9728" width="15.625" style="266" bestFit="1" customWidth="1"/>
    <col min="9729" max="9733" width="5.75" style="266" customWidth="1"/>
    <col min="9734" max="9734" width="6.25" style="266" customWidth="1"/>
    <col min="9735" max="9737" width="5.75" style="266" customWidth="1"/>
    <col min="9738" max="9738" width="6.25" style="266" customWidth="1"/>
    <col min="9739" max="9744" width="5.75" style="266" customWidth="1"/>
    <col min="9745" max="9745" width="8.625" style="266" customWidth="1"/>
    <col min="9746" max="9746" width="6.25" style="266" customWidth="1"/>
    <col min="9747" max="9747" width="7" style="266" bestFit="1" customWidth="1"/>
    <col min="9748" max="9748" width="5.75" style="266" customWidth="1"/>
    <col min="9749" max="9749" width="10.25" style="266" customWidth="1"/>
    <col min="9750" max="9750" width="11" style="266" customWidth="1"/>
    <col min="9751" max="9751" width="15.125" style="266" customWidth="1"/>
    <col min="9752" max="9752" width="11" style="266" customWidth="1"/>
    <col min="9753" max="9983" width="8.75" style="266"/>
    <col min="9984" max="9984" width="15.625" style="266" bestFit="1" customWidth="1"/>
    <col min="9985" max="9989" width="5.75" style="266" customWidth="1"/>
    <col min="9990" max="9990" width="6.25" style="266" customWidth="1"/>
    <col min="9991" max="9993" width="5.75" style="266" customWidth="1"/>
    <col min="9994" max="9994" width="6.25" style="266" customWidth="1"/>
    <col min="9995" max="10000" width="5.75" style="266" customWidth="1"/>
    <col min="10001" max="10001" width="8.625" style="266" customWidth="1"/>
    <col min="10002" max="10002" width="6.25" style="266" customWidth="1"/>
    <col min="10003" max="10003" width="7" style="266" bestFit="1" customWidth="1"/>
    <col min="10004" max="10004" width="5.75" style="266" customWidth="1"/>
    <col min="10005" max="10005" width="10.25" style="266" customWidth="1"/>
    <col min="10006" max="10006" width="11" style="266" customWidth="1"/>
    <col min="10007" max="10007" width="15.125" style="266" customWidth="1"/>
    <col min="10008" max="10008" width="11" style="266" customWidth="1"/>
    <col min="10009" max="10239" width="8.75" style="266"/>
    <col min="10240" max="10240" width="15.625" style="266" bestFit="1" customWidth="1"/>
    <col min="10241" max="10245" width="5.75" style="266" customWidth="1"/>
    <col min="10246" max="10246" width="6.25" style="266" customWidth="1"/>
    <col min="10247" max="10249" width="5.75" style="266" customWidth="1"/>
    <col min="10250" max="10250" width="6.25" style="266" customWidth="1"/>
    <col min="10251" max="10256" width="5.75" style="266" customWidth="1"/>
    <col min="10257" max="10257" width="8.625" style="266" customWidth="1"/>
    <col min="10258" max="10258" width="6.25" style="266" customWidth="1"/>
    <col min="10259" max="10259" width="7" style="266" bestFit="1" customWidth="1"/>
    <col min="10260" max="10260" width="5.75" style="266" customWidth="1"/>
    <col min="10261" max="10261" width="10.25" style="266" customWidth="1"/>
    <col min="10262" max="10262" width="11" style="266" customWidth="1"/>
    <col min="10263" max="10263" width="15.125" style="266" customWidth="1"/>
    <col min="10264" max="10264" width="11" style="266" customWidth="1"/>
    <col min="10265" max="10495" width="8.75" style="266"/>
    <col min="10496" max="10496" width="15.625" style="266" bestFit="1" customWidth="1"/>
    <col min="10497" max="10501" width="5.75" style="266" customWidth="1"/>
    <col min="10502" max="10502" width="6.25" style="266" customWidth="1"/>
    <col min="10503" max="10505" width="5.75" style="266" customWidth="1"/>
    <col min="10506" max="10506" width="6.25" style="266" customWidth="1"/>
    <col min="10507" max="10512" width="5.75" style="266" customWidth="1"/>
    <col min="10513" max="10513" width="8.625" style="266" customWidth="1"/>
    <col min="10514" max="10514" width="6.25" style="266" customWidth="1"/>
    <col min="10515" max="10515" width="7" style="266" bestFit="1" customWidth="1"/>
    <col min="10516" max="10516" width="5.75" style="266" customWidth="1"/>
    <col min="10517" max="10517" width="10.25" style="266" customWidth="1"/>
    <col min="10518" max="10518" width="11" style="266" customWidth="1"/>
    <col min="10519" max="10519" width="15.125" style="266" customWidth="1"/>
    <col min="10520" max="10520" width="11" style="266" customWidth="1"/>
    <col min="10521" max="10751" width="8.75" style="266"/>
    <col min="10752" max="10752" width="15.625" style="266" bestFit="1" customWidth="1"/>
    <col min="10753" max="10757" width="5.75" style="266" customWidth="1"/>
    <col min="10758" max="10758" width="6.25" style="266" customWidth="1"/>
    <col min="10759" max="10761" width="5.75" style="266" customWidth="1"/>
    <col min="10762" max="10762" width="6.25" style="266" customWidth="1"/>
    <col min="10763" max="10768" width="5.75" style="266" customWidth="1"/>
    <col min="10769" max="10769" width="8.625" style="266" customWidth="1"/>
    <col min="10770" max="10770" width="6.25" style="266" customWidth="1"/>
    <col min="10771" max="10771" width="7" style="266" bestFit="1" customWidth="1"/>
    <col min="10772" max="10772" width="5.75" style="266" customWidth="1"/>
    <col min="10773" max="10773" width="10.25" style="266" customWidth="1"/>
    <col min="10774" max="10774" width="11" style="266" customWidth="1"/>
    <col min="10775" max="10775" width="15.125" style="266" customWidth="1"/>
    <col min="10776" max="10776" width="11" style="266" customWidth="1"/>
    <col min="10777" max="11007" width="8.75" style="266"/>
    <col min="11008" max="11008" width="15.625" style="266" bestFit="1" customWidth="1"/>
    <col min="11009" max="11013" width="5.75" style="266" customWidth="1"/>
    <col min="11014" max="11014" width="6.25" style="266" customWidth="1"/>
    <col min="11015" max="11017" width="5.75" style="266" customWidth="1"/>
    <col min="11018" max="11018" width="6.25" style="266" customWidth="1"/>
    <col min="11019" max="11024" width="5.75" style="266" customWidth="1"/>
    <col min="11025" max="11025" width="8.625" style="266" customWidth="1"/>
    <col min="11026" max="11026" width="6.25" style="266" customWidth="1"/>
    <col min="11027" max="11027" width="7" style="266" bestFit="1" customWidth="1"/>
    <col min="11028" max="11028" width="5.75" style="266" customWidth="1"/>
    <col min="11029" max="11029" width="10.25" style="266" customWidth="1"/>
    <col min="11030" max="11030" width="11" style="266" customWidth="1"/>
    <col min="11031" max="11031" width="15.125" style="266" customWidth="1"/>
    <col min="11032" max="11032" width="11" style="266" customWidth="1"/>
    <col min="11033" max="11263" width="8.75" style="266"/>
    <col min="11264" max="11264" width="15.625" style="266" bestFit="1" customWidth="1"/>
    <col min="11265" max="11269" width="5.75" style="266" customWidth="1"/>
    <col min="11270" max="11270" width="6.25" style="266" customWidth="1"/>
    <col min="11271" max="11273" width="5.75" style="266" customWidth="1"/>
    <col min="11274" max="11274" width="6.25" style="266" customWidth="1"/>
    <col min="11275" max="11280" width="5.75" style="266" customWidth="1"/>
    <col min="11281" max="11281" width="8.625" style="266" customWidth="1"/>
    <col min="11282" max="11282" width="6.25" style="266" customWidth="1"/>
    <col min="11283" max="11283" width="7" style="266" bestFit="1" customWidth="1"/>
    <col min="11284" max="11284" width="5.75" style="266" customWidth="1"/>
    <col min="11285" max="11285" width="10.25" style="266" customWidth="1"/>
    <col min="11286" max="11286" width="11" style="266" customWidth="1"/>
    <col min="11287" max="11287" width="15.125" style="266" customWidth="1"/>
    <col min="11288" max="11288" width="11" style="266" customWidth="1"/>
    <col min="11289" max="11519" width="8.75" style="266"/>
    <col min="11520" max="11520" width="15.625" style="266" bestFit="1" customWidth="1"/>
    <col min="11521" max="11525" width="5.75" style="266" customWidth="1"/>
    <col min="11526" max="11526" width="6.25" style="266" customWidth="1"/>
    <col min="11527" max="11529" width="5.75" style="266" customWidth="1"/>
    <col min="11530" max="11530" width="6.25" style="266" customWidth="1"/>
    <col min="11531" max="11536" width="5.75" style="266" customWidth="1"/>
    <col min="11537" max="11537" width="8.625" style="266" customWidth="1"/>
    <col min="11538" max="11538" width="6.25" style="266" customWidth="1"/>
    <col min="11539" max="11539" width="7" style="266" bestFit="1" customWidth="1"/>
    <col min="11540" max="11540" width="5.75" style="266" customWidth="1"/>
    <col min="11541" max="11541" width="10.25" style="266" customWidth="1"/>
    <col min="11542" max="11542" width="11" style="266" customWidth="1"/>
    <col min="11543" max="11543" width="15.125" style="266" customWidth="1"/>
    <col min="11544" max="11544" width="11" style="266" customWidth="1"/>
    <col min="11545" max="11775" width="8.75" style="266"/>
    <col min="11776" max="11776" width="15.625" style="266" bestFit="1" customWidth="1"/>
    <col min="11777" max="11781" width="5.75" style="266" customWidth="1"/>
    <col min="11782" max="11782" width="6.25" style="266" customWidth="1"/>
    <col min="11783" max="11785" width="5.75" style="266" customWidth="1"/>
    <col min="11786" max="11786" width="6.25" style="266" customWidth="1"/>
    <col min="11787" max="11792" width="5.75" style="266" customWidth="1"/>
    <col min="11793" max="11793" width="8.625" style="266" customWidth="1"/>
    <col min="11794" max="11794" width="6.25" style="266" customWidth="1"/>
    <col min="11795" max="11795" width="7" style="266" bestFit="1" customWidth="1"/>
    <col min="11796" max="11796" width="5.75" style="266" customWidth="1"/>
    <col min="11797" max="11797" width="10.25" style="266" customWidth="1"/>
    <col min="11798" max="11798" width="11" style="266" customWidth="1"/>
    <col min="11799" max="11799" width="15.125" style="266" customWidth="1"/>
    <col min="11800" max="11800" width="11" style="266" customWidth="1"/>
    <col min="11801" max="12031" width="8.75" style="266"/>
    <col min="12032" max="12032" width="15.625" style="266" bestFit="1" customWidth="1"/>
    <col min="12033" max="12037" width="5.75" style="266" customWidth="1"/>
    <col min="12038" max="12038" width="6.25" style="266" customWidth="1"/>
    <col min="12039" max="12041" width="5.75" style="266" customWidth="1"/>
    <col min="12042" max="12042" width="6.25" style="266" customWidth="1"/>
    <col min="12043" max="12048" width="5.75" style="266" customWidth="1"/>
    <col min="12049" max="12049" width="8.625" style="266" customWidth="1"/>
    <col min="12050" max="12050" width="6.25" style="266" customWidth="1"/>
    <col min="12051" max="12051" width="7" style="266" bestFit="1" customWidth="1"/>
    <col min="12052" max="12052" width="5.75" style="266" customWidth="1"/>
    <col min="12053" max="12053" width="10.25" style="266" customWidth="1"/>
    <col min="12054" max="12054" width="11" style="266" customWidth="1"/>
    <col min="12055" max="12055" width="15.125" style="266" customWidth="1"/>
    <col min="12056" max="12056" width="11" style="266" customWidth="1"/>
    <col min="12057" max="12287" width="8.75" style="266"/>
    <col min="12288" max="12288" width="15.625" style="266" bestFit="1" customWidth="1"/>
    <col min="12289" max="12293" width="5.75" style="266" customWidth="1"/>
    <col min="12294" max="12294" width="6.25" style="266" customWidth="1"/>
    <col min="12295" max="12297" width="5.75" style="266" customWidth="1"/>
    <col min="12298" max="12298" width="6.25" style="266" customWidth="1"/>
    <col min="12299" max="12304" width="5.75" style="266" customWidth="1"/>
    <col min="12305" max="12305" width="8.625" style="266" customWidth="1"/>
    <col min="12306" max="12306" width="6.25" style="266" customWidth="1"/>
    <col min="12307" max="12307" width="7" style="266" bestFit="1" customWidth="1"/>
    <col min="12308" max="12308" width="5.75" style="266" customWidth="1"/>
    <col min="12309" max="12309" width="10.25" style="266" customWidth="1"/>
    <col min="12310" max="12310" width="11" style="266" customWidth="1"/>
    <col min="12311" max="12311" width="15.125" style="266" customWidth="1"/>
    <col min="12312" max="12312" width="11" style="266" customWidth="1"/>
    <col min="12313" max="12543" width="8.75" style="266"/>
    <col min="12544" max="12544" width="15.625" style="266" bestFit="1" customWidth="1"/>
    <col min="12545" max="12549" width="5.75" style="266" customWidth="1"/>
    <col min="12550" max="12550" width="6.25" style="266" customWidth="1"/>
    <col min="12551" max="12553" width="5.75" style="266" customWidth="1"/>
    <col min="12554" max="12554" width="6.25" style="266" customWidth="1"/>
    <col min="12555" max="12560" width="5.75" style="266" customWidth="1"/>
    <col min="12561" max="12561" width="8.625" style="266" customWidth="1"/>
    <col min="12562" max="12562" width="6.25" style="266" customWidth="1"/>
    <col min="12563" max="12563" width="7" style="266" bestFit="1" customWidth="1"/>
    <col min="12564" max="12564" width="5.75" style="266" customWidth="1"/>
    <col min="12565" max="12565" width="10.25" style="266" customWidth="1"/>
    <col min="12566" max="12566" width="11" style="266" customWidth="1"/>
    <col min="12567" max="12567" width="15.125" style="266" customWidth="1"/>
    <col min="12568" max="12568" width="11" style="266" customWidth="1"/>
    <col min="12569" max="12799" width="8.75" style="266"/>
    <col min="12800" max="12800" width="15.625" style="266" bestFit="1" customWidth="1"/>
    <col min="12801" max="12805" width="5.75" style="266" customWidth="1"/>
    <col min="12806" max="12806" width="6.25" style="266" customWidth="1"/>
    <col min="12807" max="12809" width="5.75" style="266" customWidth="1"/>
    <col min="12810" max="12810" width="6.25" style="266" customWidth="1"/>
    <col min="12811" max="12816" width="5.75" style="266" customWidth="1"/>
    <col min="12817" max="12817" width="8.625" style="266" customWidth="1"/>
    <col min="12818" max="12818" width="6.25" style="266" customWidth="1"/>
    <col min="12819" max="12819" width="7" style="266" bestFit="1" customWidth="1"/>
    <col min="12820" max="12820" width="5.75" style="266" customWidth="1"/>
    <col min="12821" max="12821" width="10.25" style="266" customWidth="1"/>
    <col min="12822" max="12822" width="11" style="266" customWidth="1"/>
    <col min="12823" max="12823" width="15.125" style="266" customWidth="1"/>
    <col min="12824" max="12824" width="11" style="266" customWidth="1"/>
    <col min="12825" max="13055" width="8.75" style="266"/>
    <col min="13056" max="13056" width="15.625" style="266" bestFit="1" customWidth="1"/>
    <col min="13057" max="13061" width="5.75" style="266" customWidth="1"/>
    <col min="13062" max="13062" width="6.25" style="266" customWidth="1"/>
    <col min="13063" max="13065" width="5.75" style="266" customWidth="1"/>
    <col min="13066" max="13066" width="6.25" style="266" customWidth="1"/>
    <col min="13067" max="13072" width="5.75" style="266" customWidth="1"/>
    <col min="13073" max="13073" width="8.625" style="266" customWidth="1"/>
    <col min="13074" max="13074" width="6.25" style="266" customWidth="1"/>
    <col min="13075" max="13075" width="7" style="266" bestFit="1" customWidth="1"/>
    <col min="13076" max="13076" width="5.75" style="266" customWidth="1"/>
    <col min="13077" max="13077" width="10.25" style="266" customWidth="1"/>
    <col min="13078" max="13078" width="11" style="266" customWidth="1"/>
    <col min="13079" max="13079" width="15.125" style="266" customWidth="1"/>
    <col min="13080" max="13080" width="11" style="266" customWidth="1"/>
    <col min="13081" max="13311" width="8.75" style="266"/>
    <col min="13312" max="13312" width="15.625" style="266" bestFit="1" customWidth="1"/>
    <col min="13313" max="13317" width="5.75" style="266" customWidth="1"/>
    <col min="13318" max="13318" width="6.25" style="266" customWidth="1"/>
    <col min="13319" max="13321" width="5.75" style="266" customWidth="1"/>
    <col min="13322" max="13322" width="6.25" style="266" customWidth="1"/>
    <col min="13323" max="13328" width="5.75" style="266" customWidth="1"/>
    <col min="13329" max="13329" width="8.625" style="266" customWidth="1"/>
    <col min="13330" max="13330" width="6.25" style="266" customWidth="1"/>
    <col min="13331" max="13331" width="7" style="266" bestFit="1" customWidth="1"/>
    <col min="13332" max="13332" width="5.75" style="266" customWidth="1"/>
    <col min="13333" max="13333" width="10.25" style="266" customWidth="1"/>
    <col min="13334" max="13334" width="11" style="266" customWidth="1"/>
    <col min="13335" max="13335" width="15.125" style="266" customWidth="1"/>
    <col min="13336" max="13336" width="11" style="266" customWidth="1"/>
    <col min="13337" max="13567" width="8.75" style="266"/>
    <col min="13568" max="13568" width="15.625" style="266" bestFit="1" customWidth="1"/>
    <col min="13569" max="13573" width="5.75" style="266" customWidth="1"/>
    <col min="13574" max="13574" width="6.25" style="266" customWidth="1"/>
    <col min="13575" max="13577" width="5.75" style="266" customWidth="1"/>
    <col min="13578" max="13578" width="6.25" style="266" customWidth="1"/>
    <col min="13579" max="13584" width="5.75" style="266" customWidth="1"/>
    <col min="13585" max="13585" width="8.625" style="266" customWidth="1"/>
    <col min="13586" max="13586" width="6.25" style="266" customWidth="1"/>
    <col min="13587" max="13587" width="7" style="266" bestFit="1" customWidth="1"/>
    <col min="13588" max="13588" width="5.75" style="266" customWidth="1"/>
    <col min="13589" max="13589" width="10.25" style="266" customWidth="1"/>
    <col min="13590" max="13590" width="11" style="266" customWidth="1"/>
    <col min="13591" max="13591" width="15.125" style="266" customWidth="1"/>
    <col min="13592" max="13592" width="11" style="266" customWidth="1"/>
    <col min="13593" max="13823" width="8.75" style="266"/>
    <col min="13824" max="13824" width="15.625" style="266" bestFit="1" customWidth="1"/>
    <col min="13825" max="13829" width="5.75" style="266" customWidth="1"/>
    <col min="13830" max="13830" width="6.25" style="266" customWidth="1"/>
    <col min="13831" max="13833" width="5.75" style="266" customWidth="1"/>
    <col min="13834" max="13834" width="6.25" style="266" customWidth="1"/>
    <col min="13835" max="13840" width="5.75" style="266" customWidth="1"/>
    <col min="13841" max="13841" width="8.625" style="266" customWidth="1"/>
    <col min="13842" max="13842" width="6.25" style="266" customWidth="1"/>
    <col min="13843" max="13843" width="7" style="266" bestFit="1" customWidth="1"/>
    <col min="13844" max="13844" width="5.75" style="266" customWidth="1"/>
    <col min="13845" max="13845" width="10.25" style="266" customWidth="1"/>
    <col min="13846" max="13846" width="11" style="266" customWidth="1"/>
    <col min="13847" max="13847" width="15.125" style="266" customWidth="1"/>
    <col min="13848" max="13848" width="11" style="266" customWidth="1"/>
    <col min="13849" max="14079" width="8.75" style="266"/>
    <col min="14080" max="14080" width="15.625" style="266" bestFit="1" customWidth="1"/>
    <col min="14081" max="14085" width="5.75" style="266" customWidth="1"/>
    <col min="14086" max="14086" width="6.25" style="266" customWidth="1"/>
    <col min="14087" max="14089" width="5.75" style="266" customWidth="1"/>
    <col min="14090" max="14090" width="6.25" style="266" customWidth="1"/>
    <col min="14091" max="14096" width="5.75" style="266" customWidth="1"/>
    <col min="14097" max="14097" width="8.625" style="266" customWidth="1"/>
    <col min="14098" max="14098" width="6.25" style="266" customWidth="1"/>
    <col min="14099" max="14099" width="7" style="266" bestFit="1" customWidth="1"/>
    <col min="14100" max="14100" width="5.75" style="266" customWidth="1"/>
    <col min="14101" max="14101" width="10.25" style="266" customWidth="1"/>
    <col min="14102" max="14102" width="11" style="266" customWidth="1"/>
    <col min="14103" max="14103" width="15.125" style="266" customWidth="1"/>
    <col min="14104" max="14104" width="11" style="266" customWidth="1"/>
    <col min="14105" max="14335" width="8.75" style="266"/>
    <col min="14336" max="14336" width="15.625" style="266" bestFit="1" customWidth="1"/>
    <col min="14337" max="14341" width="5.75" style="266" customWidth="1"/>
    <col min="14342" max="14342" width="6.25" style="266" customWidth="1"/>
    <col min="14343" max="14345" width="5.75" style="266" customWidth="1"/>
    <col min="14346" max="14346" width="6.25" style="266" customWidth="1"/>
    <col min="14347" max="14352" width="5.75" style="266" customWidth="1"/>
    <col min="14353" max="14353" width="8.625" style="266" customWidth="1"/>
    <col min="14354" max="14354" width="6.25" style="266" customWidth="1"/>
    <col min="14355" max="14355" width="7" style="266" bestFit="1" customWidth="1"/>
    <col min="14356" max="14356" width="5.75" style="266" customWidth="1"/>
    <col min="14357" max="14357" width="10.25" style="266" customWidth="1"/>
    <col min="14358" max="14358" width="11" style="266" customWidth="1"/>
    <col min="14359" max="14359" width="15.125" style="266" customWidth="1"/>
    <col min="14360" max="14360" width="11" style="266" customWidth="1"/>
    <col min="14361" max="14591" width="8.75" style="266"/>
    <col min="14592" max="14592" width="15.625" style="266" bestFit="1" customWidth="1"/>
    <col min="14593" max="14597" width="5.75" style="266" customWidth="1"/>
    <col min="14598" max="14598" width="6.25" style="266" customWidth="1"/>
    <col min="14599" max="14601" width="5.75" style="266" customWidth="1"/>
    <col min="14602" max="14602" width="6.25" style="266" customWidth="1"/>
    <col min="14603" max="14608" width="5.75" style="266" customWidth="1"/>
    <col min="14609" max="14609" width="8.625" style="266" customWidth="1"/>
    <col min="14610" max="14610" width="6.25" style="266" customWidth="1"/>
    <col min="14611" max="14611" width="7" style="266" bestFit="1" customWidth="1"/>
    <col min="14612" max="14612" width="5.75" style="266" customWidth="1"/>
    <col min="14613" max="14613" width="10.25" style="266" customWidth="1"/>
    <col min="14614" max="14614" width="11" style="266" customWidth="1"/>
    <col min="14615" max="14615" width="15.125" style="266" customWidth="1"/>
    <col min="14616" max="14616" width="11" style="266" customWidth="1"/>
    <col min="14617" max="14847" width="8.75" style="266"/>
    <col min="14848" max="14848" width="15.625" style="266" bestFit="1" customWidth="1"/>
    <col min="14849" max="14853" width="5.75" style="266" customWidth="1"/>
    <col min="14854" max="14854" width="6.25" style="266" customWidth="1"/>
    <col min="14855" max="14857" width="5.75" style="266" customWidth="1"/>
    <col min="14858" max="14858" width="6.25" style="266" customWidth="1"/>
    <col min="14859" max="14864" width="5.75" style="266" customWidth="1"/>
    <col min="14865" max="14865" width="8.625" style="266" customWidth="1"/>
    <col min="14866" max="14866" width="6.25" style="266" customWidth="1"/>
    <col min="14867" max="14867" width="7" style="266" bestFit="1" customWidth="1"/>
    <col min="14868" max="14868" width="5.75" style="266" customWidth="1"/>
    <col min="14869" max="14869" width="10.25" style="266" customWidth="1"/>
    <col min="14870" max="14870" width="11" style="266" customWidth="1"/>
    <col min="14871" max="14871" width="15.125" style="266" customWidth="1"/>
    <col min="14872" max="14872" width="11" style="266" customWidth="1"/>
    <col min="14873" max="15103" width="8.75" style="266"/>
    <col min="15104" max="15104" width="15.625" style="266" bestFit="1" customWidth="1"/>
    <col min="15105" max="15109" width="5.75" style="266" customWidth="1"/>
    <col min="15110" max="15110" width="6.25" style="266" customWidth="1"/>
    <col min="15111" max="15113" width="5.75" style="266" customWidth="1"/>
    <col min="15114" max="15114" width="6.25" style="266" customWidth="1"/>
    <col min="15115" max="15120" width="5.75" style="266" customWidth="1"/>
    <col min="15121" max="15121" width="8.625" style="266" customWidth="1"/>
    <col min="15122" max="15122" width="6.25" style="266" customWidth="1"/>
    <col min="15123" max="15123" width="7" style="266" bestFit="1" customWidth="1"/>
    <col min="15124" max="15124" width="5.75" style="266" customWidth="1"/>
    <col min="15125" max="15125" width="10.25" style="266" customWidth="1"/>
    <col min="15126" max="15126" width="11" style="266" customWidth="1"/>
    <col min="15127" max="15127" width="15.125" style="266" customWidth="1"/>
    <col min="15128" max="15128" width="11" style="266" customWidth="1"/>
    <col min="15129" max="15359" width="8.75" style="266"/>
    <col min="15360" max="15360" width="15.625" style="266" bestFit="1" customWidth="1"/>
    <col min="15361" max="15365" width="5.75" style="266" customWidth="1"/>
    <col min="15366" max="15366" width="6.25" style="266" customWidth="1"/>
    <col min="15367" max="15369" width="5.75" style="266" customWidth="1"/>
    <col min="15370" max="15370" width="6.25" style="266" customWidth="1"/>
    <col min="15371" max="15376" width="5.75" style="266" customWidth="1"/>
    <col min="15377" max="15377" width="8.625" style="266" customWidth="1"/>
    <col min="15378" max="15378" width="6.25" style="266" customWidth="1"/>
    <col min="15379" max="15379" width="7" style="266" bestFit="1" customWidth="1"/>
    <col min="15380" max="15380" width="5.75" style="266" customWidth="1"/>
    <col min="15381" max="15381" width="10.25" style="266" customWidth="1"/>
    <col min="15382" max="15382" width="11" style="266" customWidth="1"/>
    <col min="15383" max="15383" width="15.125" style="266" customWidth="1"/>
    <col min="15384" max="15384" width="11" style="266" customWidth="1"/>
    <col min="15385" max="15615" width="8.75" style="266"/>
    <col min="15616" max="15616" width="15.625" style="266" bestFit="1" customWidth="1"/>
    <col min="15617" max="15621" width="5.75" style="266" customWidth="1"/>
    <col min="15622" max="15622" width="6.25" style="266" customWidth="1"/>
    <col min="15623" max="15625" width="5.75" style="266" customWidth="1"/>
    <col min="15626" max="15626" width="6.25" style="266" customWidth="1"/>
    <col min="15627" max="15632" width="5.75" style="266" customWidth="1"/>
    <col min="15633" max="15633" width="8.625" style="266" customWidth="1"/>
    <col min="15634" max="15634" width="6.25" style="266" customWidth="1"/>
    <col min="15635" max="15635" width="7" style="266" bestFit="1" customWidth="1"/>
    <col min="15636" max="15636" width="5.75" style="266" customWidth="1"/>
    <col min="15637" max="15637" width="10.25" style="266" customWidth="1"/>
    <col min="15638" max="15638" width="11" style="266" customWidth="1"/>
    <col min="15639" max="15639" width="15.125" style="266" customWidth="1"/>
    <col min="15640" max="15640" width="11" style="266" customWidth="1"/>
    <col min="15641" max="15871" width="8.75" style="266"/>
    <col min="15872" max="15872" width="15.625" style="266" bestFit="1" customWidth="1"/>
    <col min="15873" max="15877" width="5.75" style="266" customWidth="1"/>
    <col min="15878" max="15878" width="6.25" style="266" customWidth="1"/>
    <col min="15879" max="15881" width="5.75" style="266" customWidth="1"/>
    <col min="15882" max="15882" width="6.25" style="266" customWidth="1"/>
    <col min="15883" max="15888" width="5.75" style="266" customWidth="1"/>
    <col min="15889" max="15889" width="8.625" style="266" customWidth="1"/>
    <col min="15890" max="15890" width="6.25" style="266" customWidth="1"/>
    <col min="15891" max="15891" width="7" style="266" bestFit="1" customWidth="1"/>
    <col min="15892" max="15892" width="5.75" style="266" customWidth="1"/>
    <col min="15893" max="15893" width="10.25" style="266" customWidth="1"/>
    <col min="15894" max="15894" width="11" style="266" customWidth="1"/>
    <col min="15895" max="15895" width="15.125" style="266" customWidth="1"/>
    <col min="15896" max="15896" width="11" style="266" customWidth="1"/>
    <col min="15897" max="16127" width="8.75" style="266"/>
    <col min="16128" max="16128" width="15.625" style="266" bestFit="1" customWidth="1"/>
    <col min="16129" max="16133" width="5.75" style="266" customWidth="1"/>
    <col min="16134" max="16134" width="6.25" style="266" customWidth="1"/>
    <col min="16135" max="16137" width="5.75" style="266" customWidth="1"/>
    <col min="16138" max="16138" width="6.25" style="266" customWidth="1"/>
    <col min="16139" max="16144" width="5.75" style="266" customWidth="1"/>
    <col min="16145" max="16145" width="8.625" style="266" customWidth="1"/>
    <col min="16146" max="16146" width="6.25" style="266" customWidth="1"/>
    <col min="16147" max="16147" width="7" style="266" bestFit="1" customWidth="1"/>
    <col min="16148" max="16148" width="5.75" style="266" customWidth="1"/>
    <col min="16149" max="16149" width="10.25" style="266" customWidth="1"/>
    <col min="16150" max="16150" width="11" style="266" customWidth="1"/>
    <col min="16151" max="16151" width="15.125" style="266" customWidth="1"/>
    <col min="16152" max="16152" width="11" style="266" customWidth="1"/>
    <col min="16153" max="16384" width="8.75" style="266"/>
  </cols>
  <sheetData>
    <row r="1" spans="1:23" ht="20.100000000000001" customHeight="1">
      <c r="A1" s="1352" t="s">
        <v>226</v>
      </c>
      <c r="B1" s="1352"/>
      <c r="C1" s="1352"/>
      <c r="D1" s="1352"/>
      <c r="E1" s="1352"/>
    </row>
    <row r="2" spans="1:23" ht="20.100000000000001" customHeight="1">
      <c r="A2" s="1353" t="s">
        <v>16</v>
      </c>
      <c r="B2" s="1351" t="s">
        <v>227</v>
      </c>
      <c r="C2" s="1351"/>
      <c r="D2" s="1351"/>
      <c r="E2" s="1351"/>
      <c r="F2" s="1351" t="s">
        <v>228</v>
      </c>
      <c r="G2" s="1351" t="s">
        <v>229</v>
      </c>
      <c r="H2" s="1351"/>
      <c r="I2" s="1351" t="s">
        <v>230</v>
      </c>
      <c r="J2" s="1351"/>
      <c r="K2" s="1351" t="s">
        <v>231</v>
      </c>
      <c r="L2" s="1351" t="s">
        <v>232</v>
      </c>
      <c r="M2" s="1290" t="s">
        <v>233</v>
      </c>
      <c r="N2" s="1291"/>
      <c r="O2" s="1291"/>
      <c r="P2" s="1340"/>
      <c r="Q2" s="1346" t="s">
        <v>234</v>
      </c>
      <c r="R2" s="1346" t="s">
        <v>235</v>
      </c>
      <c r="S2" s="1346" t="s">
        <v>236</v>
      </c>
      <c r="T2" s="1346" t="s">
        <v>237</v>
      </c>
      <c r="U2" s="1346" t="s">
        <v>238</v>
      </c>
      <c r="V2" s="1346" t="s">
        <v>239</v>
      </c>
      <c r="W2" s="1349" t="s">
        <v>240</v>
      </c>
    </row>
    <row r="3" spans="1:23" ht="25.15" customHeight="1">
      <c r="A3" s="1354"/>
      <c r="B3" s="1351" t="s">
        <v>17</v>
      </c>
      <c r="C3" s="1351"/>
      <c r="D3" s="1351" t="s">
        <v>18</v>
      </c>
      <c r="E3" s="1351"/>
      <c r="F3" s="1351"/>
      <c r="G3" s="1351" t="s">
        <v>241</v>
      </c>
      <c r="H3" s="1351" t="s">
        <v>242</v>
      </c>
      <c r="I3" s="1351" t="s">
        <v>243</v>
      </c>
      <c r="J3" s="1351" t="s">
        <v>244</v>
      </c>
      <c r="K3" s="1351"/>
      <c r="L3" s="1351"/>
      <c r="M3" s="1351" t="s">
        <v>376</v>
      </c>
      <c r="N3" s="1351" t="s">
        <v>495</v>
      </c>
      <c r="O3" s="1329" t="s">
        <v>528</v>
      </c>
      <c r="P3" s="1329" t="s">
        <v>529</v>
      </c>
      <c r="Q3" s="1347"/>
      <c r="R3" s="1347"/>
      <c r="S3" s="1347"/>
      <c r="T3" s="1347"/>
      <c r="U3" s="1347"/>
      <c r="V3" s="1347"/>
      <c r="W3" s="1350"/>
    </row>
    <row r="4" spans="1:23" ht="25.15" customHeight="1">
      <c r="A4" s="1354"/>
      <c r="B4" s="267" t="s">
        <v>19</v>
      </c>
      <c r="C4" s="267" t="s">
        <v>20</v>
      </c>
      <c r="D4" s="267" t="s">
        <v>19</v>
      </c>
      <c r="E4" s="267" t="s">
        <v>20</v>
      </c>
      <c r="F4" s="1351"/>
      <c r="G4" s="1351"/>
      <c r="H4" s="1351"/>
      <c r="I4" s="1351"/>
      <c r="J4" s="1351"/>
      <c r="K4" s="1351"/>
      <c r="L4" s="1351"/>
      <c r="M4" s="1351"/>
      <c r="N4" s="1351"/>
      <c r="O4" s="1331"/>
      <c r="P4" s="1331"/>
      <c r="Q4" s="1348"/>
      <c r="R4" s="1348"/>
      <c r="S4" s="1348"/>
      <c r="T4" s="1348"/>
      <c r="U4" s="1348"/>
      <c r="V4" s="1348"/>
      <c r="W4" s="1350"/>
    </row>
    <row r="5" spans="1:23" ht="39" customHeight="1">
      <c r="A5" s="1355"/>
      <c r="B5" s="1290" t="s">
        <v>245</v>
      </c>
      <c r="C5" s="1291"/>
      <c r="D5" s="1291"/>
      <c r="E5" s="1340"/>
      <c r="F5" s="267" t="s">
        <v>246</v>
      </c>
      <c r="G5" s="1290" t="s">
        <v>247</v>
      </c>
      <c r="H5" s="1340"/>
      <c r="I5" s="1290" t="s">
        <v>248</v>
      </c>
      <c r="J5" s="1340"/>
      <c r="K5" s="267" t="s">
        <v>249</v>
      </c>
      <c r="L5" s="267" t="s">
        <v>249</v>
      </c>
      <c r="M5" s="1290" t="s">
        <v>250</v>
      </c>
      <c r="N5" s="1291"/>
      <c r="O5" s="1291"/>
      <c r="P5" s="1340"/>
      <c r="Q5" s="267" t="s">
        <v>251</v>
      </c>
      <c r="R5" s="267" t="s">
        <v>251</v>
      </c>
      <c r="S5" s="267" t="s">
        <v>252</v>
      </c>
      <c r="T5" s="267" t="s">
        <v>251</v>
      </c>
      <c r="U5" s="267" t="s">
        <v>253</v>
      </c>
      <c r="V5" s="267" t="s">
        <v>253</v>
      </c>
      <c r="W5" s="268" t="s">
        <v>253</v>
      </c>
    </row>
    <row r="6" spans="1:23" ht="20.100000000000001" customHeight="1">
      <c r="A6" s="269" t="s">
        <v>254</v>
      </c>
      <c r="B6" s="1314">
        <v>0.15</v>
      </c>
      <c r="C6" s="1319" t="s">
        <v>255</v>
      </c>
      <c r="D6" s="1314">
        <v>0.12</v>
      </c>
      <c r="E6" s="1319" t="s">
        <v>256</v>
      </c>
      <c r="F6" s="1341">
        <v>3.7199999999999997E-2</v>
      </c>
      <c r="G6" s="1314">
        <v>0.06</v>
      </c>
      <c r="H6" s="1314">
        <v>0.06</v>
      </c>
      <c r="I6" s="1314">
        <v>0.15</v>
      </c>
      <c r="J6" s="1314">
        <v>0.12</v>
      </c>
      <c r="K6" s="245"/>
      <c r="L6" s="245"/>
      <c r="M6" s="1312">
        <v>3.1099999999999999E-2</v>
      </c>
      <c r="N6" s="1312">
        <v>3.15E-2</v>
      </c>
      <c r="O6" s="1312">
        <v>3.6400000000000002E-2</v>
      </c>
      <c r="P6" s="1312">
        <v>2.07E-2</v>
      </c>
      <c r="Q6" s="1329" t="s">
        <v>257</v>
      </c>
      <c r="R6" s="1332">
        <v>3.5450000000000002E-2</v>
      </c>
      <c r="S6" s="1320">
        <v>0.1295</v>
      </c>
      <c r="T6" s="1323">
        <v>4.4999999999999998E-2</v>
      </c>
      <c r="U6" s="1323" t="s">
        <v>258</v>
      </c>
      <c r="V6" s="1323" t="s">
        <v>259</v>
      </c>
      <c r="W6" s="1326" t="s">
        <v>260</v>
      </c>
    </row>
    <row r="7" spans="1:23" ht="20.100000000000001" customHeight="1">
      <c r="A7" s="269" t="s">
        <v>261</v>
      </c>
      <c r="B7" s="1314"/>
      <c r="C7" s="1314"/>
      <c r="D7" s="1314"/>
      <c r="E7" s="1314"/>
      <c r="F7" s="1341"/>
      <c r="G7" s="1314"/>
      <c r="H7" s="1314"/>
      <c r="I7" s="1314"/>
      <c r="J7" s="1314"/>
      <c r="K7" s="1342">
        <v>3.56E-2</v>
      </c>
      <c r="L7" s="1338" t="s">
        <v>394</v>
      </c>
      <c r="M7" s="1315"/>
      <c r="N7" s="1315"/>
      <c r="O7" s="1315"/>
      <c r="P7" s="1315"/>
      <c r="Q7" s="1330"/>
      <c r="R7" s="1333"/>
      <c r="S7" s="1321"/>
      <c r="T7" s="1324"/>
      <c r="U7" s="1324"/>
      <c r="V7" s="1324"/>
      <c r="W7" s="1327"/>
    </row>
    <row r="8" spans="1:23" ht="20.100000000000001" customHeight="1">
      <c r="A8" s="269" t="s">
        <v>262</v>
      </c>
      <c r="B8" s="1314"/>
      <c r="C8" s="1314"/>
      <c r="D8" s="1314"/>
      <c r="E8" s="1314"/>
      <c r="F8" s="1341"/>
      <c r="G8" s="1314"/>
      <c r="H8" s="1314"/>
      <c r="I8" s="1314"/>
      <c r="J8" s="1314"/>
      <c r="K8" s="1343"/>
      <c r="L8" s="1344"/>
      <c r="M8" s="1315"/>
      <c r="N8" s="1315"/>
      <c r="O8" s="1315"/>
      <c r="P8" s="1315"/>
      <c r="Q8" s="1330"/>
      <c r="R8" s="1333"/>
      <c r="S8" s="1321"/>
      <c r="T8" s="1324"/>
      <c r="U8" s="1324"/>
      <c r="V8" s="1324"/>
      <c r="W8" s="1327"/>
    </row>
    <row r="9" spans="1:23" ht="20.100000000000001" customHeight="1">
      <c r="A9" s="269" t="s">
        <v>181</v>
      </c>
      <c r="B9" s="1314"/>
      <c r="C9" s="1314"/>
      <c r="D9" s="1314"/>
      <c r="E9" s="1314"/>
      <c r="F9" s="1341"/>
      <c r="G9" s="1314"/>
      <c r="H9" s="256">
        <v>5.5E-2</v>
      </c>
      <c r="I9" s="1314"/>
      <c r="J9" s="1314"/>
      <c r="K9" s="1343"/>
      <c r="L9" s="1344"/>
      <c r="M9" s="1315"/>
      <c r="N9" s="1315"/>
      <c r="O9" s="1315"/>
      <c r="P9" s="1315"/>
      <c r="Q9" s="1330"/>
      <c r="R9" s="1333"/>
      <c r="S9" s="1321"/>
      <c r="T9" s="1324"/>
      <c r="U9" s="1324"/>
      <c r="V9" s="1324"/>
      <c r="W9" s="1327"/>
    </row>
    <row r="10" spans="1:23" ht="20.100000000000001" customHeight="1">
      <c r="A10" s="269" t="s">
        <v>263</v>
      </c>
      <c r="B10" s="1314"/>
      <c r="C10" s="1314"/>
      <c r="D10" s="1314"/>
      <c r="E10" s="1314"/>
      <c r="F10" s="1341"/>
      <c r="G10" s="1314"/>
      <c r="H10" s="1314">
        <v>0.05</v>
      </c>
      <c r="I10" s="1314"/>
      <c r="J10" s="1314"/>
      <c r="K10" s="1343"/>
      <c r="L10" s="1344"/>
      <c r="M10" s="1315"/>
      <c r="N10" s="1315"/>
      <c r="O10" s="1315"/>
      <c r="P10" s="1315"/>
      <c r="Q10" s="1330"/>
      <c r="R10" s="1333"/>
      <c r="S10" s="1321"/>
      <c r="T10" s="1324"/>
      <c r="U10" s="1324"/>
      <c r="V10" s="1324"/>
      <c r="W10" s="1327"/>
    </row>
    <row r="11" spans="1:23" ht="20.100000000000001" customHeight="1">
      <c r="A11" s="269" t="s">
        <v>264</v>
      </c>
      <c r="B11" s="1314"/>
      <c r="C11" s="1314"/>
      <c r="D11" s="1314"/>
      <c r="E11" s="1314"/>
      <c r="F11" s="1341"/>
      <c r="G11" s="1314"/>
      <c r="H11" s="1314"/>
      <c r="I11" s="1314"/>
      <c r="J11" s="1314"/>
      <c r="K11" s="1343"/>
      <c r="L11" s="1344"/>
      <c r="M11" s="1313"/>
      <c r="N11" s="1313"/>
      <c r="O11" s="1313"/>
      <c r="P11" s="1313"/>
      <c r="Q11" s="1330"/>
      <c r="R11" s="1333"/>
      <c r="S11" s="1321"/>
      <c r="T11" s="1324"/>
      <c r="U11" s="1324"/>
      <c r="V11" s="1324"/>
      <c r="W11" s="1327"/>
    </row>
    <row r="12" spans="1:23" ht="20.100000000000001" customHeight="1">
      <c r="A12" s="269" t="s">
        <v>265</v>
      </c>
      <c r="B12" s="1314">
        <v>0.14000000000000001</v>
      </c>
      <c r="C12" s="1319" t="s">
        <v>266</v>
      </c>
      <c r="D12" s="1314">
        <v>0.11</v>
      </c>
      <c r="E12" s="1319" t="s">
        <v>267</v>
      </c>
      <c r="F12" s="1341"/>
      <c r="G12" s="1314">
        <v>5.5E-2</v>
      </c>
      <c r="H12" s="1314"/>
      <c r="I12" s="1314"/>
      <c r="J12" s="1314"/>
      <c r="K12" s="1343"/>
      <c r="L12" s="1344"/>
      <c r="M12" s="1335" t="s">
        <v>569</v>
      </c>
      <c r="N12" s="1335" t="s">
        <v>570</v>
      </c>
      <c r="O12" s="1337" t="s">
        <v>571</v>
      </c>
      <c r="P12" s="1337" t="s">
        <v>572</v>
      </c>
      <c r="Q12" s="1330"/>
      <c r="R12" s="1333"/>
      <c r="S12" s="1321"/>
      <c r="T12" s="1324"/>
      <c r="U12" s="1324"/>
      <c r="V12" s="1324"/>
      <c r="W12" s="1327"/>
    </row>
    <row r="13" spans="1:23" ht="20.100000000000001" customHeight="1">
      <c r="A13" s="269" t="s">
        <v>268</v>
      </c>
      <c r="B13" s="1314"/>
      <c r="C13" s="1319"/>
      <c r="D13" s="1314"/>
      <c r="E13" s="1319"/>
      <c r="F13" s="1341"/>
      <c r="G13" s="1314"/>
      <c r="H13" s="1314"/>
      <c r="I13" s="1314">
        <v>0.14000000000000001</v>
      </c>
      <c r="J13" s="1314">
        <v>0.11</v>
      </c>
      <c r="K13" s="1343"/>
      <c r="L13" s="1344"/>
      <c r="M13" s="1336"/>
      <c r="N13" s="1336"/>
      <c r="O13" s="1338"/>
      <c r="P13" s="1338"/>
      <c r="Q13" s="1330"/>
      <c r="R13" s="1333"/>
      <c r="S13" s="1321"/>
      <c r="T13" s="1324"/>
      <c r="U13" s="1324"/>
      <c r="V13" s="1324"/>
      <c r="W13" s="1327"/>
    </row>
    <row r="14" spans="1:23" ht="20.100000000000001" customHeight="1">
      <c r="A14" s="269" t="s">
        <v>269</v>
      </c>
      <c r="B14" s="1314">
        <v>0.13</v>
      </c>
      <c r="C14" s="1319" t="s">
        <v>270</v>
      </c>
      <c r="D14" s="1314">
        <v>0.1</v>
      </c>
      <c r="E14" s="1319" t="s">
        <v>271</v>
      </c>
      <c r="F14" s="1341"/>
      <c r="G14" s="1314"/>
      <c r="H14" s="1314"/>
      <c r="I14" s="1314"/>
      <c r="J14" s="1314"/>
      <c r="K14" s="1343"/>
      <c r="L14" s="1344"/>
      <c r="M14" s="1336"/>
      <c r="N14" s="1336"/>
      <c r="O14" s="1338"/>
      <c r="P14" s="1338"/>
      <c r="Q14" s="1330"/>
      <c r="R14" s="1333"/>
      <c r="S14" s="1321"/>
      <c r="T14" s="1324"/>
      <c r="U14" s="1324"/>
      <c r="V14" s="1324"/>
      <c r="W14" s="1327"/>
    </row>
    <row r="15" spans="1:23" ht="24.75" customHeight="1">
      <c r="A15" s="269" t="s">
        <v>272</v>
      </c>
      <c r="B15" s="1314"/>
      <c r="C15" s="1319"/>
      <c r="D15" s="1314"/>
      <c r="E15" s="1319"/>
      <c r="F15" s="1341"/>
      <c r="G15" s="1314">
        <v>0.05</v>
      </c>
      <c r="H15" s="1314"/>
      <c r="I15" s="1314">
        <v>0.13</v>
      </c>
      <c r="J15" s="1314">
        <v>0.1</v>
      </c>
      <c r="K15" s="1343"/>
      <c r="L15" s="1344"/>
      <c r="M15" s="1336"/>
      <c r="N15" s="1336"/>
      <c r="O15" s="1339"/>
      <c r="P15" s="1339"/>
      <c r="Q15" s="1330"/>
      <c r="R15" s="1333"/>
      <c r="S15" s="1321"/>
      <c r="T15" s="1324"/>
      <c r="U15" s="1324"/>
      <c r="V15" s="1324"/>
      <c r="W15" s="1328"/>
    </row>
    <row r="16" spans="1:23" ht="25.5" customHeight="1">
      <c r="A16" s="270" t="s">
        <v>273</v>
      </c>
      <c r="B16" s="1314"/>
      <c r="C16" s="1319"/>
      <c r="D16" s="1314"/>
      <c r="E16" s="1319"/>
      <c r="F16" s="1341"/>
      <c r="G16" s="1314"/>
      <c r="H16" s="1314"/>
      <c r="I16" s="1314"/>
      <c r="J16" s="1314"/>
      <c r="K16" s="1343"/>
      <c r="L16" s="1344"/>
      <c r="M16" s="1311">
        <v>2.3699999999999999E-2</v>
      </c>
      <c r="N16" s="1311">
        <v>2.5999999999999999E-2</v>
      </c>
      <c r="O16" s="1312">
        <v>3.1099999999999999E-2</v>
      </c>
      <c r="P16" s="1312">
        <v>1.6400000000000001E-2</v>
      </c>
      <c r="Q16" s="1330"/>
      <c r="R16" s="1333"/>
      <c r="S16" s="1321"/>
      <c r="T16" s="1324"/>
      <c r="U16" s="1324"/>
      <c r="V16" s="1324"/>
      <c r="W16" s="271" t="s">
        <v>274</v>
      </c>
    </row>
    <row r="17" spans="1:23" ht="25.5" customHeight="1">
      <c r="A17" s="270" t="s">
        <v>275</v>
      </c>
      <c r="B17" s="1314"/>
      <c r="C17" s="1319"/>
      <c r="D17" s="1314"/>
      <c r="E17" s="1319"/>
      <c r="F17" s="1341"/>
      <c r="G17" s="1314"/>
      <c r="H17" s="1314"/>
      <c r="I17" s="1314"/>
      <c r="J17" s="1314"/>
      <c r="K17" s="1343"/>
      <c r="L17" s="1344"/>
      <c r="M17" s="1311"/>
      <c r="N17" s="1311"/>
      <c r="O17" s="1315"/>
      <c r="P17" s="1315"/>
      <c r="Q17" s="1330"/>
      <c r="R17" s="1333"/>
      <c r="S17" s="1321"/>
      <c r="T17" s="1324"/>
      <c r="U17" s="1324"/>
      <c r="V17" s="1324"/>
      <c r="W17" s="271" t="s">
        <v>276</v>
      </c>
    </row>
    <row r="18" spans="1:23" ht="42" customHeight="1">
      <c r="A18" s="270" t="s">
        <v>277</v>
      </c>
      <c r="B18" s="1314"/>
      <c r="C18" s="1319"/>
      <c r="D18" s="1314"/>
      <c r="E18" s="1319"/>
      <c r="F18" s="1341"/>
      <c r="G18" s="1314"/>
      <c r="H18" s="1314"/>
      <c r="I18" s="1314"/>
      <c r="J18" s="1314"/>
      <c r="K18" s="1343"/>
      <c r="L18" s="1344"/>
      <c r="M18" s="1311"/>
      <c r="N18" s="1311"/>
      <c r="O18" s="1313"/>
      <c r="P18" s="1313"/>
      <c r="Q18" s="1330"/>
      <c r="R18" s="1333"/>
      <c r="S18" s="1321"/>
      <c r="T18" s="1324"/>
      <c r="U18" s="1324"/>
      <c r="V18" s="1324"/>
      <c r="W18" s="1316" t="s">
        <v>278</v>
      </c>
    </row>
    <row r="19" spans="1:23" ht="20.100000000000001" customHeight="1">
      <c r="A19" s="1310" t="s">
        <v>279</v>
      </c>
      <c r="B19" s="1314"/>
      <c r="C19" s="1319"/>
      <c r="D19" s="1314"/>
      <c r="E19" s="1319"/>
      <c r="F19" s="1341"/>
      <c r="G19" s="1314"/>
      <c r="H19" s="1314"/>
      <c r="I19" s="1314"/>
      <c r="J19" s="1314"/>
      <c r="K19" s="1343"/>
      <c r="L19" s="1344"/>
      <c r="M19" s="1311">
        <v>2.64E-2</v>
      </c>
      <c r="N19" s="1311">
        <v>2.7300000000000001E-2</v>
      </c>
      <c r="O19" s="1312">
        <v>3.39E-2</v>
      </c>
      <c r="P19" s="1312">
        <v>1.78E-2</v>
      </c>
      <c r="Q19" s="1330"/>
      <c r="R19" s="1333"/>
      <c r="S19" s="1321"/>
      <c r="T19" s="1324"/>
      <c r="U19" s="1324"/>
      <c r="V19" s="1324"/>
      <c r="W19" s="1317"/>
    </row>
    <row r="20" spans="1:23" ht="20.100000000000001" customHeight="1">
      <c r="A20" s="1310"/>
      <c r="B20" s="1314"/>
      <c r="C20" s="1319"/>
      <c r="D20" s="1314"/>
      <c r="E20" s="1319"/>
      <c r="F20" s="1341"/>
      <c r="G20" s="1314"/>
      <c r="H20" s="1314"/>
      <c r="I20" s="1314"/>
      <c r="J20" s="1314"/>
      <c r="K20" s="1343"/>
      <c r="L20" s="1345"/>
      <c r="M20" s="1311"/>
      <c r="N20" s="1311"/>
      <c r="O20" s="1313"/>
      <c r="P20" s="1313"/>
      <c r="Q20" s="1331"/>
      <c r="R20" s="1334"/>
      <c r="S20" s="1322"/>
      <c r="T20" s="1325"/>
      <c r="U20" s="1325"/>
      <c r="V20" s="1325"/>
      <c r="W20" s="1318"/>
    </row>
    <row r="21" spans="1:23" ht="10.15" customHeight="1">
      <c r="A21" s="272"/>
      <c r="B21" s="31"/>
      <c r="C21" s="32"/>
      <c r="D21" s="31"/>
      <c r="E21" s="32"/>
      <c r="F21" s="32"/>
      <c r="G21" s="31"/>
      <c r="H21" s="31"/>
      <c r="I21" s="31"/>
      <c r="J21" s="31"/>
      <c r="K21" s="31"/>
      <c r="L21" s="31"/>
      <c r="M21" s="32"/>
      <c r="N21" s="32"/>
      <c r="O21" s="32"/>
      <c r="P21" s="32"/>
      <c r="Q21" s="32"/>
    </row>
    <row r="22" spans="1:23" ht="20.100000000000001" customHeight="1">
      <c r="A22" s="273" t="s">
        <v>395</v>
      </c>
      <c r="B22" s="273"/>
      <c r="C22" s="273"/>
      <c r="D22" s="273"/>
      <c r="E22" s="273"/>
    </row>
    <row r="23" spans="1:23" s="274" customFormat="1" ht="13.15" customHeight="1">
      <c r="A23" s="274" t="s">
        <v>396</v>
      </c>
      <c r="B23" s="1284" t="s">
        <v>397</v>
      </c>
      <c r="C23" s="1284"/>
      <c r="D23" s="1284"/>
      <c r="E23" s="1284"/>
      <c r="F23" s="1284"/>
      <c r="G23" s="1284"/>
      <c r="H23" s="1284"/>
      <c r="I23" s="1284"/>
      <c r="J23" s="1284"/>
      <c r="K23" s="1284"/>
      <c r="L23" s="1284"/>
      <c r="M23" s="1284"/>
      <c r="N23" s="1284"/>
      <c r="O23" s="1284"/>
      <c r="P23" s="1284"/>
      <c r="Q23" s="1284"/>
    </row>
    <row r="24" spans="1:23" s="274" customFormat="1" ht="13.15" customHeight="1">
      <c r="B24" s="1284" t="s">
        <v>280</v>
      </c>
      <c r="C24" s="1284"/>
      <c r="D24" s="1284"/>
      <c r="E24" s="1284"/>
      <c r="F24" s="1284"/>
      <c r="G24" s="1284"/>
      <c r="H24" s="1284"/>
      <c r="I24" s="1284"/>
      <c r="J24" s="1284"/>
      <c r="K24" s="1284"/>
      <c r="L24" s="1284"/>
      <c r="M24" s="1284"/>
      <c r="N24" s="1284"/>
      <c r="O24" s="1284"/>
      <c r="P24" s="1284"/>
      <c r="Q24" s="1284"/>
    </row>
    <row r="25" spans="1:23" s="274" customFormat="1" ht="13.15" customHeight="1">
      <c r="A25" s="274" t="s">
        <v>281</v>
      </c>
      <c r="B25" s="1284" t="s">
        <v>398</v>
      </c>
      <c r="C25" s="1284"/>
      <c r="D25" s="1284"/>
      <c r="E25" s="1284"/>
      <c r="F25" s="1284"/>
      <c r="G25" s="1284"/>
      <c r="H25" s="1284"/>
      <c r="I25" s="1284"/>
      <c r="J25" s="1284"/>
      <c r="K25" s="1284"/>
      <c r="L25" s="1284"/>
      <c r="M25" s="1284"/>
      <c r="N25" s="1284"/>
      <c r="O25" s="1284"/>
      <c r="P25" s="1284"/>
      <c r="Q25" s="1284"/>
    </row>
    <row r="26" spans="1:23" s="274" customFormat="1" ht="13.15" customHeight="1">
      <c r="A26" s="274" t="s">
        <v>399</v>
      </c>
      <c r="B26" s="1284" t="s">
        <v>400</v>
      </c>
      <c r="C26" s="1284"/>
      <c r="D26" s="1284"/>
      <c r="E26" s="1284"/>
      <c r="F26" s="1284"/>
      <c r="G26" s="1284"/>
      <c r="H26" s="1284"/>
      <c r="I26" s="1284"/>
      <c r="J26" s="1284"/>
      <c r="K26" s="1284"/>
      <c r="L26" s="1284"/>
      <c r="M26" s="1284"/>
      <c r="N26" s="1284"/>
      <c r="O26" s="1284"/>
      <c r="P26" s="1284"/>
      <c r="Q26" s="1284"/>
    </row>
    <row r="27" spans="1:23" s="274" customFormat="1" ht="13.15" customHeight="1">
      <c r="B27" s="1284" t="s">
        <v>401</v>
      </c>
      <c r="C27" s="1284"/>
      <c r="D27" s="1284"/>
      <c r="E27" s="1284"/>
      <c r="F27" s="1284"/>
      <c r="G27" s="1284"/>
      <c r="H27" s="1284"/>
      <c r="I27" s="1284"/>
      <c r="J27" s="1284"/>
      <c r="K27" s="1284"/>
      <c r="L27" s="1284"/>
      <c r="M27" s="1284"/>
      <c r="N27" s="1284"/>
      <c r="O27" s="1284"/>
      <c r="P27" s="1284"/>
      <c r="Q27" s="1284"/>
    </row>
    <row r="28" spans="1:23" s="274" customFormat="1" ht="13.15" customHeight="1">
      <c r="A28" s="274" t="s">
        <v>282</v>
      </c>
      <c r="B28" s="1309" t="s">
        <v>492</v>
      </c>
      <c r="C28" s="1309"/>
      <c r="D28" s="1309"/>
      <c r="E28" s="1309"/>
      <c r="F28" s="1309"/>
      <c r="G28" s="1309"/>
      <c r="H28" s="1309"/>
      <c r="I28" s="1309"/>
      <c r="J28" s="1309"/>
      <c r="K28" s="1309"/>
      <c r="L28" s="1309"/>
      <c r="M28" s="1309"/>
      <c r="N28" s="1309"/>
      <c r="O28" s="1309"/>
      <c r="P28" s="1309"/>
      <c r="Q28" s="1309"/>
      <c r="R28" s="1309"/>
      <c r="S28" s="1309"/>
      <c r="T28" s="1309"/>
      <c r="U28" s="1309"/>
      <c r="V28" s="1309"/>
      <c r="W28" s="1309"/>
    </row>
    <row r="29" spans="1:23" s="274" customFormat="1" ht="13.15" customHeight="1">
      <c r="B29" s="1309" t="s">
        <v>493</v>
      </c>
      <c r="C29" s="1309"/>
      <c r="D29" s="1309"/>
      <c r="E29" s="1309"/>
      <c r="F29" s="1309"/>
      <c r="G29" s="1309"/>
      <c r="H29" s="1309"/>
      <c r="I29" s="1309"/>
      <c r="J29" s="1309"/>
      <c r="K29" s="1309"/>
      <c r="L29" s="1309"/>
      <c r="M29" s="1309"/>
      <c r="N29" s="1309"/>
      <c r="O29" s="1309"/>
      <c r="P29" s="1309"/>
      <c r="Q29" s="1309"/>
      <c r="R29" s="1309"/>
      <c r="S29" s="1309"/>
      <c r="T29" s="1309"/>
      <c r="U29" s="1309"/>
      <c r="V29" s="1309"/>
      <c r="W29" s="1309"/>
    </row>
    <row r="30" spans="1:23" s="274" customFormat="1" ht="13.15" customHeight="1">
      <c r="B30" s="277" t="s">
        <v>402</v>
      </c>
      <c r="C30" s="277"/>
      <c r="D30" s="277"/>
      <c r="E30" s="277"/>
      <c r="F30" s="277"/>
      <c r="G30" s="277"/>
      <c r="H30" s="277"/>
      <c r="I30" s="277"/>
      <c r="J30" s="277"/>
      <c r="K30" s="277"/>
      <c r="L30" s="277"/>
      <c r="M30" s="277"/>
      <c r="N30" s="277"/>
      <c r="O30" s="277"/>
      <c r="P30" s="277"/>
      <c r="Q30" s="277"/>
      <c r="R30" s="277"/>
      <c r="S30" s="278"/>
      <c r="T30" s="278"/>
      <c r="U30" s="276"/>
      <c r="V30" s="276"/>
      <c r="W30" s="276"/>
    </row>
    <row r="31" spans="1:23" s="274" customFormat="1" ht="13.15" customHeight="1">
      <c r="B31" s="1284"/>
      <c r="C31" s="1284"/>
      <c r="D31" s="1284"/>
      <c r="E31" s="1284"/>
      <c r="F31" s="1284"/>
      <c r="G31" s="1284"/>
      <c r="H31" s="1284"/>
      <c r="I31" s="1284"/>
      <c r="J31" s="1284"/>
      <c r="K31" s="1284"/>
      <c r="L31" s="1284"/>
      <c r="M31" s="1284"/>
      <c r="N31" s="1284"/>
      <c r="O31" s="1284"/>
      <c r="P31" s="1284"/>
      <c r="Q31" s="1284"/>
    </row>
    <row r="32" spans="1:23" s="274" customFormat="1" ht="13.15" customHeight="1">
      <c r="A32" s="274" t="s">
        <v>182</v>
      </c>
      <c r="B32" s="1284" t="s">
        <v>403</v>
      </c>
      <c r="C32" s="1284"/>
      <c r="D32" s="1284"/>
      <c r="E32" s="1284"/>
      <c r="F32" s="1284"/>
      <c r="G32" s="1284"/>
      <c r="H32" s="1284"/>
      <c r="I32" s="1284"/>
      <c r="J32" s="1284"/>
      <c r="K32" s="1284"/>
      <c r="L32" s="1284"/>
      <c r="M32" s="1284"/>
      <c r="N32" s="1284"/>
      <c r="O32" s="1284"/>
      <c r="P32" s="1284"/>
      <c r="Q32" s="1284"/>
    </row>
    <row r="33" spans="2:23" s="274" customFormat="1" ht="13.15" customHeight="1">
      <c r="B33" s="1284" t="s">
        <v>404</v>
      </c>
      <c r="C33" s="1284"/>
      <c r="D33" s="1284"/>
      <c r="E33" s="1284"/>
      <c r="F33" s="1284"/>
      <c r="G33" s="1284"/>
      <c r="H33" s="1284"/>
      <c r="I33" s="1284"/>
      <c r="J33" s="1284"/>
      <c r="K33" s="1284"/>
      <c r="L33" s="1284"/>
      <c r="M33" s="1284"/>
      <c r="N33" s="1284"/>
      <c r="O33" s="1284"/>
      <c r="P33" s="1284"/>
      <c r="Q33" s="1284"/>
    </row>
    <row r="34" spans="2:23" s="274" customFormat="1" ht="13.15" customHeight="1">
      <c r="B34" s="1284" t="s">
        <v>283</v>
      </c>
      <c r="C34" s="1284"/>
      <c r="D34" s="1284"/>
      <c r="E34" s="1284"/>
      <c r="F34" s="1284"/>
      <c r="G34" s="1284"/>
      <c r="H34" s="1284"/>
      <c r="I34" s="1284"/>
      <c r="J34" s="1284"/>
      <c r="K34" s="1284"/>
      <c r="L34" s="1284"/>
      <c r="M34" s="1284"/>
      <c r="N34" s="1284"/>
      <c r="O34" s="1284"/>
      <c r="P34" s="1284"/>
      <c r="Q34" s="1284"/>
    </row>
    <row r="35" spans="2:23" s="274" customFormat="1" ht="13.15" customHeight="1">
      <c r="B35" s="1284" t="s">
        <v>284</v>
      </c>
      <c r="C35" s="1284"/>
      <c r="D35" s="1284"/>
      <c r="E35" s="1284"/>
      <c r="F35" s="1284"/>
      <c r="G35" s="1284"/>
      <c r="H35" s="1284"/>
      <c r="I35" s="1284"/>
      <c r="J35" s="1284"/>
      <c r="K35" s="1284"/>
      <c r="L35" s="1284"/>
      <c r="M35" s="1284"/>
      <c r="N35" s="1284"/>
      <c r="O35" s="1284"/>
      <c r="P35" s="1284"/>
      <c r="Q35" s="1284"/>
    </row>
    <row r="36" spans="2:23" s="274" customFormat="1" ht="12.75" customHeight="1">
      <c r="B36" s="1309" t="s">
        <v>405</v>
      </c>
      <c r="C36" s="1309"/>
      <c r="D36" s="1309"/>
      <c r="E36" s="1309"/>
      <c r="F36" s="1309"/>
      <c r="G36" s="1309"/>
      <c r="H36" s="1309"/>
      <c r="I36" s="1309"/>
      <c r="J36" s="1309"/>
      <c r="K36" s="1309"/>
      <c r="L36" s="1309"/>
      <c r="M36" s="1309"/>
      <c r="N36" s="1309"/>
      <c r="O36" s="1309"/>
      <c r="P36" s="1309"/>
      <c r="Q36" s="1309"/>
      <c r="R36" s="1309"/>
      <c r="S36" s="1309"/>
      <c r="T36" s="1309"/>
      <c r="U36" s="1309"/>
      <c r="V36" s="1309"/>
      <c r="W36" s="1309"/>
    </row>
    <row r="37" spans="2:23" s="274" customFormat="1" ht="13.15" customHeight="1">
      <c r="B37" s="1284" t="s">
        <v>406</v>
      </c>
      <c r="C37" s="1284"/>
      <c r="D37" s="1284"/>
      <c r="E37" s="1284"/>
      <c r="F37" s="1284"/>
      <c r="G37" s="1284"/>
      <c r="H37" s="1284"/>
      <c r="I37" s="1284"/>
      <c r="J37" s="1284"/>
      <c r="K37" s="1284"/>
      <c r="L37" s="1284"/>
      <c r="M37" s="1284"/>
      <c r="N37" s="1284"/>
      <c r="O37" s="1284"/>
      <c r="P37" s="1284"/>
      <c r="Q37" s="1284"/>
    </row>
    <row r="38" spans="2:23" s="274" customFormat="1" ht="13.15" hidden="1" customHeight="1">
      <c r="B38" s="1307" t="s">
        <v>285</v>
      </c>
      <c r="C38" s="1307"/>
      <c r="D38" s="1307"/>
      <c r="E38" s="1307"/>
      <c r="F38" s="1307"/>
      <c r="G38" s="1307"/>
      <c r="H38" s="1307"/>
      <c r="I38" s="1308"/>
      <c r="J38" s="279" t="s">
        <v>286</v>
      </c>
      <c r="K38" s="280" t="s">
        <v>21</v>
      </c>
      <c r="L38" s="280" t="s">
        <v>22</v>
      </c>
      <c r="M38" s="280" t="s">
        <v>23</v>
      </c>
      <c r="N38" s="280" t="s">
        <v>407</v>
      </c>
      <c r="O38" s="280" t="s">
        <v>408</v>
      </c>
      <c r="P38" s="275"/>
      <c r="Q38" s="275"/>
    </row>
    <row r="39" spans="2:23" s="274" customFormat="1" ht="13.15" hidden="1" customHeight="1">
      <c r="B39" s="1300" t="s">
        <v>296</v>
      </c>
      <c r="C39" s="1301"/>
      <c r="D39" s="1301" t="s">
        <v>287</v>
      </c>
      <c r="E39" s="1301"/>
      <c r="F39" s="1301"/>
      <c r="G39" s="1301"/>
      <c r="H39" s="1301"/>
      <c r="I39" s="1301"/>
      <c r="J39" s="33">
        <v>8.9999999999999993E-3</v>
      </c>
      <c r="K39" s="34">
        <v>1.15E-2</v>
      </c>
      <c r="L39" s="34">
        <v>1.17E-2</v>
      </c>
      <c r="M39" s="34">
        <v>1.2500000000000001E-2</v>
      </c>
      <c r="N39" s="34">
        <v>1.06E-2</v>
      </c>
      <c r="O39" s="34">
        <v>1.15E-2</v>
      </c>
      <c r="P39" s="275"/>
      <c r="Q39" s="275"/>
    </row>
    <row r="40" spans="2:23" s="274" customFormat="1" ht="13.15" hidden="1" customHeight="1">
      <c r="B40" s="1290" t="s">
        <v>288</v>
      </c>
      <c r="C40" s="1291"/>
      <c r="D40" s="1291" t="s">
        <v>289</v>
      </c>
      <c r="E40" s="1291"/>
      <c r="F40" s="1291"/>
      <c r="G40" s="1291"/>
      <c r="H40" s="1291"/>
      <c r="I40" s="1291"/>
      <c r="J40" s="35">
        <v>5.0000000000000001E-3</v>
      </c>
      <c r="K40" s="36">
        <v>9.1999999999999998E-3</v>
      </c>
      <c r="L40" s="36">
        <v>9.1999999999999998E-3</v>
      </c>
      <c r="M40" s="36">
        <v>9.2999999999999992E-3</v>
      </c>
      <c r="N40" s="36">
        <v>7.4000000000000003E-3</v>
      </c>
      <c r="O40" s="36">
        <v>8.3999999999999995E-3</v>
      </c>
      <c r="P40" s="275"/>
      <c r="Q40" s="275"/>
    </row>
    <row r="41" spans="2:23" s="274" customFormat="1" ht="13.15" hidden="1" customHeight="1">
      <c r="B41" s="1290" t="s">
        <v>290</v>
      </c>
      <c r="C41" s="1291"/>
      <c r="D41" s="1291" t="s">
        <v>291</v>
      </c>
      <c r="E41" s="1291"/>
      <c r="F41" s="1291"/>
      <c r="G41" s="1291"/>
      <c r="H41" s="1291"/>
      <c r="I41" s="1291"/>
      <c r="J41" s="35">
        <v>5.0000000000000001E-3</v>
      </c>
      <c r="K41" s="36">
        <v>7.4000000000000003E-3</v>
      </c>
      <c r="L41" s="36">
        <v>7.3000000000000001E-3</v>
      </c>
      <c r="M41" s="36">
        <v>7.7000000000000002E-3</v>
      </c>
      <c r="N41" s="36">
        <v>5.8999999999999999E-3</v>
      </c>
      <c r="O41" s="36">
        <v>7.1000000000000004E-3</v>
      </c>
      <c r="P41" s="275"/>
      <c r="Q41" s="275"/>
    </row>
    <row r="42" spans="2:23" s="274" customFormat="1" ht="13.15" hidden="1" customHeight="1">
      <c r="B42" s="1290" t="s">
        <v>183</v>
      </c>
      <c r="C42" s="1291"/>
      <c r="D42" s="1291" t="s">
        <v>409</v>
      </c>
      <c r="E42" s="1291"/>
      <c r="F42" s="1291"/>
      <c r="G42" s="1291"/>
      <c r="H42" s="1291"/>
      <c r="I42" s="1291"/>
      <c r="J42" s="35">
        <v>5.0000000000000001E-3</v>
      </c>
      <c r="K42" s="36">
        <v>6.4999999999999997E-3</v>
      </c>
      <c r="L42" s="36">
        <v>6.4999999999999997E-3</v>
      </c>
      <c r="M42" s="36">
        <v>7.4000000000000003E-3</v>
      </c>
      <c r="N42" s="36">
        <v>5.5999999999999999E-3</v>
      </c>
      <c r="O42" s="36">
        <v>6.7999999999999996E-3</v>
      </c>
      <c r="P42" s="275"/>
      <c r="Q42" s="275"/>
    </row>
    <row r="43" spans="2:23" s="274" customFormat="1" ht="13.15" hidden="1" customHeight="1">
      <c r="B43" s="1284" t="s">
        <v>184</v>
      </c>
      <c r="C43" s="1284"/>
      <c r="D43" s="1284"/>
      <c r="E43" s="1284"/>
      <c r="F43" s="1284"/>
      <c r="G43" s="1284"/>
      <c r="H43" s="1284"/>
      <c r="I43" s="1284"/>
      <c r="J43" s="1284"/>
      <c r="K43" s="1284"/>
      <c r="L43" s="1284"/>
      <c r="M43" s="1284"/>
      <c r="N43" s="1284"/>
      <c r="O43" s="1284"/>
      <c r="P43" s="1284"/>
      <c r="Q43" s="1284"/>
    </row>
    <row r="44" spans="2:23" s="274" customFormat="1" ht="13.15" hidden="1" customHeight="1">
      <c r="B44" s="1304" t="s">
        <v>292</v>
      </c>
      <c r="C44" s="1305"/>
      <c r="D44" s="1305"/>
      <c r="E44" s="1305"/>
      <c r="F44" s="1305"/>
      <c r="G44" s="1305"/>
      <c r="H44" s="1305"/>
      <c r="I44" s="1306"/>
      <c r="J44" s="279" t="s">
        <v>293</v>
      </c>
      <c r="K44" s="281" t="s">
        <v>294</v>
      </c>
      <c r="L44" s="281" t="s">
        <v>410</v>
      </c>
      <c r="M44" s="281" t="s">
        <v>295</v>
      </c>
      <c r="N44" s="281" t="s">
        <v>185</v>
      </c>
      <c r="O44" s="281"/>
      <c r="P44" s="281"/>
      <c r="Q44" s="275"/>
    </row>
    <row r="45" spans="2:23" s="274" customFormat="1" ht="13.15" hidden="1" customHeight="1">
      <c r="B45" s="1300" t="s">
        <v>296</v>
      </c>
      <c r="C45" s="1301"/>
      <c r="D45" s="1302" t="s">
        <v>411</v>
      </c>
      <c r="E45" s="1302"/>
      <c r="F45" s="1302"/>
      <c r="G45" s="1302"/>
      <c r="H45" s="1302"/>
      <c r="I45" s="1303"/>
      <c r="J45" s="33">
        <v>1.17E-2</v>
      </c>
      <c r="K45" s="37">
        <v>1.23E-2</v>
      </c>
      <c r="L45" s="37">
        <v>1.24E-2</v>
      </c>
      <c r="M45" s="37">
        <v>1.24E-2</v>
      </c>
      <c r="N45" s="37">
        <v>1.3899999999999999E-2</v>
      </c>
      <c r="O45" s="37"/>
      <c r="P45" s="37"/>
      <c r="Q45" s="275"/>
    </row>
    <row r="46" spans="2:23" s="274" customFormat="1" ht="13.15" hidden="1" customHeight="1">
      <c r="B46" s="1290" t="s">
        <v>288</v>
      </c>
      <c r="C46" s="1291"/>
      <c r="D46" s="1291" t="s">
        <v>297</v>
      </c>
      <c r="E46" s="1291"/>
      <c r="F46" s="1291"/>
      <c r="G46" s="1291"/>
      <c r="H46" s="1291"/>
      <c r="I46" s="1292"/>
      <c r="J46" s="35">
        <v>8.5000000000000006E-3</v>
      </c>
      <c r="K46" s="38">
        <v>8.8999999999999999E-3</v>
      </c>
      <c r="L46" s="38">
        <v>9.1999999999999998E-3</v>
      </c>
      <c r="M46" s="38">
        <v>9.1999999999999998E-3</v>
      </c>
      <c r="N46" s="38">
        <v>1.17E-2</v>
      </c>
      <c r="O46" s="38"/>
      <c r="P46" s="38"/>
      <c r="Q46" s="275"/>
    </row>
    <row r="47" spans="2:23" s="274" customFormat="1" ht="13.15" hidden="1" customHeight="1">
      <c r="B47" s="1290" t="s">
        <v>290</v>
      </c>
      <c r="C47" s="1291"/>
      <c r="D47" s="1291" t="s">
        <v>298</v>
      </c>
      <c r="E47" s="1291"/>
      <c r="F47" s="1291"/>
      <c r="G47" s="1291"/>
      <c r="H47" s="1291"/>
      <c r="I47" s="1292"/>
      <c r="J47" s="35">
        <v>7.1000000000000004E-3</v>
      </c>
      <c r="K47" s="38">
        <v>7.4000000000000003E-3</v>
      </c>
      <c r="L47" s="38">
        <v>8.3000000000000001E-3</v>
      </c>
      <c r="M47" s="38">
        <v>8.3000000000000001E-3</v>
      </c>
      <c r="N47" s="38">
        <v>9.7000000000000003E-3</v>
      </c>
      <c r="O47" s="38"/>
      <c r="P47" s="38"/>
      <c r="Q47" s="275"/>
    </row>
    <row r="48" spans="2:23" s="274" customFormat="1" ht="13.15" hidden="1" customHeight="1">
      <c r="B48" s="1290" t="s">
        <v>24</v>
      </c>
      <c r="C48" s="1291"/>
      <c r="D48" s="1291" t="s">
        <v>299</v>
      </c>
      <c r="E48" s="1291"/>
      <c r="F48" s="1291"/>
      <c r="G48" s="1291"/>
      <c r="H48" s="1291"/>
      <c r="I48" s="1292"/>
      <c r="J48" s="35">
        <v>6.8999999999999999E-3</v>
      </c>
      <c r="K48" s="38">
        <v>7.1999999999999998E-3</v>
      </c>
      <c r="L48" s="38">
        <v>8.0999999999999996E-3</v>
      </c>
      <c r="M48" s="38">
        <v>8.0999999999999996E-3</v>
      </c>
      <c r="N48" s="38">
        <v>9.1999999999999998E-3</v>
      </c>
      <c r="O48" s="38"/>
      <c r="P48" s="38"/>
      <c r="Q48" s="275"/>
    </row>
    <row r="49" spans="2:21" s="274" customFormat="1" ht="13.15" hidden="1" customHeight="1">
      <c r="B49" s="1290" t="s">
        <v>25</v>
      </c>
      <c r="C49" s="1291"/>
      <c r="D49" s="1291" t="s">
        <v>300</v>
      </c>
      <c r="E49" s="1291"/>
      <c r="F49" s="1291"/>
      <c r="G49" s="1291"/>
      <c r="H49" s="1291"/>
      <c r="I49" s="1292"/>
      <c r="J49" s="35">
        <v>6.7000000000000002E-3</v>
      </c>
      <c r="K49" s="38">
        <v>6.8999999999999999E-3</v>
      </c>
      <c r="L49" s="38">
        <v>7.9000000000000008E-3</v>
      </c>
      <c r="M49" s="38">
        <v>7.9000000000000008E-3</v>
      </c>
      <c r="N49" s="38">
        <v>8.8999999999999999E-3</v>
      </c>
      <c r="O49" s="38"/>
      <c r="P49" s="38"/>
      <c r="Q49" s="275"/>
    </row>
    <row r="50" spans="2:21" s="274" customFormat="1" ht="13.15" hidden="1" customHeight="1">
      <c r="B50" s="1290" t="s">
        <v>26</v>
      </c>
      <c r="C50" s="1291"/>
      <c r="D50" s="1291" t="s">
        <v>301</v>
      </c>
      <c r="E50" s="1291"/>
      <c r="F50" s="1291"/>
      <c r="G50" s="1291"/>
      <c r="H50" s="1291"/>
      <c r="I50" s="1292"/>
      <c r="J50" s="35">
        <v>6.7000000000000002E-3</v>
      </c>
      <c r="K50" s="38">
        <v>6.8999999999999999E-3</v>
      </c>
      <c r="L50" s="38">
        <v>7.9000000000000008E-3</v>
      </c>
      <c r="M50" s="38">
        <v>7.9000000000000008E-3</v>
      </c>
      <c r="N50" s="38">
        <v>8.8000000000000005E-3</v>
      </c>
      <c r="O50" s="38"/>
      <c r="P50" s="38"/>
      <c r="Q50" s="275"/>
    </row>
    <row r="51" spans="2:21" s="274" customFormat="1" ht="13.15" hidden="1" customHeight="1">
      <c r="B51" s="1290" t="s">
        <v>302</v>
      </c>
      <c r="C51" s="1291"/>
      <c r="D51" s="1291" t="s">
        <v>303</v>
      </c>
      <c r="E51" s="1291"/>
      <c r="F51" s="1291"/>
      <c r="G51" s="1291"/>
      <c r="H51" s="1291"/>
      <c r="I51" s="1292"/>
      <c r="J51" s="35"/>
      <c r="K51" s="38"/>
      <c r="L51" s="38"/>
      <c r="M51" s="39"/>
      <c r="N51" s="38">
        <v>8.6999999999999994E-3</v>
      </c>
      <c r="O51" s="38"/>
      <c r="P51" s="38"/>
      <c r="Q51" s="275"/>
    </row>
    <row r="52" spans="2:21" s="274" customFormat="1" ht="13.15" hidden="1" customHeight="1">
      <c r="B52" s="1284"/>
      <c r="C52" s="1284"/>
      <c r="D52" s="1284"/>
      <c r="E52" s="1284"/>
      <c r="F52" s="1284"/>
      <c r="G52" s="1284"/>
      <c r="H52" s="1284"/>
      <c r="I52" s="1284"/>
      <c r="J52" s="1284"/>
      <c r="K52" s="1284"/>
      <c r="L52" s="1284"/>
      <c r="M52" s="1284"/>
      <c r="N52" s="1284"/>
      <c r="O52" s="1284"/>
      <c r="P52" s="1284"/>
      <c r="Q52" s="1284"/>
    </row>
    <row r="53" spans="2:21" s="274" customFormat="1" ht="13.15" customHeight="1">
      <c r="B53" s="1293" t="s">
        <v>120</v>
      </c>
      <c r="C53" s="1294"/>
      <c r="D53" s="1296" t="s">
        <v>494</v>
      </c>
      <c r="E53" s="1297"/>
      <c r="F53" s="1297"/>
      <c r="G53" s="1297"/>
      <c r="H53" s="1297"/>
      <c r="I53" s="1298"/>
      <c r="J53" s="282"/>
      <c r="K53" s="282"/>
      <c r="L53" s="282"/>
      <c r="M53" s="282"/>
      <c r="N53" s="282"/>
      <c r="O53" s="282"/>
      <c r="P53" s="282"/>
      <c r="Q53" s="282"/>
    </row>
    <row r="54" spans="2:21" s="274" customFormat="1" ht="13.15" customHeight="1" thickBot="1">
      <c r="B54" s="1285"/>
      <c r="C54" s="1295"/>
      <c r="D54" s="1299" t="s">
        <v>495</v>
      </c>
      <c r="E54" s="1299"/>
      <c r="F54" s="1299"/>
      <c r="G54" s="1299" t="s">
        <v>376</v>
      </c>
      <c r="H54" s="1299"/>
      <c r="I54" s="1299"/>
      <c r="J54" s="283" t="s">
        <v>186</v>
      </c>
      <c r="K54" s="284" t="s">
        <v>187</v>
      </c>
      <c r="L54" s="284" t="s">
        <v>304</v>
      </c>
      <c r="M54" s="284" t="s">
        <v>164</v>
      </c>
      <c r="N54" s="284" t="s">
        <v>305</v>
      </c>
      <c r="O54" s="284" t="s">
        <v>306</v>
      </c>
      <c r="P54" s="284" t="s">
        <v>384</v>
      </c>
      <c r="Q54" s="284" t="s">
        <v>496</v>
      </c>
    </row>
    <row r="55" spans="2:21" s="274" customFormat="1" ht="13.15" customHeight="1" thickTop="1">
      <c r="B55" s="1285">
        <v>1</v>
      </c>
      <c r="C55" s="1286"/>
      <c r="D55" s="1289" t="s">
        <v>497</v>
      </c>
      <c r="E55" s="1289"/>
      <c r="F55" s="1289"/>
      <c r="G55" s="1289" t="s">
        <v>498</v>
      </c>
      <c r="H55" s="1289"/>
      <c r="I55" s="1289"/>
      <c r="J55" s="285">
        <v>1.3899999999999999E-2</v>
      </c>
      <c r="K55" s="286">
        <v>1.3899999999999999E-2</v>
      </c>
      <c r="L55" s="286">
        <v>1.3899999999999999E-2</v>
      </c>
      <c r="M55" s="286">
        <v>1.3899999999999999E-2</v>
      </c>
      <c r="N55" s="286">
        <v>1.3899999999999999E-2</v>
      </c>
      <c r="O55" s="286">
        <v>1.3899999999999999E-2</v>
      </c>
      <c r="P55" s="286">
        <v>1.5699999999999999E-2</v>
      </c>
      <c r="Q55" s="286">
        <v>1.5699999999999999E-2</v>
      </c>
    </row>
    <row r="56" spans="2:21" s="274" customFormat="1" ht="13.15" customHeight="1">
      <c r="B56" s="1285">
        <v>2</v>
      </c>
      <c r="C56" s="1286"/>
      <c r="D56" s="1287" t="s">
        <v>499</v>
      </c>
      <c r="E56" s="1287"/>
      <c r="F56" s="1287"/>
      <c r="G56" s="1287" t="s">
        <v>500</v>
      </c>
      <c r="H56" s="1287"/>
      <c r="I56" s="1287"/>
      <c r="J56" s="287">
        <v>1.17E-2</v>
      </c>
      <c r="K56" s="288">
        <v>1.17E-2</v>
      </c>
      <c r="L56" s="288">
        <v>1.17E-2</v>
      </c>
      <c r="M56" s="288">
        <v>1.17E-2</v>
      </c>
      <c r="N56" s="288">
        <v>1.17E-2</v>
      </c>
      <c r="O56" s="288">
        <v>1.17E-2</v>
      </c>
      <c r="P56" s="288">
        <v>1.2999999999999999E-2</v>
      </c>
      <c r="Q56" s="288">
        <v>1.2999999999999999E-2</v>
      </c>
    </row>
    <row r="57" spans="2:21" s="274" customFormat="1" ht="13.15" customHeight="1">
      <c r="B57" s="1285">
        <v>3</v>
      </c>
      <c r="C57" s="1286"/>
      <c r="D57" s="1287" t="s">
        <v>501</v>
      </c>
      <c r="E57" s="1287"/>
      <c r="F57" s="1287"/>
      <c r="G57" s="1287" t="s">
        <v>502</v>
      </c>
      <c r="H57" s="1287"/>
      <c r="I57" s="1287"/>
      <c r="J57" s="287">
        <v>9.7000000000000003E-3</v>
      </c>
      <c r="K57" s="288">
        <v>9.7000000000000003E-3</v>
      </c>
      <c r="L57" s="288">
        <v>9.7000000000000003E-3</v>
      </c>
      <c r="M57" s="288">
        <v>9.7000000000000003E-3</v>
      </c>
      <c r="N57" s="288">
        <v>9.7000000000000003E-3</v>
      </c>
      <c r="O57" s="288">
        <v>9.7000000000000003E-3</v>
      </c>
      <c r="P57" s="288">
        <v>1.1299999999999999E-2</v>
      </c>
      <c r="Q57" s="288">
        <v>1.1299999999999999E-2</v>
      </c>
    </row>
    <row r="58" spans="2:21" s="274" customFormat="1" ht="13.15" customHeight="1">
      <c r="B58" s="1285">
        <v>4</v>
      </c>
      <c r="C58" s="1286"/>
      <c r="D58" s="1287" t="s">
        <v>503</v>
      </c>
      <c r="E58" s="1287"/>
      <c r="F58" s="1287"/>
      <c r="G58" s="1287" t="s">
        <v>504</v>
      </c>
      <c r="H58" s="1287"/>
      <c r="I58" s="1287"/>
      <c r="J58" s="287">
        <v>9.1999999999999998E-3</v>
      </c>
      <c r="K58" s="288">
        <v>9.1999999999999998E-3</v>
      </c>
      <c r="L58" s="288">
        <v>9.1999999999999998E-3</v>
      </c>
      <c r="M58" s="288">
        <v>9.1999999999999998E-3</v>
      </c>
      <c r="N58" s="288">
        <v>9.1999999999999998E-3</v>
      </c>
      <c r="O58" s="288">
        <v>9.1999999999999998E-3</v>
      </c>
      <c r="P58" s="288">
        <v>1.06E-2</v>
      </c>
      <c r="Q58" s="288">
        <v>1.06E-2</v>
      </c>
    </row>
    <row r="59" spans="2:21" s="274" customFormat="1" ht="13.15" customHeight="1">
      <c r="B59" s="1285">
        <v>5</v>
      </c>
      <c r="C59" s="1286"/>
      <c r="D59" s="1287" t="s">
        <v>505</v>
      </c>
      <c r="E59" s="1287"/>
      <c r="F59" s="1287"/>
      <c r="G59" s="1287" t="s">
        <v>506</v>
      </c>
      <c r="H59" s="1287"/>
      <c r="I59" s="1287"/>
      <c r="J59" s="287">
        <v>8.8999999999999999E-3</v>
      </c>
      <c r="K59" s="288">
        <v>8.8999999999999999E-3</v>
      </c>
      <c r="L59" s="288">
        <v>8.8999999999999999E-3</v>
      </c>
      <c r="M59" s="288">
        <v>8.8999999999999999E-3</v>
      </c>
      <c r="N59" s="288">
        <v>8.8999999999999999E-3</v>
      </c>
      <c r="O59" s="288">
        <v>8.8999999999999999E-3</v>
      </c>
      <c r="P59" s="288">
        <v>1.03E-2</v>
      </c>
      <c r="Q59" s="288">
        <v>1.03E-2</v>
      </c>
    </row>
    <row r="60" spans="2:21" s="274" customFormat="1" ht="13.15" customHeight="1">
      <c r="B60" s="1285">
        <v>6</v>
      </c>
      <c r="C60" s="1286"/>
      <c r="D60" s="1287" t="s">
        <v>507</v>
      </c>
      <c r="E60" s="1287"/>
      <c r="F60" s="1287"/>
      <c r="G60" s="1287" t="s">
        <v>508</v>
      </c>
      <c r="H60" s="1287"/>
      <c r="I60" s="1287"/>
      <c r="J60" s="287">
        <v>8.8000000000000005E-3</v>
      </c>
      <c r="K60" s="288">
        <v>8.8000000000000005E-3</v>
      </c>
      <c r="L60" s="288">
        <v>8.8000000000000005E-3</v>
      </c>
      <c r="M60" s="288">
        <v>8.8000000000000005E-3</v>
      </c>
      <c r="N60" s="288">
        <v>8.8000000000000005E-3</v>
      </c>
      <c r="O60" s="288">
        <v>8.8000000000000005E-3</v>
      </c>
      <c r="P60" s="288">
        <v>1.0200000000000001E-2</v>
      </c>
      <c r="Q60" s="288">
        <v>1.0200000000000001E-2</v>
      </c>
    </row>
    <row r="61" spans="2:21" s="274" customFormat="1" ht="13.15" customHeight="1">
      <c r="B61" s="1285">
        <v>7</v>
      </c>
      <c r="C61" s="1286"/>
      <c r="D61" s="1287" t="s">
        <v>509</v>
      </c>
      <c r="E61" s="1287"/>
      <c r="F61" s="1287"/>
      <c r="G61" s="1287" t="s">
        <v>510</v>
      </c>
      <c r="H61" s="1287"/>
      <c r="I61" s="1287"/>
      <c r="J61" s="287">
        <v>8.6999999999999994E-3</v>
      </c>
      <c r="K61" s="288">
        <v>8.6999999999999994E-3</v>
      </c>
      <c r="L61" s="288">
        <v>8.6999999999999994E-3</v>
      </c>
      <c r="M61" s="288">
        <v>8.6999999999999994E-3</v>
      </c>
      <c r="N61" s="288">
        <v>8.6999999999999994E-3</v>
      </c>
      <c r="O61" s="288">
        <v>8.6999999999999994E-3</v>
      </c>
      <c r="P61" s="288">
        <v>1.01E-2</v>
      </c>
      <c r="Q61" s="288">
        <v>1.01E-2</v>
      </c>
    </row>
    <row r="62" spans="2:21" s="274" customFormat="1" ht="16.5" customHeight="1">
      <c r="B62" s="1288" t="s">
        <v>511</v>
      </c>
      <c r="C62" s="1288"/>
      <c r="D62" s="1288"/>
      <c r="E62" s="1288"/>
      <c r="F62" s="1288"/>
      <c r="G62" s="1288"/>
      <c r="H62" s="1288"/>
      <c r="I62" s="1288"/>
      <c r="J62" s="1288"/>
      <c r="K62" s="1288"/>
      <c r="L62" s="1288"/>
      <c r="M62" s="1288"/>
      <c r="N62" s="1288"/>
      <c r="O62" s="1288"/>
      <c r="P62" s="1288"/>
      <c r="Q62" s="1288"/>
      <c r="R62" s="1288"/>
      <c r="S62" s="1288"/>
      <c r="T62" s="1288"/>
      <c r="U62" s="276"/>
    </row>
    <row r="63" spans="2:21" s="274" customFormat="1" ht="13.15" customHeight="1">
      <c r="B63" s="1284" t="s">
        <v>412</v>
      </c>
      <c r="C63" s="1284"/>
      <c r="D63" s="1284"/>
      <c r="E63" s="1284"/>
      <c r="F63" s="1284"/>
      <c r="G63" s="1284"/>
      <c r="H63" s="1284"/>
      <c r="I63" s="1284"/>
      <c r="J63" s="1284"/>
      <c r="K63" s="1284"/>
      <c r="L63" s="1284"/>
      <c r="M63" s="1284"/>
      <c r="N63" s="1284"/>
      <c r="O63" s="1284"/>
      <c r="P63" s="1284"/>
      <c r="Q63" s="1284"/>
    </row>
    <row r="64" spans="2:21" s="274" customFormat="1" ht="13.15" customHeight="1">
      <c r="B64" s="1284" t="s">
        <v>307</v>
      </c>
      <c r="C64" s="1284"/>
      <c r="D64" s="1284"/>
      <c r="E64" s="1284"/>
      <c r="F64" s="1284"/>
      <c r="G64" s="1284"/>
      <c r="H64" s="1284"/>
      <c r="I64" s="1284"/>
      <c r="J64" s="1284"/>
      <c r="K64" s="1284"/>
      <c r="L64" s="1284"/>
      <c r="M64" s="1284"/>
      <c r="N64" s="1284"/>
      <c r="O64" s="1284"/>
      <c r="P64" s="1284"/>
      <c r="Q64" s="1284"/>
    </row>
    <row r="65" spans="1:17" s="274" customFormat="1" ht="13.15" customHeight="1">
      <c r="B65" s="1284" t="s">
        <v>413</v>
      </c>
      <c r="C65" s="1284"/>
      <c r="D65" s="1284"/>
      <c r="E65" s="1284"/>
      <c r="F65" s="1284"/>
      <c r="G65" s="1284"/>
      <c r="H65" s="1284"/>
      <c r="I65" s="1284"/>
      <c r="J65" s="1284"/>
      <c r="K65" s="1284"/>
      <c r="L65" s="1284"/>
      <c r="M65" s="1284"/>
      <c r="N65" s="1284"/>
      <c r="O65" s="1284"/>
      <c r="P65" s="1284"/>
      <c r="Q65" s="1284"/>
    </row>
    <row r="66" spans="1:17" s="274" customFormat="1" ht="13.15" customHeight="1">
      <c r="A66" s="274" t="s">
        <v>414</v>
      </c>
      <c r="B66" s="1284" t="s">
        <v>415</v>
      </c>
      <c r="C66" s="1284"/>
      <c r="D66" s="1284"/>
      <c r="E66" s="1284"/>
      <c r="F66" s="1284"/>
      <c r="G66" s="1284"/>
      <c r="H66" s="1284"/>
      <c r="I66" s="1284"/>
      <c r="J66" s="1284"/>
      <c r="K66" s="1284"/>
      <c r="L66" s="1284"/>
      <c r="M66" s="1284"/>
      <c r="N66" s="1284"/>
      <c r="O66" s="1284"/>
      <c r="P66" s="1284"/>
      <c r="Q66" s="1284"/>
    </row>
    <row r="67" spans="1:17" s="274" customFormat="1" ht="13.15" customHeight="1">
      <c r="B67" s="1284" t="s">
        <v>416</v>
      </c>
      <c r="C67" s="1284"/>
      <c r="D67" s="1284"/>
      <c r="E67" s="1284"/>
      <c r="F67" s="1284"/>
      <c r="G67" s="1284"/>
      <c r="H67" s="1284"/>
      <c r="I67" s="1284"/>
      <c r="J67" s="1284"/>
      <c r="K67" s="1284"/>
      <c r="L67" s="1284"/>
      <c r="M67" s="1284"/>
      <c r="N67" s="1284"/>
      <c r="O67" s="1284"/>
      <c r="P67" s="1284"/>
      <c r="Q67" s="1284"/>
    </row>
    <row r="68" spans="1:17" s="274" customFormat="1" ht="13.15" customHeight="1">
      <c r="B68" s="1284" t="s">
        <v>417</v>
      </c>
      <c r="C68" s="1284"/>
      <c r="D68" s="1284"/>
      <c r="E68" s="1284"/>
      <c r="F68" s="1284"/>
      <c r="G68" s="1284"/>
      <c r="H68" s="1284"/>
      <c r="I68" s="1284"/>
      <c r="J68" s="1284"/>
      <c r="K68" s="1284"/>
      <c r="L68" s="1284"/>
      <c r="M68" s="1284"/>
      <c r="N68" s="1284"/>
      <c r="O68" s="1284"/>
      <c r="P68" s="1284"/>
      <c r="Q68" s="1284"/>
    </row>
    <row r="69" spans="1:17" s="274" customFormat="1" ht="13.15" customHeight="1">
      <c r="B69" s="1284" t="s">
        <v>418</v>
      </c>
      <c r="C69" s="1284"/>
      <c r="D69" s="1284"/>
      <c r="E69" s="1284"/>
      <c r="F69" s="1284"/>
      <c r="G69" s="1284"/>
      <c r="H69" s="1284"/>
      <c r="I69" s="1284"/>
      <c r="J69" s="1284"/>
      <c r="K69" s="1284"/>
      <c r="L69" s="1284"/>
      <c r="M69" s="1284"/>
      <c r="N69" s="1284"/>
      <c r="O69" s="1284"/>
      <c r="P69" s="1284"/>
      <c r="Q69" s="1284"/>
    </row>
    <row r="70" spans="1:17" s="274" customFormat="1" ht="13.15" customHeight="1">
      <c r="B70" s="1284" t="s">
        <v>419</v>
      </c>
      <c r="C70" s="1284"/>
      <c r="D70" s="1284"/>
      <c r="E70" s="1284"/>
      <c r="F70" s="1284"/>
      <c r="G70" s="1284"/>
      <c r="H70" s="1284"/>
      <c r="I70" s="1284"/>
      <c r="J70" s="1284"/>
      <c r="K70" s="1284"/>
      <c r="L70" s="1284"/>
      <c r="M70" s="1284"/>
      <c r="N70" s="1284"/>
      <c r="O70" s="1284"/>
      <c r="P70" s="1284"/>
      <c r="Q70" s="1284"/>
    </row>
    <row r="71" spans="1:17" s="274" customFormat="1" ht="13.15" customHeight="1">
      <c r="B71" s="1284" t="s">
        <v>420</v>
      </c>
      <c r="C71" s="1284"/>
      <c r="D71" s="1284"/>
      <c r="E71" s="1284"/>
      <c r="F71" s="1284"/>
      <c r="G71" s="1284"/>
      <c r="H71" s="1284"/>
      <c r="I71" s="1284"/>
      <c r="J71" s="1284"/>
      <c r="K71" s="1284"/>
      <c r="L71" s="1284"/>
      <c r="M71" s="1284"/>
      <c r="N71" s="1284"/>
      <c r="O71" s="1284"/>
      <c r="P71" s="1284"/>
      <c r="Q71" s="1284"/>
    </row>
    <row r="72" spans="1:17" s="274" customFormat="1" ht="13.15" customHeight="1">
      <c r="B72" s="1284" t="s">
        <v>421</v>
      </c>
      <c r="C72" s="1284"/>
      <c r="D72" s="1284"/>
      <c r="E72" s="1284"/>
      <c r="F72" s="1284"/>
      <c r="G72" s="1284"/>
      <c r="H72" s="1284"/>
      <c r="I72" s="1284"/>
      <c r="J72" s="1284"/>
      <c r="K72" s="1284"/>
      <c r="L72" s="1284"/>
      <c r="M72" s="1284"/>
      <c r="N72" s="1284"/>
      <c r="O72" s="1284"/>
      <c r="P72" s="1284"/>
      <c r="Q72" s="1284"/>
    </row>
    <row r="73" spans="1:17" s="274" customFormat="1" ht="13.15" customHeight="1">
      <c r="B73" s="1284" t="s">
        <v>422</v>
      </c>
      <c r="C73" s="1284"/>
      <c r="D73" s="1284"/>
      <c r="E73" s="1284"/>
      <c r="F73" s="1284"/>
      <c r="G73" s="1284"/>
      <c r="H73" s="1284"/>
      <c r="I73" s="1284"/>
      <c r="J73" s="1284"/>
      <c r="K73" s="1284"/>
      <c r="L73" s="1284"/>
      <c r="M73" s="1284"/>
      <c r="N73" s="1284"/>
      <c r="O73" s="1284"/>
      <c r="P73" s="1284"/>
      <c r="Q73" s="1284"/>
    </row>
    <row r="74" spans="1:17" s="274" customFormat="1" ht="13.15" customHeight="1">
      <c r="B74" s="1284" t="s">
        <v>423</v>
      </c>
      <c r="C74" s="1284"/>
      <c r="D74" s="1284"/>
      <c r="E74" s="1284"/>
      <c r="F74" s="1284"/>
      <c r="G74" s="1284"/>
      <c r="H74" s="1284"/>
      <c r="I74" s="1284"/>
      <c r="J74" s="1284"/>
      <c r="K74" s="1284"/>
      <c r="L74" s="1284"/>
      <c r="M74" s="1284"/>
      <c r="N74" s="1284"/>
      <c r="O74" s="1284"/>
      <c r="P74" s="1284"/>
      <c r="Q74" s="1284"/>
    </row>
    <row r="75" spans="1:17" s="274" customFormat="1" ht="13.15" customHeight="1">
      <c r="B75" s="1284" t="s">
        <v>424</v>
      </c>
      <c r="C75" s="1284"/>
      <c r="D75" s="1284"/>
      <c r="E75" s="1284"/>
      <c r="F75" s="1284"/>
      <c r="G75" s="1284"/>
      <c r="H75" s="1284"/>
      <c r="I75" s="1284"/>
      <c r="J75" s="1284"/>
      <c r="K75" s="1284"/>
      <c r="L75" s="1284"/>
      <c r="M75" s="1284"/>
      <c r="N75" s="1284"/>
      <c r="O75" s="1284"/>
      <c r="P75" s="1284"/>
      <c r="Q75" s="1284"/>
    </row>
    <row r="76" spans="1:17" s="274" customFormat="1" ht="13.15" customHeight="1">
      <c r="B76" s="1284" t="s">
        <v>425</v>
      </c>
      <c r="C76" s="1284"/>
      <c r="D76" s="1284"/>
      <c r="E76" s="1284"/>
      <c r="F76" s="1284"/>
      <c r="G76" s="1284"/>
      <c r="H76" s="1284"/>
      <c r="I76" s="1284"/>
      <c r="J76" s="1284"/>
      <c r="K76" s="1284"/>
      <c r="L76" s="1284"/>
      <c r="M76" s="1284"/>
      <c r="N76" s="1284"/>
      <c r="O76" s="1284"/>
      <c r="P76" s="1284"/>
      <c r="Q76" s="1284"/>
    </row>
    <row r="77" spans="1:17" s="274" customFormat="1" ht="13.15" customHeight="1">
      <c r="B77" s="1284" t="s">
        <v>426</v>
      </c>
      <c r="C77" s="1284"/>
      <c r="D77" s="1284"/>
      <c r="E77" s="1284"/>
      <c r="F77" s="1284"/>
      <c r="G77" s="1284"/>
      <c r="H77" s="1284"/>
      <c r="I77" s="1284"/>
      <c r="J77" s="1284"/>
      <c r="K77" s="1284"/>
      <c r="L77" s="1284"/>
      <c r="M77" s="1284"/>
      <c r="N77" s="1284"/>
      <c r="O77" s="1284"/>
      <c r="P77" s="1284"/>
      <c r="Q77" s="1284"/>
    </row>
    <row r="78" spans="1:17" s="274" customFormat="1" ht="13.15" customHeight="1">
      <c r="B78" s="1284" t="s">
        <v>27</v>
      </c>
      <c r="C78" s="1284"/>
      <c r="D78" s="1284"/>
      <c r="E78" s="1284"/>
      <c r="F78" s="1284"/>
      <c r="G78" s="1284"/>
      <c r="H78" s="1284"/>
      <c r="I78" s="1284"/>
      <c r="J78" s="1284"/>
      <c r="K78" s="1284"/>
      <c r="L78" s="1284"/>
      <c r="M78" s="1284"/>
      <c r="N78" s="1284"/>
      <c r="O78" s="1284"/>
      <c r="P78" s="1284"/>
      <c r="Q78" s="1284"/>
    </row>
    <row r="79" spans="1:17" s="274" customFormat="1" ht="13.15" customHeight="1">
      <c r="B79" s="1267" t="s">
        <v>427</v>
      </c>
      <c r="C79" s="1267"/>
      <c r="D79" s="1267"/>
      <c r="E79" s="1267"/>
      <c r="F79" s="1267"/>
      <c r="G79" s="1267"/>
      <c r="H79" s="1267"/>
      <c r="I79" s="1267"/>
      <c r="J79" s="1267"/>
      <c r="K79" s="1267"/>
      <c r="L79" s="1267"/>
      <c r="M79" s="1267"/>
      <c r="N79" s="1267"/>
      <c r="O79" s="1267"/>
      <c r="P79" s="1267"/>
      <c r="Q79" s="1267"/>
    </row>
    <row r="80" spans="1:17" s="274" customFormat="1" ht="13.15" customHeight="1">
      <c r="B80" s="1284" t="s">
        <v>308</v>
      </c>
      <c r="C80" s="1284"/>
      <c r="D80" s="1284"/>
      <c r="E80" s="1284"/>
      <c r="F80" s="1284"/>
      <c r="G80" s="1284"/>
      <c r="H80" s="1284"/>
      <c r="I80" s="1284"/>
      <c r="J80" s="1284"/>
      <c r="K80" s="1284"/>
      <c r="L80" s="1284"/>
      <c r="M80" s="1284"/>
      <c r="N80" s="1284"/>
      <c r="O80" s="1284"/>
      <c r="P80" s="1284"/>
      <c r="Q80" s="1284"/>
    </row>
    <row r="81" spans="1:17" s="274" customFormat="1" ht="13.15" customHeight="1">
      <c r="B81" s="1284" t="s">
        <v>428</v>
      </c>
      <c r="C81" s="1284"/>
      <c r="D81" s="1284"/>
      <c r="E81" s="1284"/>
      <c r="F81" s="1284"/>
      <c r="G81" s="1284"/>
      <c r="H81" s="1284"/>
      <c r="I81" s="1284"/>
      <c r="J81" s="1284"/>
      <c r="K81" s="1284"/>
      <c r="L81" s="1284"/>
      <c r="M81" s="1284"/>
      <c r="N81" s="1284"/>
      <c r="O81" s="1284"/>
      <c r="P81" s="1284"/>
      <c r="Q81" s="1284"/>
    </row>
    <row r="82" spans="1:17" s="274" customFormat="1" ht="13.15" customHeight="1">
      <c r="B82" s="1284" t="s">
        <v>429</v>
      </c>
      <c r="C82" s="1284"/>
      <c r="D82" s="1284"/>
      <c r="E82" s="1284"/>
      <c r="F82" s="1284"/>
      <c r="G82" s="1284"/>
      <c r="H82" s="1284"/>
      <c r="I82" s="1284"/>
      <c r="J82" s="1284"/>
      <c r="K82" s="1284"/>
      <c r="L82" s="1284"/>
      <c r="M82" s="1284"/>
      <c r="N82" s="1284"/>
      <c r="O82" s="1284"/>
      <c r="P82" s="1284"/>
      <c r="Q82" s="1284"/>
    </row>
    <row r="83" spans="1:17" s="274" customFormat="1" ht="13.15" customHeight="1">
      <c r="B83" s="1284" t="s">
        <v>430</v>
      </c>
      <c r="C83" s="1284"/>
      <c r="D83" s="1284"/>
      <c r="E83" s="1284"/>
      <c r="F83" s="1284"/>
      <c r="G83" s="1284"/>
      <c r="H83" s="1284"/>
      <c r="I83" s="1284"/>
      <c r="J83" s="1284"/>
      <c r="K83" s="1284"/>
      <c r="L83" s="1284"/>
      <c r="M83" s="1284"/>
      <c r="N83" s="1284"/>
      <c r="O83" s="1284"/>
      <c r="P83" s="1284"/>
      <c r="Q83" s="1284"/>
    </row>
    <row r="84" spans="1:17" s="274" customFormat="1" ht="13.15" customHeight="1">
      <c r="B84" s="1284" t="s">
        <v>431</v>
      </c>
      <c r="C84" s="1284"/>
      <c r="D84" s="1284"/>
      <c r="E84" s="1284"/>
      <c r="F84" s="1284"/>
      <c r="G84" s="1284"/>
      <c r="H84" s="1284"/>
      <c r="I84" s="1284"/>
      <c r="J84" s="1284"/>
      <c r="K84" s="1284"/>
      <c r="L84" s="1284"/>
      <c r="M84" s="1284"/>
      <c r="N84" s="1284"/>
      <c r="O84" s="1284"/>
      <c r="P84" s="1284"/>
      <c r="Q84" s="1284"/>
    </row>
    <row r="85" spans="1:17" s="274" customFormat="1" ht="13.15" customHeight="1">
      <c r="B85" s="1284" t="s">
        <v>309</v>
      </c>
      <c r="C85" s="1284"/>
      <c r="D85" s="1284"/>
      <c r="E85" s="1284"/>
      <c r="F85" s="1284"/>
      <c r="G85" s="1284"/>
      <c r="H85" s="1284"/>
      <c r="I85" s="1284"/>
      <c r="J85" s="1284"/>
      <c r="K85" s="1284"/>
      <c r="L85" s="1284"/>
      <c r="M85" s="1284"/>
      <c r="N85" s="1284"/>
      <c r="O85" s="1284"/>
      <c r="P85" s="1284"/>
      <c r="Q85" s="1284"/>
    </row>
    <row r="86" spans="1:17" s="274" customFormat="1" ht="13.15" customHeight="1">
      <c r="B86" s="1284" t="s">
        <v>432</v>
      </c>
      <c r="C86" s="1284"/>
      <c r="D86" s="1284"/>
      <c r="E86" s="1284"/>
      <c r="F86" s="1284"/>
      <c r="G86" s="1284"/>
      <c r="H86" s="1284"/>
      <c r="I86" s="1284"/>
      <c r="J86" s="1284"/>
      <c r="K86" s="1284"/>
      <c r="L86" s="1284"/>
      <c r="M86" s="1284"/>
      <c r="N86" s="1284"/>
      <c r="O86" s="1284"/>
      <c r="P86" s="1284"/>
      <c r="Q86" s="1284"/>
    </row>
    <row r="87" spans="1:17" s="274" customFormat="1" ht="13.15" customHeight="1">
      <c r="B87" s="1284" t="s">
        <v>310</v>
      </c>
      <c r="C87" s="1284"/>
      <c r="D87" s="1284"/>
      <c r="E87" s="1284"/>
      <c r="F87" s="1284"/>
      <c r="G87" s="1284"/>
      <c r="H87" s="1284"/>
      <c r="I87" s="1284"/>
      <c r="J87" s="1284"/>
      <c r="K87" s="1284"/>
      <c r="L87" s="1284"/>
      <c r="M87" s="1284"/>
      <c r="N87" s="1284"/>
      <c r="O87" s="1284"/>
      <c r="P87" s="1284"/>
      <c r="Q87" s="1284"/>
    </row>
    <row r="88" spans="1:17" s="274" customFormat="1" ht="13.15" customHeight="1">
      <c r="B88" s="1284" t="s">
        <v>433</v>
      </c>
      <c r="C88" s="1284"/>
      <c r="D88" s="1284"/>
      <c r="E88" s="1284"/>
      <c r="F88" s="1284"/>
      <c r="G88" s="1284"/>
      <c r="H88" s="1284"/>
      <c r="I88" s="1284"/>
      <c r="J88" s="1284"/>
      <c r="K88" s="1284"/>
      <c r="L88" s="1284"/>
      <c r="M88" s="1284"/>
      <c r="N88" s="1284"/>
      <c r="O88" s="1284"/>
      <c r="P88" s="1284"/>
      <c r="Q88" s="1284"/>
    </row>
    <row r="89" spans="1:17" s="274" customFormat="1" ht="13.15" customHeight="1">
      <c r="B89" s="1284" t="s">
        <v>434</v>
      </c>
      <c r="C89" s="1284"/>
      <c r="D89" s="1284"/>
      <c r="E89" s="1284"/>
      <c r="F89" s="1284"/>
      <c r="G89" s="1284"/>
      <c r="H89" s="1284"/>
      <c r="I89" s="1284"/>
      <c r="J89" s="1284"/>
      <c r="K89" s="1284"/>
      <c r="L89" s="1284"/>
      <c r="M89" s="1284"/>
      <c r="N89" s="1284"/>
      <c r="O89" s="1284"/>
      <c r="P89" s="1284"/>
      <c r="Q89" s="1284"/>
    </row>
    <row r="90" spans="1:17" s="274" customFormat="1" ht="13.15" customHeight="1">
      <c r="B90" s="1284" t="s">
        <v>435</v>
      </c>
      <c r="C90" s="1284"/>
      <c r="D90" s="1284"/>
      <c r="E90" s="1284"/>
      <c r="F90" s="1284"/>
      <c r="G90" s="1284"/>
      <c r="H90" s="1284"/>
      <c r="I90" s="1284"/>
      <c r="J90" s="1284"/>
      <c r="K90" s="1284"/>
      <c r="L90" s="1284"/>
      <c r="M90" s="1284"/>
      <c r="N90" s="1284"/>
      <c r="O90" s="1284"/>
      <c r="P90" s="1284"/>
      <c r="Q90" s="1284"/>
    </row>
    <row r="91" spans="1:17" s="274" customFormat="1" ht="13.15" customHeight="1">
      <c r="B91" s="1284" t="s">
        <v>436</v>
      </c>
      <c r="C91" s="1284"/>
      <c r="D91" s="1284"/>
      <c r="E91" s="1284"/>
      <c r="F91" s="1284"/>
      <c r="G91" s="1284"/>
      <c r="H91" s="1284"/>
      <c r="I91" s="1284"/>
      <c r="J91" s="1284"/>
      <c r="K91" s="1284"/>
      <c r="L91" s="1284"/>
      <c r="M91" s="1284"/>
      <c r="N91" s="1284"/>
      <c r="O91" s="1284"/>
      <c r="P91" s="1284"/>
      <c r="Q91" s="1284"/>
    </row>
    <row r="92" spans="1:17" s="274" customFormat="1" ht="13.15" customHeight="1">
      <c r="A92" s="274" t="s">
        <v>437</v>
      </c>
      <c r="B92" s="1284" t="s">
        <v>438</v>
      </c>
      <c r="C92" s="1284"/>
      <c r="D92" s="1284"/>
      <c r="E92" s="1284"/>
      <c r="F92" s="1284"/>
      <c r="G92" s="1284"/>
      <c r="H92" s="1284"/>
      <c r="I92" s="1284"/>
      <c r="J92" s="1284"/>
      <c r="K92" s="1284"/>
      <c r="L92" s="1284"/>
      <c r="M92" s="1284"/>
      <c r="N92" s="1284"/>
      <c r="O92" s="1284"/>
      <c r="P92" s="1284"/>
      <c r="Q92" s="1284"/>
    </row>
    <row r="93" spans="1:17" s="274" customFormat="1" ht="12.75" customHeight="1">
      <c r="A93" s="274" t="s">
        <v>439</v>
      </c>
      <c r="B93" s="274" t="s">
        <v>440</v>
      </c>
    </row>
    <row r="94" spans="1:17" s="274" customFormat="1" ht="12.75" customHeight="1">
      <c r="B94" s="1269" t="s">
        <v>512</v>
      </c>
      <c r="C94" s="1269"/>
      <c r="D94" s="1269"/>
      <c r="E94" s="1269"/>
      <c r="F94" s="1269"/>
      <c r="G94" s="1269"/>
      <c r="H94" s="1269"/>
      <c r="I94" s="1269"/>
      <c r="J94" s="1269"/>
      <c r="K94" s="1269"/>
      <c r="L94" s="1269"/>
      <c r="M94" s="1269"/>
      <c r="N94" s="1269"/>
      <c r="O94" s="1269"/>
      <c r="P94" s="1269"/>
      <c r="Q94" s="1269"/>
    </row>
    <row r="95" spans="1:17" s="274" customFormat="1" ht="12.75" customHeight="1">
      <c r="A95" s="274" t="s">
        <v>441</v>
      </c>
      <c r="B95" s="274" t="s">
        <v>442</v>
      </c>
    </row>
    <row r="96" spans="1:17" s="274" customFormat="1" ht="12.75" customHeight="1">
      <c r="B96" s="274" t="s">
        <v>513</v>
      </c>
    </row>
    <row r="97" spans="1:18" s="274" customFormat="1" ht="12.75" customHeight="1">
      <c r="A97" s="274" t="s">
        <v>443</v>
      </c>
      <c r="B97" s="274" t="s">
        <v>444</v>
      </c>
    </row>
    <row r="98" spans="1:18" s="274" customFormat="1" ht="12.75" customHeight="1">
      <c r="B98" s="274" t="s">
        <v>445</v>
      </c>
    </row>
    <row r="99" spans="1:18" s="274" customFormat="1" ht="27.75" customHeight="1">
      <c r="A99" s="275" t="s">
        <v>446</v>
      </c>
      <c r="B99" s="274" t="s">
        <v>447</v>
      </c>
    </row>
    <row r="100" spans="1:18" s="274" customFormat="1" ht="12.75" customHeight="1" thickBot="1">
      <c r="B100" s="1281" t="s">
        <v>448</v>
      </c>
      <c r="C100" s="1282"/>
      <c r="D100" s="1282"/>
      <c r="E100" s="1282"/>
      <c r="F100" s="1282"/>
      <c r="G100" s="1282"/>
      <c r="H100" s="1282"/>
      <c r="I100" s="1282"/>
      <c r="J100" s="1283"/>
      <c r="K100" s="279" t="s">
        <v>185</v>
      </c>
      <c r="L100" s="279" t="s">
        <v>186</v>
      </c>
      <c r="M100" s="279" t="s">
        <v>187</v>
      </c>
      <c r="N100" s="279" t="s">
        <v>304</v>
      </c>
      <c r="O100" s="279" t="s">
        <v>305</v>
      </c>
      <c r="R100" s="289"/>
    </row>
    <row r="101" spans="1:18" s="274" customFormat="1" ht="12.75" customHeight="1" thickTop="1">
      <c r="B101" s="1270" t="s">
        <v>449</v>
      </c>
      <c r="C101" s="1271"/>
      <c r="D101" s="1271"/>
      <c r="E101" s="1271"/>
      <c r="F101" s="1271"/>
      <c r="G101" s="1271"/>
      <c r="H101" s="1271"/>
      <c r="I101" s="1271"/>
      <c r="J101" s="1272"/>
      <c r="K101" s="199">
        <v>4.1000000000000003E-3</v>
      </c>
      <c r="L101" s="199">
        <v>4.1000000000000003E-3</v>
      </c>
      <c r="M101" s="199">
        <v>4.1000000000000003E-3</v>
      </c>
      <c r="N101" s="199">
        <v>4.1000000000000003E-3</v>
      </c>
      <c r="O101" s="199">
        <v>4.0000000000000001E-3</v>
      </c>
      <c r="R101" s="289"/>
    </row>
    <row r="102" spans="1:18" s="274" customFormat="1" ht="12.75" customHeight="1">
      <c r="B102" s="1270" t="s">
        <v>450</v>
      </c>
      <c r="C102" s="1271"/>
      <c r="D102" s="1271"/>
      <c r="E102" s="1271"/>
      <c r="F102" s="1271"/>
      <c r="G102" s="1271"/>
      <c r="H102" s="1271"/>
      <c r="I102" s="1271"/>
      <c r="J102" s="1272"/>
      <c r="K102" s="200">
        <v>6.9999999999999999E-4</v>
      </c>
      <c r="L102" s="200">
        <v>6.9999999999999999E-4</v>
      </c>
      <c r="M102" s="200">
        <v>6.9999999999999999E-4</v>
      </c>
      <c r="N102" s="200">
        <v>6.9999999999999999E-4</v>
      </c>
      <c r="O102" s="200">
        <v>6.9999999999999999E-4</v>
      </c>
      <c r="R102" s="289"/>
    </row>
    <row r="103" spans="1:18" s="274" customFormat="1" ht="12.75" customHeight="1">
      <c r="B103" s="1270" t="s">
        <v>451</v>
      </c>
      <c r="C103" s="1271"/>
      <c r="D103" s="1271"/>
      <c r="E103" s="1271"/>
      <c r="F103" s="1271"/>
      <c r="G103" s="1271"/>
      <c r="H103" s="1271"/>
      <c r="I103" s="1271"/>
      <c r="J103" s="1272"/>
      <c r="K103" s="200">
        <v>1.2999999999999999E-3</v>
      </c>
      <c r="L103" s="200">
        <v>1.2999999999999999E-3</v>
      </c>
      <c r="M103" s="200">
        <v>1.2999999999999999E-3</v>
      </c>
      <c r="N103" s="200">
        <v>1.2999999999999999E-3</v>
      </c>
      <c r="O103" s="200">
        <v>1.6000000000000001E-3</v>
      </c>
      <c r="R103" s="289"/>
    </row>
    <row r="104" spans="1:18" s="274" customFormat="1" ht="12.75" customHeight="1">
      <c r="B104" s="1270" t="s">
        <v>452</v>
      </c>
      <c r="C104" s="1271"/>
      <c r="D104" s="1271"/>
      <c r="E104" s="1271"/>
      <c r="F104" s="1271"/>
      <c r="G104" s="1271"/>
      <c r="H104" s="1271"/>
      <c r="I104" s="1271"/>
      <c r="J104" s="1272"/>
      <c r="K104" s="200">
        <v>1.2999999999999999E-3</v>
      </c>
      <c r="L104" s="200">
        <v>1.2999999999999999E-3</v>
      </c>
      <c r="M104" s="200">
        <v>1.2999999999999999E-3</v>
      </c>
      <c r="N104" s="200">
        <v>1.2999999999999999E-3</v>
      </c>
      <c r="O104" s="200">
        <v>1.8E-3</v>
      </c>
      <c r="R104" s="289"/>
    </row>
    <row r="105" spans="1:18" s="274" customFormat="1" ht="12.75" customHeight="1">
      <c r="R105" s="289"/>
    </row>
    <row r="106" spans="1:18" s="274" customFormat="1" ht="12.75" customHeight="1" thickBot="1">
      <c r="B106" s="1281" t="s">
        <v>453</v>
      </c>
      <c r="C106" s="1282"/>
      <c r="D106" s="1282"/>
      <c r="E106" s="1282"/>
      <c r="F106" s="1282"/>
      <c r="G106" s="1282"/>
      <c r="H106" s="1282"/>
      <c r="I106" s="1282"/>
      <c r="J106" s="1283"/>
      <c r="K106" s="279" t="s">
        <v>185</v>
      </c>
      <c r="L106" s="279" t="s">
        <v>186</v>
      </c>
      <c r="M106" s="279" t="s">
        <v>187</v>
      </c>
      <c r="N106" s="279" t="s">
        <v>304</v>
      </c>
      <c r="O106" s="279" t="s">
        <v>305</v>
      </c>
      <c r="R106" s="289"/>
    </row>
    <row r="107" spans="1:18" s="274" customFormat="1" ht="12.75" customHeight="1" thickTop="1">
      <c r="B107" s="267" t="s">
        <v>368</v>
      </c>
      <c r="C107" s="1280" t="s">
        <v>28</v>
      </c>
      <c r="D107" s="1280"/>
      <c r="E107" s="1280"/>
      <c r="F107" s="1280"/>
      <c r="G107" s="1280"/>
      <c r="H107" s="1280"/>
      <c r="I107" s="1280"/>
      <c r="J107" s="1280"/>
      <c r="K107" s="199">
        <v>5.5999999999999999E-3</v>
      </c>
      <c r="L107" s="199">
        <v>5.5999999999999999E-3</v>
      </c>
      <c r="M107" s="199">
        <v>5.5999999999999999E-3</v>
      </c>
      <c r="N107" s="199">
        <v>5.5999999999999999E-3</v>
      </c>
      <c r="O107" s="199">
        <v>6.7999999999999996E-3</v>
      </c>
      <c r="R107" s="289"/>
    </row>
    <row r="108" spans="1:18" s="274" customFormat="1" ht="12.75" customHeight="1">
      <c r="B108" s="267" t="s">
        <v>380</v>
      </c>
      <c r="C108" s="1280" t="s">
        <v>454</v>
      </c>
      <c r="D108" s="1280"/>
      <c r="E108" s="1280"/>
      <c r="F108" s="1280"/>
      <c r="G108" s="1280"/>
      <c r="H108" s="1280"/>
      <c r="I108" s="1280"/>
      <c r="J108" s="1280"/>
      <c r="K108" s="200">
        <v>4.8999999999999998E-3</v>
      </c>
      <c r="L108" s="200">
        <v>4.8999999999999998E-3</v>
      </c>
      <c r="M108" s="200">
        <v>4.8999999999999998E-3</v>
      </c>
      <c r="N108" s="200">
        <v>4.8999999999999998E-3</v>
      </c>
      <c r="O108" s="200">
        <v>5.1000000000000004E-3</v>
      </c>
      <c r="R108" s="289"/>
    </row>
    <row r="109" spans="1:18" s="274" customFormat="1" ht="12.75" customHeight="1">
      <c r="B109" s="267" t="s">
        <v>370</v>
      </c>
      <c r="C109" s="1280" t="s">
        <v>455</v>
      </c>
      <c r="D109" s="1280"/>
      <c r="E109" s="1280"/>
      <c r="F109" s="1280"/>
      <c r="G109" s="1280"/>
      <c r="H109" s="1280"/>
      <c r="I109" s="1280"/>
      <c r="J109" s="1280"/>
      <c r="K109" s="200">
        <v>3.8999999999999998E-3</v>
      </c>
      <c r="L109" s="200">
        <v>3.8999999999999998E-3</v>
      </c>
      <c r="M109" s="200">
        <v>3.8999999999999998E-3</v>
      </c>
      <c r="N109" s="200">
        <v>3.8999999999999998E-3</v>
      </c>
      <c r="O109" s="200">
        <v>3.2000000000000002E-3</v>
      </c>
      <c r="R109" s="289"/>
    </row>
    <row r="110" spans="1:18" s="274" customFormat="1" ht="12.75" customHeight="1">
      <c r="B110" s="267" t="s">
        <v>372</v>
      </c>
      <c r="C110" s="1280" t="s">
        <v>29</v>
      </c>
      <c r="D110" s="1280"/>
      <c r="E110" s="1280"/>
      <c r="F110" s="1280"/>
      <c r="G110" s="1280"/>
      <c r="H110" s="1280"/>
      <c r="I110" s="1280"/>
      <c r="J110" s="1280"/>
      <c r="K110" s="200">
        <v>2.8E-3</v>
      </c>
      <c r="L110" s="200">
        <v>2.8E-3</v>
      </c>
      <c r="M110" s="200">
        <v>2.8E-3</v>
      </c>
      <c r="N110" s="200">
        <v>2.8E-3</v>
      </c>
      <c r="O110" s="200">
        <v>1.6000000000000001E-3</v>
      </c>
    </row>
    <row r="111" spans="1:18" s="274" customFormat="1" ht="12.75" customHeight="1">
      <c r="B111" s="267" t="s">
        <v>374</v>
      </c>
      <c r="C111" s="1280" t="s">
        <v>30</v>
      </c>
      <c r="D111" s="1280"/>
      <c r="E111" s="1280"/>
      <c r="F111" s="1280"/>
      <c r="G111" s="1280"/>
      <c r="H111" s="1280"/>
      <c r="I111" s="1280"/>
      <c r="J111" s="1280"/>
      <c r="K111" s="200">
        <v>1.1000000000000001E-3</v>
      </c>
      <c r="L111" s="200">
        <v>1.1000000000000001E-3</v>
      </c>
      <c r="M111" s="200">
        <v>1.1000000000000001E-3</v>
      </c>
      <c r="N111" s="200">
        <v>1.1000000000000001E-3</v>
      </c>
      <c r="O111" s="200">
        <v>1E-3</v>
      </c>
    </row>
    <row r="112" spans="1:18" s="274" customFormat="1" ht="27.75" customHeight="1">
      <c r="A112" s="275" t="s">
        <v>311</v>
      </c>
      <c r="B112" s="274" t="s">
        <v>456</v>
      </c>
      <c r="R112" s="289"/>
    </row>
    <row r="113" spans="1:18" s="274" customFormat="1" ht="12.75" customHeight="1" thickBot="1">
      <c r="B113" s="1281" t="s">
        <v>171</v>
      </c>
      <c r="C113" s="1282"/>
      <c r="D113" s="1282"/>
      <c r="E113" s="1282"/>
      <c r="F113" s="1282"/>
      <c r="G113" s="1282"/>
      <c r="H113" s="1282"/>
      <c r="I113" s="1282"/>
      <c r="J113" s="1283"/>
      <c r="K113" s="279" t="s">
        <v>164</v>
      </c>
      <c r="R113" s="289"/>
    </row>
    <row r="114" spans="1:18" s="274" customFormat="1" ht="12.75" customHeight="1" thickTop="1">
      <c r="B114" s="1270" t="s">
        <v>172</v>
      </c>
      <c r="C114" s="1271"/>
      <c r="D114" s="1271"/>
      <c r="E114" s="1271"/>
      <c r="F114" s="1271"/>
      <c r="G114" s="1271"/>
      <c r="H114" s="1271"/>
      <c r="I114" s="1271"/>
      <c r="J114" s="1272"/>
      <c r="K114" s="257">
        <v>8.0999999999999996E-4</v>
      </c>
      <c r="R114" s="289"/>
    </row>
    <row r="115" spans="1:18" s="274" customFormat="1" ht="12.75" customHeight="1">
      <c r="B115" s="1270" t="s">
        <v>173</v>
      </c>
      <c r="C115" s="1271"/>
      <c r="D115" s="1271"/>
      <c r="E115" s="1271"/>
      <c r="F115" s="1271"/>
      <c r="G115" s="1271"/>
      <c r="H115" s="1271"/>
      <c r="I115" s="1271"/>
      <c r="J115" s="1272"/>
      <c r="K115" s="257">
        <v>8.0000000000000004E-4</v>
      </c>
      <c r="R115" s="289"/>
    </row>
    <row r="116" spans="1:18" s="274" customFormat="1" ht="12.75" customHeight="1">
      <c r="B116" s="1270" t="s">
        <v>174</v>
      </c>
      <c r="C116" s="1271"/>
      <c r="D116" s="1271"/>
      <c r="E116" s="1271"/>
      <c r="F116" s="1271"/>
      <c r="G116" s="1271"/>
      <c r="H116" s="1271"/>
      <c r="I116" s="1271"/>
      <c r="J116" s="1272"/>
      <c r="K116" s="257">
        <v>7.5000000000000002E-4</v>
      </c>
      <c r="R116" s="289"/>
    </row>
    <row r="117" spans="1:18" s="274" customFormat="1" ht="12.75" customHeight="1">
      <c r="B117" s="1273" t="s">
        <v>312</v>
      </c>
      <c r="C117" s="1274"/>
      <c r="D117" s="1274"/>
      <c r="E117" s="1274"/>
      <c r="F117" s="1275"/>
      <c r="G117" s="1279" t="s">
        <v>165</v>
      </c>
      <c r="H117" s="1279"/>
      <c r="I117" s="1279"/>
      <c r="J117" s="1279"/>
      <c r="K117" s="257">
        <v>7.1000000000000002E-4</v>
      </c>
      <c r="R117" s="289"/>
    </row>
    <row r="118" spans="1:18" s="274" customFormat="1" ht="12.75" customHeight="1">
      <c r="B118" s="1276"/>
      <c r="C118" s="1277"/>
      <c r="D118" s="1277"/>
      <c r="E118" s="1277"/>
      <c r="F118" s="1278"/>
      <c r="G118" s="1279" t="s">
        <v>166</v>
      </c>
      <c r="H118" s="1279"/>
      <c r="I118" s="1279"/>
      <c r="J118" s="1279"/>
      <c r="K118" s="257">
        <v>6.8000000000000005E-4</v>
      </c>
      <c r="R118" s="289"/>
    </row>
    <row r="119" spans="1:18" s="274" customFormat="1" ht="12.75" customHeight="1">
      <c r="B119" s="1270" t="s">
        <v>313</v>
      </c>
      <c r="C119" s="1271"/>
      <c r="D119" s="1271"/>
      <c r="E119" s="1271"/>
      <c r="F119" s="1271"/>
      <c r="G119" s="1271"/>
      <c r="H119" s="1271"/>
      <c r="I119" s="1271"/>
      <c r="J119" s="1272"/>
      <c r="K119" s="257">
        <v>8.4000000000000003E-4</v>
      </c>
      <c r="R119" s="289"/>
    </row>
    <row r="120" spans="1:18" s="274" customFormat="1" ht="12.75" customHeight="1">
      <c r="R120" s="289"/>
    </row>
    <row r="121" spans="1:18" s="274" customFormat="1" ht="20.100000000000001" customHeight="1"/>
    <row r="122" spans="1:18" s="274" customFormat="1" ht="20.100000000000001" customHeight="1">
      <c r="A122" s="278" t="s">
        <v>314</v>
      </c>
      <c r="B122" s="278"/>
      <c r="C122" s="278"/>
      <c r="D122" s="278"/>
      <c r="E122" s="278"/>
      <c r="F122" s="278"/>
      <c r="G122" s="278"/>
      <c r="H122" s="278"/>
      <c r="I122" s="278"/>
      <c r="J122" s="278"/>
      <c r="K122" s="278"/>
      <c r="L122" s="278"/>
      <c r="M122" s="278"/>
      <c r="N122" s="278"/>
      <c r="O122" s="278"/>
      <c r="P122" s="278"/>
      <c r="Q122" s="278"/>
    </row>
    <row r="123" spans="1:18" ht="20.100000000000001" customHeight="1">
      <c r="A123" s="274" t="s">
        <v>315</v>
      </c>
      <c r="B123" s="1267" t="s">
        <v>514</v>
      </c>
      <c r="C123" s="1267"/>
      <c r="D123" s="1267"/>
      <c r="E123" s="1267"/>
      <c r="F123" s="1267"/>
      <c r="G123" s="1267"/>
      <c r="H123" s="1267"/>
      <c r="I123" s="1267"/>
      <c r="J123" s="1267"/>
      <c r="K123" s="1267"/>
      <c r="L123" s="1267"/>
      <c r="M123" s="1267"/>
      <c r="N123" s="1267"/>
      <c r="O123" s="1267"/>
      <c r="P123" s="1267"/>
      <c r="Q123" s="1267"/>
    </row>
    <row r="124" spans="1:18" ht="20.100000000000001" customHeight="1">
      <c r="A124" s="274" t="s">
        <v>316</v>
      </c>
      <c r="B124" s="1267" t="s">
        <v>457</v>
      </c>
      <c r="C124" s="1267"/>
      <c r="D124" s="1267"/>
      <c r="E124" s="1267"/>
      <c r="F124" s="1267"/>
      <c r="G124" s="1267"/>
      <c r="H124" s="1267"/>
      <c r="I124" s="1267"/>
      <c r="J124" s="1267"/>
      <c r="K124" s="1267"/>
      <c r="L124" s="1267"/>
      <c r="M124" s="1267"/>
      <c r="N124" s="1267"/>
      <c r="O124" s="1267"/>
      <c r="P124" s="1267"/>
      <c r="Q124" s="1267"/>
    </row>
    <row r="125" spans="1:18" ht="20.100000000000001" customHeight="1">
      <c r="A125" s="274" t="s">
        <v>317</v>
      </c>
      <c r="B125" s="1269" t="s">
        <v>515</v>
      </c>
      <c r="C125" s="1269"/>
      <c r="D125" s="1269"/>
      <c r="E125" s="1269"/>
      <c r="F125" s="1269"/>
      <c r="G125" s="1269"/>
      <c r="H125" s="1269"/>
      <c r="I125" s="1269"/>
      <c r="J125" s="1269"/>
      <c r="K125" s="1269"/>
      <c r="L125" s="1269"/>
      <c r="M125" s="1269"/>
      <c r="N125" s="1269"/>
      <c r="O125" s="1269"/>
      <c r="P125" s="1269"/>
      <c r="Q125" s="1269"/>
    </row>
    <row r="126" spans="1:18" ht="20.100000000000001" customHeight="1">
      <c r="A126" s="274" t="s">
        <v>318</v>
      </c>
      <c r="B126" s="1267" t="s">
        <v>516</v>
      </c>
      <c r="C126" s="1267"/>
      <c r="D126" s="1267"/>
      <c r="E126" s="1267"/>
      <c r="F126" s="1267"/>
      <c r="G126" s="1267"/>
      <c r="H126" s="1267"/>
      <c r="I126" s="1267"/>
      <c r="J126" s="1267"/>
      <c r="K126" s="1267"/>
      <c r="L126" s="1267"/>
      <c r="M126" s="1267"/>
      <c r="N126" s="1267"/>
      <c r="O126" s="1267"/>
      <c r="P126" s="1267"/>
      <c r="Q126" s="1267"/>
    </row>
    <row r="127" spans="1:18" ht="25.15" customHeight="1">
      <c r="A127" s="274" t="s">
        <v>458</v>
      </c>
      <c r="B127" s="1268" t="s">
        <v>517</v>
      </c>
      <c r="C127" s="1268"/>
      <c r="D127" s="1268"/>
      <c r="E127" s="1268"/>
      <c r="F127" s="1268"/>
      <c r="G127" s="1268"/>
      <c r="H127" s="1268"/>
      <c r="I127" s="1268"/>
      <c r="J127" s="1268"/>
      <c r="K127" s="1268"/>
      <c r="L127" s="1268"/>
      <c r="M127" s="1268"/>
      <c r="N127" s="1268"/>
      <c r="O127" s="1268"/>
      <c r="P127" s="1268"/>
      <c r="Q127" s="1268"/>
    </row>
    <row r="128" spans="1:18" ht="25.15" customHeight="1">
      <c r="A128" s="275" t="s">
        <v>459</v>
      </c>
      <c r="B128" s="1269" t="s">
        <v>518</v>
      </c>
      <c r="C128" s="1269"/>
      <c r="D128" s="1269"/>
      <c r="E128" s="1269"/>
      <c r="F128" s="1269"/>
      <c r="G128" s="1269"/>
      <c r="H128" s="1269"/>
      <c r="I128" s="1269"/>
      <c r="J128" s="1269"/>
      <c r="K128" s="1269"/>
      <c r="L128" s="1269"/>
      <c r="M128" s="1269"/>
      <c r="N128" s="1269"/>
      <c r="O128" s="1269"/>
      <c r="P128" s="1269"/>
      <c r="Q128" s="1269"/>
    </row>
    <row r="129" spans="1:17" ht="25.15" customHeight="1">
      <c r="A129" s="275" t="s">
        <v>319</v>
      </c>
      <c r="B129" s="1267" t="s">
        <v>460</v>
      </c>
      <c r="C129" s="1267"/>
      <c r="D129" s="1267"/>
      <c r="E129" s="1267"/>
      <c r="F129" s="1267"/>
      <c r="G129" s="1267"/>
      <c r="H129" s="1267"/>
      <c r="I129" s="1267"/>
      <c r="J129" s="1267"/>
      <c r="K129" s="1267"/>
      <c r="L129" s="1267"/>
      <c r="M129" s="1267"/>
      <c r="N129" s="1267"/>
      <c r="O129" s="1267"/>
      <c r="P129" s="1267"/>
      <c r="Q129" s="1267"/>
    </row>
    <row r="130" spans="1:17" ht="25.15" customHeight="1">
      <c r="A130" s="275" t="s">
        <v>320</v>
      </c>
      <c r="B130" s="1268" t="s">
        <v>461</v>
      </c>
      <c r="C130" s="1268"/>
      <c r="D130" s="1268"/>
      <c r="E130" s="1268"/>
      <c r="F130" s="1268"/>
      <c r="G130" s="1268"/>
      <c r="H130" s="1268"/>
      <c r="I130" s="1268"/>
      <c r="J130" s="1268"/>
      <c r="K130" s="1268"/>
      <c r="L130" s="1268"/>
      <c r="M130" s="1268"/>
      <c r="N130" s="1268"/>
      <c r="O130" s="1268"/>
      <c r="P130" s="1268"/>
      <c r="Q130" s="1268"/>
    </row>
    <row r="131" spans="1:17" ht="25.15" customHeight="1">
      <c r="A131" s="275" t="s">
        <v>519</v>
      </c>
      <c r="B131" s="1268" t="s">
        <v>520</v>
      </c>
      <c r="C131" s="1268"/>
      <c r="D131" s="1268"/>
      <c r="E131" s="1268"/>
      <c r="F131" s="1268"/>
      <c r="G131" s="1268"/>
      <c r="H131" s="1268"/>
      <c r="I131" s="1268"/>
      <c r="J131" s="1268"/>
      <c r="K131" s="1268"/>
      <c r="L131" s="1268"/>
      <c r="M131" s="1268"/>
      <c r="N131" s="1268"/>
      <c r="O131" s="1268"/>
      <c r="P131" s="1268"/>
      <c r="Q131" s="1268"/>
    </row>
    <row r="133" spans="1:17" ht="25.15" customHeight="1">
      <c r="A133" s="275"/>
      <c r="B133" s="1269"/>
      <c r="C133" s="1269"/>
      <c r="D133" s="1269"/>
      <c r="E133" s="1269"/>
      <c r="F133" s="1269"/>
      <c r="G133" s="1269"/>
      <c r="H133" s="1269"/>
      <c r="I133" s="1269"/>
      <c r="J133" s="1269"/>
      <c r="K133" s="1269"/>
      <c r="L133" s="1269"/>
      <c r="M133" s="1269"/>
      <c r="N133" s="1269"/>
      <c r="O133" s="1269"/>
      <c r="P133" s="1269"/>
      <c r="Q133" s="1269"/>
    </row>
    <row r="134" spans="1:17" ht="25.15" customHeight="1">
      <c r="A134" s="274"/>
      <c r="B134" s="289"/>
      <c r="C134" s="289"/>
      <c r="D134" s="289"/>
      <c r="E134" s="289"/>
      <c r="F134" s="289"/>
      <c r="G134" s="289"/>
      <c r="H134" s="289"/>
      <c r="I134" s="289"/>
      <c r="J134" s="289"/>
      <c r="K134" s="289"/>
      <c r="L134" s="289"/>
      <c r="M134" s="289"/>
      <c r="N134" s="289"/>
      <c r="O134" s="289"/>
      <c r="P134" s="289"/>
      <c r="Q134" s="289"/>
    </row>
    <row r="135" spans="1:17" ht="25.15" customHeight="1">
      <c r="A135" s="275"/>
      <c r="B135" s="289"/>
      <c r="C135" s="289"/>
      <c r="D135" s="289"/>
      <c r="E135" s="289"/>
      <c r="F135" s="289"/>
      <c r="G135" s="289"/>
      <c r="H135" s="289"/>
      <c r="I135" s="289"/>
      <c r="J135" s="289"/>
      <c r="K135" s="289"/>
      <c r="L135" s="289"/>
      <c r="M135" s="289"/>
      <c r="N135" s="289"/>
      <c r="O135" s="289"/>
      <c r="P135" s="289"/>
      <c r="Q135" s="289"/>
    </row>
    <row r="136" spans="1:17" ht="25.15" hidden="1" customHeight="1">
      <c r="A136" s="278" t="s">
        <v>321</v>
      </c>
    </row>
    <row r="137" spans="1:17" ht="25.15" hidden="1" customHeight="1">
      <c r="A137" s="266" t="s">
        <v>322</v>
      </c>
    </row>
    <row r="138" spans="1:17" ht="25.15" hidden="1" customHeight="1">
      <c r="A138" s="266" t="s">
        <v>323</v>
      </c>
    </row>
    <row r="139" spans="1:17" ht="25.15" hidden="1" customHeight="1">
      <c r="A139" s="266" t="s">
        <v>324</v>
      </c>
    </row>
    <row r="140" spans="1:17" ht="25.15" hidden="1" customHeight="1">
      <c r="A140" s="266" t="s">
        <v>325</v>
      </c>
    </row>
    <row r="141" spans="1:17" ht="25.15" hidden="1" customHeight="1">
      <c r="A141" s="266" t="s">
        <v>326</v>
      </c>
    </row>
    <row r="142" spans="1:17" ht="25.15" hidden="1" customHeight="1">
      <c r="A142" s="266" t="s">
        <v>327</v>
      </c>
    </row>
    <row r="143" spans="1:17" ht="25.15" hidden="1" customHeight="1"/>
    <row r="144" spans="1:17" ht="25.15" hidden="1" customHeight="1">
      <c r="A144" s="266" t="s">
        <v>328</v>
      </c>
    </row>
    <row r="145" spans="1:1" ht="25.15" hidden="1" customHeight="1">
      <c r="A145" s="266" t="s">
        <v>323</v>
      </c>
    </row>
    <row r="146" spans="1:1" ht="25.15" hidden="1" customHeight="1">
      <c r="A146" s="266" t="s">
        <v>329</v>
      </c>
    </row>
    <row r="147" spans="1:1" ht="25.15" hidden="1" customHeight="1"/>
    <row r="148" spans="1:1" ht="25.15" hidden="1" customHeight="1">
      <c r="A148" s="266" t="s">
        <v>330</v>
      </c>
    </row>
    <row r="149" spans="1:1" ht="25.15" hidden="1" customHeight="1">
      <c r="A149" s="266" t="s">
        <v>323</v>
      </c>
    </row>
    <row r="150" spans="1:1" ht="25.15" hidden="1" customHeight="1">
      <c r="A150" s="266" t="s">
        <v>331</v>
      </c>
    </row>
    <row r="151" spans="1:1" ht="25.15" hidden="1" customHeight="1">
      <c r="A151" s="266" t="s">
        <v>332</v>
      </c>
    </row>
    <row r="152" spans="1:1" ht="25.15" hidden="1" customHeight="1">
      <c r="A152" s="266" t="s">
        <v>329</v>
      </c>
    </row>
    <row r="153" spans="1:1" ht="25.15" hidden="1" customHeight="1">
      <c r="A153" s="266" t="s">
        <v>333</v>
      </c>
    </row>
    <row r="154" spans="1:1" ht="25.15" hidden="1" customHeight="1">
      <c r="A154" s="266" t="s">
        <v>323</v>
      </c>
    </row>
    <row r="155" spans="1:1" ht="25.15" hidden="1" customHeight="1">
      <c r="A155" s="266" t="s">
        <v>334</v>
      </c>
    </row>
    <row r="156" spans="1:1" ht="25.15" hidden="1" customHeight="1">
      <c r="A156" s="266" t="s">
        <v>335</v>
      </c>
    </row>
    <row r="157" spans="1:1" ht="25.15" hidden="1" customHeight="1">
      <c r="A157" s="266" t="s">
        <v>336</v>
      </c>
    </row>
    <row r="158" spans="1:1" ht="25.15" hidden="1" customHeight="1">
      <c r="A158" s="266" t="s">
        <v>337</v>
      </c>
    </row>
    <row r="159" spans="1:1" ht="25.15" hidden="1" customHeight="1">
      <c r="A159" s="266" t="s">
        <v>338</v>
      </c>
    </row>
    <row r="160" spans="1:1" ht="25.15" hidden="1" customHeight="1">
      <c r="A160" s="266" t="s">
        <v>336</v>
      </c>
    </row>
    <row r="161" spans="1:1" ht="25.15" hidden="1" customHeight="1">
      <c r="A161" s="266" t="s">
        <v>337</v>
      </c>
    </row>
    <row r="162" spans="1:1" ht="25.15" hidden="1" customHeight="1">
      <c r="A162" s="266" t="s">
        <v>339</v>
      </c>
    </row>
    <row r="163" spans="1:1" ht="25.15" hidden="1" customHeight="1">
      <c r="A163" s="266" t="s">
        <v>336</v>
      </c>
    </row>
    <row r="164" spans="1:1" ht="25.15" hidden="1" customHeight="1">
      <c r="A164" s="266" t="s">
        <v>337</v>
      </c>
    </row>
    <row r="165" spans="1:1" ht="25.15" hidden="1" customHeight="1">
      <c r="A165" s="266" t="s">
        <v>340</v>
      </c>
    </row>
    <row r="166" spans="1:1" ht="25.15" hidden="1" customHeight="1">
      <c r="A166" s="266" t="s">
        <v>336</v>
      </c>
    </row>
    <row r="167" spans="1:1" ht="25.15" hidden="1" customHeight="1">
      <c r="A167" s="266" t="s">
        <v>337</v>
      </c>
    </row>
    <row r="168" spans="1:1" ht="25.15" hidden="1" customHeight="1">
      <c r="A168" s="266" t="s">
        <v>341</v>
      </c>
    </row>
    <row r="169" spans="1:1" ht="25.15" hidden="1" customHeight="1">
      <c r="A169" s="266" t="s">
        <v>336</v>
      </c>
    </row>
    <row r="170" spans="1:1" ht="25.15" hidden="1" customHeight="1">
      <c r="A170" s="266" t="s">
        <v>337</v>
      </c>
    </row>
    <row r="171" spans="1:1" ht="25.15" hidden="1" customHeight="1">
      <c r="A171" s="266" t="s">
        <v>342</v>
      </c>
    </row>
    <row r="172" spans="1:1" ht="25.15" hidden="1" customHeight="1">
      <c r="A172" s="266" t="s">
        <v>336</v>
      </c>
    </row>
    <row r="173" spans="1:1" ht="25.15" hidden="1" customHeight="1">
      <c r="A173" s="266" t="s">
        <v>337</v>
      </c>
    </row>
    <row r="174" spans="1:1" ht="25.15" hidden="1" customHeight="1">
      <c r="A174" s="266" t="s">
        <v>343</v>
      </c>
    </row>
    <row r="175" spans="1:1" ht="25.15" hidden="1" customHeight="1">
      <c r="A175" s="266" t="s">
        <v>336</v>
      </c>
    </row>
    <row r="176" spans="1:1" ht="25.15" hidden="1" customHeight="1">
      <c r="A176" s="266" t="s">
        <v>337</v>
      </c>
    </row>
  </sheetData>
  <mergeCells count="207">
    <mergeCell ref="A1:E1"/>
    <mergeCell ref="A2:A5"/>
    <mergeCell ref="B2:E2"/>
    <mergeCell ref="F2:F4"/>
    <mergeCell ref="G2:H2"/>
    <mergeCell ref="I2:J2"/>
    <mergeCell ref="B5:E5"/>
    <mergeCell ref="G5:H5"/>
    <mergeCell ref="I5:J5"/>
    <mergeCell ref="T2:T4"/>
    <mergeCell ref="U2:U4"/>
    <mergeCell ref="V2:V4"/>
    <mergeCell ref="W2:W4"/>
    <mergeCell ref="B3:C3"/>
    <mergeCell ref="D3:E3"/>
    <mergeCell ref="G3:G4"/>
    <mergeCell ref="H3:H4"/>
    <mergeCell ref="I3:I4"/>
    <mergeCell ref="J3:J4"/>
    <mergeCell ref="K2:K4"/>
    <mergeCell ref="L2:L4"/>
    <mergeCell ref="M2:P2"/>
    <mergeCell ref="Q2:Q4"/>
    <mergeCell ref="R2:R4"/>
    <mergeCell ref="S2:S4"/>
    <mergeCell ref="M3:M4"/>
    <mergeCell ref="N3:N4"/>
    <mergeCell ref="O3:O4"/>
    <mergeCell ref="P3:P4"/>
    <mergeCell ref="M5:P5"/>
    <mergeCell ref="B6:B11"/>
    <mergeCell ref="C6:C11"/>
    <mergeCell ref="D6:D11"/>
    <mergeCell ref="E6:E11"/>
    <mergeCell ref="F6:F20"/>
    <mergeCell ref="G6:G11"/>
    <mergeCell ref="H6:H8"/>
    <mergeCell ref="I6:I12"/>
    <mergeCell ref="J6:J12"/>
    <mergeCell ref="K7:K20"/>
    <mergeCell ref="L7:L20"/>
    <mergeCell ref="H10:H20"/>
    <mergeCell ref="B12:B13"/>
    <mergeCell ref="C12:C13"/>
    <mergeCell ref="D12:D13"/>
    <mergeCell ref="E12:E13"/>
    <mergeCell ref="G12:G14"/>
    <mergeCell ref="I13:I14"/>
    <mergeCell ref="J13:J14"/>
    <mergeCell ref="S6:S20"/>
    <mergeCell ref="T6:T20"/>
    <mergeCell ref="U6:U20"/>
    <mergeCell ref="V6:V20"/>
    <mergeCell ref="W6:W15"/>
    <mergeCell ref="M6:M11"/>
    <mergeCell ref="N6:N11"/>
    <mergeCell ref="O6:O11"/>
    <mergeCell ref="P6:P11"/>
    <mergeCell ref="Q6:Q20"/>
    <mergeCell ref="R6:R20"/>
    <mergeCell ref="M12:M15"/>
    <mergeCell ref="N12:N15"/>
    <mergeCell ref="O12:O15"/>
    <mergeCell ref="P12:P15"/>
    <mergeCell ref="B24:Q24"/>
    <mergeCell ref="B25:Q25"/>
    <mergeCell ref="B26:Q26"/>
    <mergeCell ref="B27:Q27"/>
    <mergeCell ref="B28:W28"/>
    <mergeCell ref="B29:W29"/>
    <mergeCell ref="A19:A20"/>
    <mergeCell ref="M19:M20"/>
    <mergeCell ref="N19:N20"/>
    <mergeCell ref="O19:O20"/>
    <mergeCell ref="P19:P20"/>
    <mergeCell ref="B23:Q23"/>
    <mergeCell ref="J15:J20"/>
    <mergeCell ref="M16:M18"/>
    <mergeCell ref="N16:N18"/>
    <mergeCell ref="O16:O18"/>
    <mergeCell ref="P16:P18"/>
    <mergeCell ref="W18:W20"/>
    <mergeCell ref="B14:B20"/>
    <mergeCell ref="C14:C20"/>
    <mergeCell ref="D14:D20"/>
    <mergeCell ref="E14:E20"/>
    <mergeCell ref="G15:G20"/>
    <mergeCell ref="I15:I20"/>
    <mergeCell ref="B37:Q37"/>
    <mergeCell ref="B38:I38"/>
    <mergeCell ref="B39:C39"/>
    <mergeCell ref="D39:I39"/>
    <mergeCell ref="B40:C40"/>
    <mergeCell ref="D40:I40"/>
    <mergeCell ref="B31:Q31"/>
    <mergeCell ref="B32:Q32"/>
    <mergeCell ref="B33:Q33"/>
    <mergeCell ref="B34:Q34"/>
    <mergeCell ref="B35:Q35"/>
    <mergeCell ref="B36:W36"/>
    <mergeCell ref="B45:C45"/>
    <mergeCell ref="D45:I45"/>
    <mergeCell ref="B46:C46"/>
    <mergeCell ref="D46:I46"/>
    <mergeCell ref="B47:C47"/>
    <mergeCell ref="D47:I47"/>
    <mergeCell ref="B41:C41"/>
    <mergeCell ref="D41:I41"/>
    <mergeCell ref="B42:C42"/>
    <mergeCell ref="D42:I42"/>
    <mergeCell ref="B43:Q43"/>
    <mergeCell ref="B44:I44"/>
    <mergeCell ref="B51:C51"/>
    <mergeCell ref="D51:I51"/>
    <mergeCell ref="B52:Q52"/>
    <mergeCell ref="B53:C54"/>
    <mergeCell ref="D53:I53"/>
    <mergeCell ref="D54:F54"/>
    <mergeCell ref="G54:I54"/>
    <mergeCell ref="B48:C48"/>
    <mergeCell ref="D48:I48"/>
    <mergeCell ref="B49:C49"/>
    <mergeCell ref="D49:I49"/>
    <mergeCell ref="B50:C50"/>
    <mergeCell ref="D50:I50"/>
    <mergeCell ref="B57:C57"/>
    <mergeCell ref="D57:F57"/>
    <mergeCell ref="G57:I57"/>
    <mergeCell ref="B58:C58"/>
    <mergeCell ref="D58:F58"/>
    <mergeCell ref="G58:I58"/>
    <mergeCell ref="B55:C55"/>
    <mergeCell ref="D55:F55"/>
    <mergeCell ref="G55:I55"/>
    <mergeCell ref="B56:C56"/>
    <mergeCell ref="D56:F56"/>
    <mergeCell ref="G56:I56"/>
    <mergeCell ref="B61:C61"/>
    <mergeCell ref="D61:F61"/>
    <mergeCell ref="G61:I61"/>
    <mergeCell ref="B62:T62"/>
    <mergeCell ref="B63:Q63"/>
    <mergeCell ref="B64:Q64"/>
    <mergeCell ref="B59:C59"/>
    <mergeCell ref="D59:F59"/>
    <mergeCell ref="G59:I59"/>
    <mergeCell ref="B60:C60"/>
    <mergeCell ref="D60:F60"/>
    <mergeCell ref="G60:I60"/>
    <mergeCell ref="B71:Q71"/>
    <mergeCell ref="B72:Q72"/>
    <mergeCell ref="B73:Q73"/>
    <mergeCell ref="B74:Q74"/>
    <mergeCell ref="B75:Q75"/>
    <mergeCell ref="B76:Q76"/>
    <mergeCell ref="B65:Q65"/>
    <mergeCell ref="B66:Q66"/>
    <mergeCell ref="B67:Q67"/>
    <mergeCell ref="B68:Q68"/>
    <mergeCell ref="B69:Q69"/>
    <mergeCell ref="B70:Q70"/>
    <mergeCell ref="B83:Q83"/>
    <mergeCell ref="B84:Q84"/>
    <mergeCell ref="B85:Q85"/>
    <mergeCell ref="B86:Q86"/>
    <mergeCell ref="B87:Q87"/>
    <mergeCell ref="B88:Q88"/>
    <mergeCell ref="B77:Q77"/>
    <mergeCell ref="B78:Q78"/>
    <mergeCell ref="B79:Q79"/>
    <mergeCell ref="B80:Q80"/>
    <mergeCell ref="B81:Q81"/>
    <mergeCell ref="B82:Q82"/>
    <mergeCell ref="B101:J101"/>
    <mergeCell ref="B102:J102"/>
    <mergeCell ref="B103:J103"/>
    <mergeCell ref="B104:J104"/>
    <mergeCell ref="B106:J106"/>
    <mergeCell ref="C107:J107"/>
    <mergeCell ref="B89:Q89"/>
    <mergeCell ref="B90:Q90"/>
    <mergeCell ref="B91:Q91"/>
    <mergeCell ref="B92:Q92"/>
    <mergeCell ref="B94:Q94"/>
    <mergeCell ref="B100:J100"/>
    <mergeCell ref="B115:J115"/>
    <mergeCell ref="B116:J116"/>
    <mergeCell ref="B117:F118"/>
    <mergeCell ref="G117:J117"/>
    <mergeCell ref="G118:J118"/>
    <mergeCell ref="B119:J119"/>
    <mergeCell ref="C108:J108"/>
    <mergeCell ref="C109:J109"/>
    <mergeCell ref="C110:J110"/>
    <mergeCell ref="C111:J111"/>
    <mergeCell ref="B113:J113"/>
    <mergeCell ref="B114:J114"/>
    <mergeCell ref="B129:Q129"/>
    <mergeCell ref="B130:Q130"/>
    <mergeCell ref="B131:Q131"/>
    <mergeCell ref="B133:Q133"/>
    <mergeCell ref="B123:Q123"/>
    <mergeCell ref="B124:Q124"/>
    <mergeCell ref="B125:Q125"/>
    <mergeCell ref="B126:Q126"/>
    <mergeCell ref="B127:Q127"/>
    <mergeCell ref="B128:Q128"/>
  </mergeCells>
  <phoneticPr fontId="6" type="noConversion"/>
  <printOptions horizontalCentered="1" verticalCentered="1"/>
  <pageMargins left="0.23622047244094491" right="0.23622047244094491" top="0.47244094488188981" bottom="0.15748031496062992" header="0.59055118110236227" footer="0.15748031496062992"/>
  <pageSetup paperSize="9" scale="49" orientation="portrait" r:id="rId1"/>
  <headerFooter alignWithMargins="0">
    <oddHeader>&amp;R&amp;20&amp;D</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B2:D16"/>
  <sheetViews>
    <sheetView workbookViewId="0"/>
  </sheetViews>
  <sheetFormatPr defaultRowHeight="14.25"/>
  <cols>
    <col min="1" max="1" width="2.625" customWidth="1"/>
    <col min="2" max="2" width="11.125" customWidth="1"/>
    <col min="3" max="3" width="55.625" customWidth="1"/>
    <col min="4" max="4" width="110.25" customWidth="1"/>
  </cols>
  <sheetData>
    <row r="2" spans="2:4" ht="17.25">
      <c r="B2" s="239" t="s">
        <v>214</v>
      </c>
      <c r="C2" s="239" t="s">
        <v>215</v>
      </c>
      <c r="D2" s="239" t="s">
        <v>216</v>
      </c>
    </row>
    <row r="3" spans="2:4" ht="146.25" customHeight="1">
      <c r="B3" s="240" t="s">
        <v>217</v>
      </c>
      <c r="C3" s="241" t="s">
        <v>218</v>
      </c>
      <c r="D3" s="242"/>
    </row>
    <row r="4" spans="2:4" ht="51.75">
      <c r="B4" s="240" t="s">
        <v>344</v>
      </c>
      <c r="C4" s="243" t="s">
        <v>382</v>
      </c>
      <c r="D4" s="243" t="s">
        <v>346</v>
      </c>
    </row>
    <row r="5" spans="2:4" ht="51.75">
      <c r="B5" s="240" t="s">
        <v>347</v>
      </c>
      <c r="C5" s="243" t="s">
        <v>382</v>
      </c>
      <c r="D5" s="243" t="s">
        <v>348</v>
      </c>
    </row>
    <row r="6" spans="2:4" ht="17.25">
      <c r="B6" s="242" t="s">
        <v>350</v>
      </c>
      <c r="C6" s="244" t="s">
        <v>349</v>
      </c>
      <c r="D6" s="244" t="s">
        <v>351</v>
      </c>
    </row>
    <row r="7" spans="2:4" ht="118.5" customHeight="1">
      <c r="B7" s="242" t="s">
        <v>381</v>
      </c>
      <c r="C7" s="244" t="s">
        <v>383</v>
      </c>
      <c r="D7" s="244"/>
    </row>
    <row r="8" spans="2:4" ht="34.5">
      <c r="B8" s="1356" t="s">
        <v>462</v>
      </c>
      <c r="C8" s="244" t="s">
        <v>463</v>
      </c>
      <c r="D8" s="243" t="s">
        <v>465</v>
      </c>
    </row>
    <row r="9" spans="2:4" ht="51.75">
      <c r="B9" s="1357"/>
      <c r="C9" s="243" t="s">
        <v>464</v>
      </c>
      <c r="D9" s="243" t="s">
        <v>466</v>
      </c>
    </row>
    <row r="10" spans="2:4" ht="34.5">
      <c r="B10" s="1356" t="s">
        <v>486</v>
      </c>
      <c r="C10" s="244" t="s">
        <v>488</v>
      </c>
      <c r="D10" s="243" t="s">
        <v>489</v>
      </c>
    </row>
    <row r="11" spans="2:4" ht="42.75" customHeight="1">
      <c r="B11" s="1357"/>
      <c r="C11" s="243" t="s">
        <v>382</v>
      </c>
      <c r="D11" s="243" t="s">
        <v>487</v>
      </c>
    </row>
    <row r="12" spans="2:4" ht="34.5">
      <c r="B12" s="242" t="s">
        <v>525</v>
      </c>
      <c r="C12" s="244" t="s">
        <v>526</v>
      </c>
      <c r="D12" s="243" t="s">
        <v>527</v>
      </c>
    </row>
    <row r="13" spans="2:4" ht="34.5">
      <c r="B13" s="242" t="s">
        <v>561</v>
      </c>
      <c r="C13" s="244" t="s">
        <v>562</v>
      </c>
      <c r="D13" s="243" t="s">
        <v>563</v>
      </c>
    </row>
    <row r="14" spans="2:4" ht="125.1" customHeight="1">
      <c r="B14" s="242" t="s">
        <v>567</v>
      </c>
      <c r="C14" s="243" t="s">
        <v>568</v>
      </c>
      <c r="D14" s="244" t="e" vm="1">
        <v>#VALUE!</v>
      </c>
    </row>
    <row r="15" spans="2:4" ht="17.25">
      <c r="B15" s="244" t="s">
        <v>574</v>
      </c>
      <c r="C15" s="244" t="s">
        <v>575</v>
      </c>
      <c r="D15" s="244" t="s">
        <v>576</v>
      </c>
    </row>
    <row r="16" spans="2:4" ht="17.25">
      <c r="B16" s="244"/>
      <c r="C16" s="244"/>
      <c r="D16" s="244" t="s">
        <v>577</v>
      </c>
    </row>
  </sheetData>
  <mergeCells count="2">
    <mergeCell ref="B8:B9"/>
    <mergeCell ref="B10:B11"/>
  </mergeCells>
  <phoneticPr fontId="6" type="noConversion"/>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AF66-75E6-4486-9203-FC1EB42A623A}">
  <sheetPr codeName="Sheet21"/>
  <dimension ref="A1:Q25"/>
  <sheetViews>
    <sheetView showZeros="0" view="pageBreakPreview" zoomScale="110" zoomScaleNormal="100" zoomScaleSheetLayoutView="110" workbookViewId="0">
      <selection activeCell="E15" sqref="E15"/>
    </sheetView>
  </sheetViews>
  <sheetFormatPr defaultColWidth="8.875" defaultRowHeight="17.25" customHeight="1"/>
  <cols>
    <col min="1" max="1" width="22.75" style="1084" customWidth="1"/>
    <col min="2" max="2" width="4.75" style="1085" customWidth="1"/>
    <col min="3" max="3" width="11.75" style="1086" customWidth="1"/>
    <col min="4" max="12" width="11.75" style="1086" hidden="1" customWidth="1"/>
    <col min="13" max="13" width="11.75" style="1086" customWidth="1"/>
    <col min="14" max="14" width="11.75" style="1087" customWidth="1"/>
    <col min="15" max="15" width="11.75" style="1088" customWidth="1"/>
    <col min="16" max="256" width="8.875" style="1084"/>
    <col min="257" max="257" width="22.75" style="1084" customWidth="1"/>
    <col min="258" max="258" width="4.75" style="1084" customWidth="1"/>
    <col min="259" max="259" width="11.75" style="1084" customWidth="1"/>
    <col min="260" max="268" width="0" style="1084" hidden="1" customWidth="1"/>
    <col min="269" max="271" width="11.75" style="1084" customWidth="1"/>
    <col min="272" max="512" width="8.875" style="1084"/>
    <col min="513" max="513" width="22.75" style="1084" customWidth="1"/>
    <col min="514" max="514" width="4.75" style="1084" customWidth="1"/>
    <col min="515" max="515" width="11.75" style="1084" customWidth="1"/>
    <col min="516" max="524" width="0" style="1084" hidden="1" customWidth="1"/>
    <col min="525" max="527" width="11.75" style="1084" customWidth="1"/>
    <col min="528" max="768" width="8.875" style="1084"/>
    <col min="769" max="769" width="22.75" style="1084" customWidth="1"/>
    <col min="770" max="770" width="4.75" style="1084" customWidth="1"/>
    <col min="771" max="771" width="11.75" style="1084" customWidth="1"/>
    <col min="772" max="780" width="0" style="1084" hidden="1" customWidth="1"/>
    <col min="781" max="783" width="11.75" style="1084" customWidth="1"/>
    <col min="784" max="1024" width="8.875" style="1084"/>
    <col min="1025" max="1025" width="22.75" style="1084" customWidth="1"/>
    <col min="1026" max="1026" width="4.75" style="1084" customWidth="1"/>
    <col min="1027" max="1027" width="11.75" style="1084" customWidth="1"/>
    <col min="1028" max="1036" width="0" style="1084" hidden="1" customWidth="1"/>
    <col min="1037" max="1039" width="11.75" style="1084" customWidth="1"/>
    <col min="1040" max="1280" width="8.875" style="1084"/>
    <col min="1281" max="1281" width="22.75" style="1084" customWidth="1"/>
    <col min="1282" max="1282" width="4.75" style="1084" customWidth="1"/>
    <col min="1283" max="1283" width="11.75" style="1084" customWidth="1"/>
    <col min="1284" max="1292" width="0" style="1084" hidden="1" customWidth="1"/>
    <col min="1293" max="1295" width="11.75" style="1084" customWidth="1"/>
    <col min="1296" max="1536" width="8.875" style="1084"/>
    <col min="1537" max="1537" width="22.75" style="1084" customWidth="1"/>
    <col min="1538" max="1538" width="4.75" style="1084" customWidth="1"/>
    <col min="1539" max="1539" width="11.75" style="1084" customWidth="1"/>
    <col min="1540" max="1548" width="0" style="1084" hidden="1" customWidth="1"/>
    <col min="1549" max="1551" width="11.75" style="1084" customWidth="1"/>
    <col min="1552" max="1792" width="8.875" style="1084"/>
    <col min="1793" max="1793" width="22.75" style="1084" customWidth="1"/>
    <col min="1794" max="1794" width="4.75" style="1084" customWidth="1"/>
    <col min="1795" max="1795" width="11.75" style="1084" customWidth="1"/>
    <col min="1796" max="1804" width="0" style="1084" hidden="1" customWidth="1"/>
    <col min="1805" max="1807" width="11.75" style="1084" customWidth="1"/>
    <col min="1808" max="2048" width="8.875" style="1084"/>
    <col min="2049" max="2049" width="22.75" style="1084" customWidth="1"/>
    <col min="2050" max="2050" width="4.75" style="1084" customWidth="1"/>
    <col min="2051" max="2051" width="11.75" style="1084" customWidth="1"/>
    <col min="2052" max="2060" width="0" style="1084" hidden="1" customWidth="1"/>
    <col min="2061" max="2063" width="11.75" style="1084" customWidth="1"/>
    <col min="2064" max="2304" width="8.875" style="1084"/>
    <col min="2305" max="2305" width="22.75" style="1084" customWidth="1"/>
    <col min="2306" max="2306" width="4.75" style="1084" customWidth="1"/>
    <col min="2307" max="2307" width="11.75" style="1084" customWidth="1"/>
    <col min="2308" max="2316" width="0" style="1084" hidden="1" customWidth="1"/>
    <col min="2317" max="2319" width="11.75" style="1084" customWidth="1"/>
    <col min="2320" max="2560" width="8.875" style="1084"/>
    <col min="2561" max="2561" width="22.75" style="1084" customWidth="1"/>
    <col min="2562" max="2562" width="4.75" style="1084" customWidth="1"/>
    <col min="2563" max="2563" width="11.75" style="1084" customWidth="1"/>
    <col min="2564" max="2572" width="0" style="1084" hidden="1" customWidth="1"/>
    <col min="2573" max="2575" width="11.75" style="1084" customWidth="1"/>
    <col min="2576" max="2816" width="8.875" style="1084"/>
    <col min="2817" max="2817" width="22.75" style="1084" customWidth="1"/>
    <col min="2818" max="2818" width="4.75" style="1084" customWidth="1"/>
    <col min="2819" max="2819" width="11.75" style="1084" customWidth="1"/>
    <col min="2820" max="2828" width="0" style="1084" hidden="1" customWidth="1"/>
    <col min="2829" max="2831" width="11.75" style="1084" customWidth="1"/>
    <col min="2832" max="3072" width="8.875" style="1084"/>
    <col min="3073" max="3073" width="22.75" style="1084" customWidth="1"/>
    <col min="3074" max="3074" width="4.75" style="1084" customWidth="1"/>
    <col min="3075" max="3075" width="11.75" style="1084" customWidth="1"/>
    <col min="3076" max="3084" width="0" style="1084" hidden="1" customWidth="1"/>
    <col min="3085" max="3087" width="11.75" style="1084" customWidth="1"/>
    <col min="3088" max="3328" width="8.875" style="1084"/>
    <col min="3329" max="3329" width="22.75" style="1084" customWidth="1"/>
    <col min="3330" max="3330" width="4.75" style="1084" customWidth="1"/>
    <col min="3331" max="3331" width="11.75" style="1084" customWidth="1"/>
    <col min="3332" max="3340" width="0" style="1084" hidden="1" customWidth="1"/>
    <col min="3341" max="3343" width="11.75" style="1084" customWidth="1"/>
    <col min="3344" max="3584" width="8.875" style="1084"/>
    <col min="3585" max="3585" width="22.75" style="1084" customWidth="1"/>
    <col min="3586" max="3586" width="4.75" style="1084" customWidth="1"/>
    <col min="3587" max="3587" width="11.75" style="1084" customWidth="1"/>
    <col min="3588" max="3596" width="0" style="1084" hidden="1" customWidth="1"/>
    <col min="3597" max="3599" width="11.75" style="1084" customWidth="1"/>
    <col min="3600" max="3840" width="8.875" style="1084"/>
    <col min="3841" max="3841" width="22.75" style="1084" customWidth="1"/>
    <col min="3842" max="3842" width="4.75" style="1084" customWidth="1"/>
    <col min="3843" max="3843" width="11.75" style="1084" customWidth="1"/>
    <col min="3844" max="3852" width="0" style="1084" hidden="1" customWidth="1"/>
    <col min="3853" max="3855" width="11.75" style="1084" customWidth="1"/>
    <col min="3856" max="4096" width="8.875" style="1084"/>
    <col min="4097" max="4097" width="22.75" style="1084" customWidth="1"/>
    <col min="4098" max="4098" width="4.75" style="1084" customWidth="1"/>
    <col min="4099" max="4099" width="11.75" style="1084" customWidth="1"/>
    <col min="4100" max="4108" width="0" style="1084" hidden="1" customWidth="1"/>
    <col min="4109" max="4111" width="11.75" style="1084" customWidth="1"/>
    <col min="4112" max="4352" width="8.875" style="1084"/>
    <col min="4353" max="4353" width="22.75" style="1084" customWidth="1"/>
    <col min="4354" max="4354" width="4.75" style="1084" customWidth="1"/>
    <col min="4355" max="4355" width="11.75" style="1084" customWidth="1"/>
    <col min="4356" max="4364" width="0" style="1084" hidden="1" customWidth="1"/>
    <col min="4365" max="4367" width="11.75" style="1084" customWidth="1"/>
    <col min="4368" max="4608" width="8.875" style="1084"/>
    <col min="4609" max="4609" width="22.75" style="1084" customWidth="1"/>
    <col min="4610" max="4610" width="4.75" style="1084" customWidth="1"/>
    <col min="4611" max="4611" width="11.75" style="1084" customWidth="1"/>
    <col min="4612" max="4620" width="0" style="1084" hidden="1" customWidth="1"/>
    <col min="4621" max="4623" width="11.75" style="1084" customWidth="1"/>
    <col min="4624" max="4864" width="8.875" style="1084"/>
    <col min="4865" max="4865" width="22.75" style="1084" customWidth="1"/>
    <col min="4866" max="4866" width="4.75" style="1084" customWidth="1"/>
    <col min="4867" max="4867" width="11.75" style="1084" customWidth="1"/>
    <col min="4868" max="4876" width="0" style="1084" hidden="1" customWidth="1"/>
    <col min="4877" max="4879" width="11.75" style="1084" customWidth="1"/>
    <col min="4880" max="5120" width="8.875" style="1084"/>
    <col min="5121" max="5121" width="22.75" style="1084" customWidth="1"/>
    <col min="5122" max="5122" width="4.75" style="1084" customWidth="1"/>
    <col min="5123" max="5123" width="11.75" style="1084" customWidth="1"/>
    <col min="5124" max="5132" width="0" style="1084" hidden="1" customWidth="1"/>
    <col min="5133" max="5135" width="11.75" style="1084" customWidth="1"/>
    <col min="5136" max="5376" width="8.875" style="1084"/>
    <col min="5377" max="5377" width="22.75" style="1084" customWidth="1"/>
    <col min="5378" max="5378" width="4.75" style="1084" customWidth="1"/>
    <col min="5379" max="5379" width="11.75" style="1084" customWidth="1"/>
    <col min="5380" max="5388" width="0" style="1084" hidden="1" customWidth="1"/>
    <col min="5389" max="5391" width="11.75" style="1084" customWidth="1"/>
    <col min="5392" max="5632" width="8.875" style="1084"/>
    <col min="5633" max="5633" width="22.75" style="1084" customWidth="1"/>
    <col min="5634" max="5634" width="4.75" style="1084" customWidth="1"/>
    <col min="5635" max="5635" width="11.75" style="1084" customWidth="1"/>
    <col min="5636" max="5644" width="0" style="1084" hidden="1" customWidth="1"/>
    <col min="5645" max="5647" width="11.75" style="1084" customWidth="1"/>
    <col min="5648" max="5888" width="8.875" style="1084"/>
    <col min="5889" max="5889" width="22.75" style="1084" customWidth="1"/>
    <col min="5890" max="5890" width="4.75" style="1084" customWidth="1"/>
    <col min="5891" max="5891" width="11.75" style="1084" customWidth="1"/>
    <col min="5892" max="5900" width="0" style="1084" hidden="1" customWidth="1"/>
    <col min="5901" max="5903" width="11.75" style="1084" customWidth="1"/>
    <col min="5904" max="6144" width="8.875" style="1084"/>
    <col min="6145" max="6145" width="22.75" style="1084" customWidth="1"/>
    <col min="6146" max="6146" width="4.75" style="1084" customWidth="1"/>
    <col min="6147" max="6147" width="11.75" style="1084" customWidth="1"/>
    <col min="6148" max="6156" width="0" style="1084" hidden="1" customWidth="1"/>
    <col min="6157" max="6159" width="11.75" style="1084" customWidth="1"/>
    <col min="6160" max="6400" width="8.875" style="1084"/>
    <col min="6401" max="6401" width="22.75" style="1084" customWidth="1"/>
    <col min="6402" max="6402" width="4.75" style="1084" customWidth="1"/>
    <col min="6403" max="6403" width="11.75" style="1084" customWidth="1"/>
    <col min="6404" max="6412" width="0" style="1084" hidden="1" customWidth="1"/>
    <col min="6413" max="6415" width="11.75" style="1084" customWidth="1"/>
    <col min="6416" max="6656" width="8.875" style="1084"/>
    <col min="6657" max="6657" width="22.75" style="1084" customWidth="1"/>
    <col min="6658" max="6658" width="4.75" style="1084" customWidth="1"/>
    <col min="6659" max="6659" width="11.75" style="1084" customWidth="1"/>
    <col min="6660" max="6668" width="0" style="1084" hidden="1" customWidth="1"/>
    <col min="6669" max="6671" width="11.75" style="1084" customWidth="1"/>
    <col min="6672" max="6912" width="8.875" style="1084"/>
    <col min="6913" max="6913" width="22.75" style="1084" customWidth="1"/>
    <col min="6914" max="6914" width="4.75" style="1084" customWidth="1"/>
    <col min="6915" max="6915" width="11.75" style="1084" customWidth="1"/>
    <col min="6916" max="6924" width="0" style="1084" hidden="1" customWidth="1"/>
    <col min="6925" max="6927" width="11.75" style="1084" customWidth="1"/>
    <col min="6928" max="7168" width="8.875" style="1084"/>
    <col min="7169" max="7169" width="22.75" style="1084" customWidth="1"/>
    <col min="7170" max="7170" width="4.75" style="1084" customWidth="1"/>
    <col min="7171" max="7171" width="11.75" style="1084" customWidth="1"/>
    <col min="7172" max="7180" width="0" style="1084" hidden="1" customWidth="1"/>
    <col min="7181" max="7183" width="11.75" style="1084" customWidth="1"/>
    <col min="7184" max="7424" width="8.875" style="1084"/>
    <col min="7425" max="7425" width="22.75" style="1084" customWidth="1"/>
    <col min="7426" max="7426" width="4.75" style="1084" customWidth="1"/>
    <col min="7427" max="7427" width="11.75" style="1084" customWidth="1"/>
    <col min="7428" max="7436" width="0" style="1084" hidden="1" customWidth="1"/>
    <col min="7437" max="7439" width="11.75" style="1084" customWidth="1"/>
    <col min="7440" max="7680" width="8.875" style="1084"/>
    <col min="7681" max="7681" width="22.75" style="1084" customWidth="1"/>
    <col min="7682" max="7682" width="4.75" style="1084" customWidth="1"/>
    <col min="7683" max="7683" width="11.75" style="1084" customWidth="1"/>
    <col min="7684" max="7692" width="0" style="1084" hidden="1" customWidth="1"/>
    <col min="7693" max="7695" width="11.75" style="1084" customWidth="1"/>
    <col min="7696" max="7936" width="8.875" style="1084"/>
    <col min="7937" max="7937" width="22.75" style="1084" customWidth="1"/>
    <col min="7938" max="7938" width="4.75" style="1084" customWidth="1"/>
    <col min="7939" max="7939" width="11.75" style="1084" customWidth="1"/>
    <col min="7940" max="7948" width="0" style="1084" hidden="1" customWidth="1"/>
    <col min="7949" max="7951" width="11.75" style="1084" customWidth="1"/>
    <col min="7952" max="8192" width="8.875" style="1084"/>
    <col min="8193" max="8193" width="22.75" style="1084" customWidth="1"/>
    <col min="8194" max="8194" width="4.75" style="1084" customWidth="1"/>
    <col min="8195" max="8195" width="11.75" style="1084" customWidth="1"/>
    <col min="8196" max="8204" width="0" style="1084" hidden="1" customWidth="1"/>
    <col min="8205" max="8207" width="11.75" style="1084" customWidth="1"/>
    <col min="8208" max="8448" width="8.875" style="1084"/>
    <col min="8449" max="8449" width="22.75" style="1084" customWidth="1"/>
    <col min="8450" max="8450" width="4.75" style="1084" customWidth="1"/>
    <col min="8451" max="8451" width="11.75" style="1084" customWidth="1"/>
    <col min="8452" max="8460" width="0" style="1084" hidden="1" customWidth="1"/>
    <col min="8461" max="8463" width="11.75" style="1084" customWidth="1"/>
    <col min="8464" max="8704" width="8.875" style="1084"/>
    <col min="8705" max="8705" width="22.75" style="1084" customWidth="1"/>
    <col min="8706" max="8706" width="4.75" style="1084" customWidth="1"/>
    <col min="8707" max="8707" width="11.75" style="1084" customWidth="1"/>
    <col min="8708" max="8716" width="0" style="1084" hidden="1" customWidth="1"/>
    <col min="8717" max="8719" width="11.75" style="1084" customWidth="1"/>
    <col min="8720" max="8960" width="8.875" style="1084"/>
    <col min="8961" max="8961" width="22.75" style="1084" customWidth="1"/>
    <col min="8962" max="8962" width="4.75" style="1084" customWidth="1"/>
    <col min="8963" max="8963" width="11.75" style="1084" customWidth="1"/>
    <col min="8964" max="8972" width="0" style="1084" hidden="1" customWidth="1"/>
    <col min="8973" max="8975" width="11.75" style="1084" customWidth="1"/>
    <col min="8976" max="9216" width="8.875" style="1084"/>
    <col min="9217" max="9217" width="22.75" style="1084" customWidth="1"/>
    <col min="9218" max="9218" width="4.75" style="1084" customWidth="1"/>
    <col min="9219" max="9219" width="11.75" style="1084" customWidth="1"/>
    <col min="9220" max="9228" width="0" style="1084" hidden="1" customWidth="1"/>
    <col min="9229" max="9231" width="11.75" style="1084" customWidth="1"/>
    <col min="9232" max="9472" width="8.875" style="1084"/>
    <col min="9473" max="9473" width="22.75" style="1084" customWidth="1"/>
    <col min="9474" max="9474" width="4.75" style="1084" customWidth="1"/>
    <col min="9475" max="9475" width="11.75" style="1084" customWidth="1"/>
    <col min="9476" max="9484" width="0" style="1084" hidden="1" customWidth="1"/>
    <col min="9485" max="9487" width="11.75" style="1084" customWidth="1"/>
    <col min="9488" max="9728" width="8.875" style="1084"/>
    <col min="9729" max="9729" width="22.75" style="1084" customWidth="1"/>
    <col min="9730" max="9730" width="4.75" style="1084" customWidth="1"/>
    <col min="9731" max="9731" width="11.75" style="1084" customWidth="1"/>
    <col min="9732" max="9740" width="0" style="1084" hidden="1" customWidth="1"/>
    <col min="9741" max="9743" width="11.75" style="1084" customWidth="1"/>
    <col min="9744" max="9984" width="8.875" style="1084"/>
    <col min="9985" max="9985" width="22.75" style="1084" customWidth="1"/>
    <col min="9986" max="9986" width="4.75" style="1084" customWidth="1"/>
    <col min="9987" max="9987" width="11.75" style="1084" customWidth="1"/>
    <col min="9988" max="9996" width="0" style="1084" hidden="1" customWidth="1"/>
    <col min="9997" max="9999" width="11.75" style="1084" customWidth="1"/>
    <col min="10000" max="10240" width="8.875" style="1084"/>
    <col min="10241" max="10241" width="22.75" style="1084" customWidth="1"/>
    <col min="10242" max="10242" width="4.75" style="1084" customWidth="1"/>
    <col min="10243" max="10243" width="11.75" style="1084" customWidth="1"/>
    <col min="10244" max="10252" width="0" style="1084" hidden="1" customWidth="1"/>
    <col min="10253" max="10255" width="11.75" style="1084" customWidth="1"/>
    <col min="10256" max="10496" width="8.875" style="1084"/>
    <col min="10497" max="10497" width="22.75" style="1084" customWidth="1"/>
    <col min="10498" max="10498" width="4.75" style="1084" customWidth="1"/>
    <col min="10499" max="10499" width="11.75" style="1084" customWidth="1"/>
    <col min="10500" max="10508" width="0" style="1084" hidden="1" customWidth="1"/>
    <col min="10509" max="10511" width="11.75" style="1084" customWidth="1"/>
    <col min="10512" max="10752" width="8.875" style="1084"/>
    <col min="10753" max="10753" width="22.75" style="1084" customWidth="1"/>
    <col min="10754" max="10754" width="4.75" style="1084" customWidth="1"/>
    <col min="10755" max="10755" width="11.75" style="1084" customWidth="1"/>
    <col min="10756" max="10764" width="0" style="1084" hidden="1" customWidth="1"/>
    <col min="10765" max="10767" width="11.75" style="1084" customWidth="1"/>
    <col min="10768" max="11008" width="8.875" style="1084"/>
    <col min="11009" max="11009" width="22.75" style="1084" customWidth="1"/>
    <col min="11010" max="11010" width="4.75" style="1084" customWidth="1"/>
    <col min="11011" max="11011" width="11.75" style="1084" customWidth="1"/>
    <col min="11012" max="11020" width="0" style="1084" hidden="1" customWidth="1"/>
    <col min="11021" max="11023" width="11.75" style="1084" customWidth="1"/>
    <col min="11024" max="11264" width="8.875" style="1084"/>
    <col min="11265" max="11265" width="22.75" style="1084" customWidth="1"/>
    <col min="11266" max="11266" width="4.75" style="1084" customWidth="1"/>
    <col min="11267" max="11267" width="11.75" style="1084" customWidth="1"/>
    <col min="11268" max="11276" width="0" style="1084" hidden="1" customWidth="1"/>
    <col min="11277" max="11279" width="11.75" style="1084" customWidth="1"/>
    <col min="11280" max="11520" width="8.875" style="1084"/>
    <col min="11521" max="11521" width="22.75" style="1084" customWidth="1"/>
    <col min="11522" max="11522" width="4.75" style="1084" customWidth="1"/>
    <col min="11523" max="11523" width="11.75" style="1084" customWidth="1"/>
    <col min="11524" max="11532" width="0" style="1084" hidden="1" customWidth="1"/>
    <col min="11533" max="11535" width="11.75" style="1084" customWidth="1"/>
    <col min="11536" max="11776" width="8.875" style="1084"/>
    <col min="11777" max="11777" width="22.75" style="1084" customWidth="1"/>
    <col min="11778" max="11778" width="4.75" style="1084" customWidth="1"/>
    <col min="11779" max="11779" width="11.75" style="1084" customWidth="1"/>
    <col min="11780" max="11788" width="0" style="1084" hidden="1" customWidth="1"/>
    <col min="11789" max="11791" width="11.75" style="1084" customWidth="1"/>
    <col min="11792" max="12032" width="8.875" style="1084"/>
    <col min="12033" max="12033" width="22.75" style="1084" customWidth="1"/>
    <col min="12034" max="12034" width="4.75" style="1084" customWidth="1"/>
    <col min="12035" max="12035" width="11.75" style="1084" customWidth="1"/>
    <col min="12036" max="12044" width="0" style="1084" hidden="1" customWidth="1"/>
    <col min="12045" max="12047" width="11.75" style="1084" customWidth="1"/>
    <col min="12048" max="12288" width="8.875" style="1084"/>
    <col min="12289" max="12289" width="22.75" style="1084" customWidth="1"/>
    <col min="12290" max="12290" width="4.75" style="1084" customWidth="1"/>
    <col min="12291" max="12291" width="11.75" style="1084" customWidth="1"/>
    <col min="12292" max="12300" width="0" style="1084" hidden="1" customWidth="1"/>
    <col min="12301" max="12303" width="11.75" style="1084" customWidth="1"/>
    <col min="12304" max="12544" width="8.875" style="1084"/>
    <col min="12545" max="12545" width="22.75" style="1084" customWidth="1"/>
    <col min="12546" max="12546" width="4.75" style="1084" customWidth="1"/>
    <col min="12547" max="12547" width="11.75" style="1084" customWidth="1"/>
    <col min="12548" max="12556" width="0" style="1084" hidden="1" customWidth="1"/>
    <col min="12557" max="12559" width="11.75" style="1084" customWidth="1"/>
    <col min="12560" max="12800" width="8.875" style="1084"/>
    <col min="12801" max="12801" width="22.75" style="1084" customWidth="1"/>
    <col min="12802" max="12802" width="4.75" style="1084" customWidth="1"/>
    <col min="12803" max="12803" width="11.75" style="1084" customWidth="1"/>
    <col min="12804" max="12812" width="0" style="1084" hidden="1" customWidth="1"/>
    <col min="12813" max="12815" width="11.75" style="1084" customWidth="1"/>
    <col min="12816" max="13056" width="8.875" style="1084"/>
    <col min="13057" max="13057" width="22.75" style="1084" customWidth="1"/>
    <col min="13058" max="13058" width="4.75" style="1084" customWidth="1"/>
    <col min="13059" max="13059" width="11.75" style="1084" customWidth="1"/>
    <col min="13060" max="13068" width="0" style="1084" hidden="1" customWidth="1"/>
    <col min="13069" max="13071" width="11.75" style="1084" customWidth="1"/>
    <col min="13072" max="13312" width="8.875" style="1084"/>
    <col min="13313" max="13313" width="22.75" style="1084" customWidth="1"/>
    <col min="13314" max="13314" width="4.75" style="1084" customWidth="1"/>
    <col min="13315" max="13315" width="11.75" style="1084" customWidth="1"/>
    <col min="13316" max="13324" width="0" style="1084" hidden="1" customWidth="1"/>
    <col min="13325" max="13327" width="11.75" style="1084" customWidth="1"/>
    <col min="13328" max="13568" width="8.875" style="1084"/>
    <col min="13569" max="13569" width="22.75" style="1084" customWidth="1"/>
    <col min="13570" max="13570" width="4.75" style="1084" customWidth="1"/>
    <col min="13571" max="13571" width="11.75" style="1084" customWidth="1"/>
    <col min="13572" max="13580" width="0" style="1084" hidden="1" customWidth="1"/>
    <col min="13581" max="13583" width="11.75" style="1084" customWidth="1"/>
    <col min="13584" max="13824" width="8.875" style="1084"/>
    <col min="13825" max="13825" width="22.75" style="1084" customWidth="1"/>
    <col min="13826" max="13826" width="4.75" style="1084" customWidth="1"/>
    <col min="13827" max="13827" width="11.75" style="1084" customWidth="1"/>
    <col min="13828" max="13836" width="0" style="1084" hidden="1" customWidth="1"/>
    <col min="13837" max="13839" width="11.75" style="1084" customWidth="1"/>
    <col min="13840" max="14080" width="8.875" style="1084"/>
    <col min="14081" max="14081" width="22.75" style="1084" customWidth="1"/>
    <col min="14082" max="14082" width="4.75" style="1084" customWidth="1"/>
    <col min="14083" max="14083" width="11.75" style="1084" customWidth="1"/>
    <col min="14084" max="14092" width="0" style="1084" hidden="1" customWidth="1"/>
    <col min="14093" max="14095" width="11.75" style="1084" customWidth="1"/>
    <col min="14096" max="14336" width="8.875" style="1084"/>
    <col min="14337" max="14337" width="22.75" style="1084" customWidth="1"/>
    <col min="14338" max="14338" width="4.75" style="1084" customWidth="1"/>
    <col min="14339" max="14339" width="11.75" style="1084" customWidth="1"/>
    <col min="14340" max="14348" width="0" style="1084" hidden="1" customWidth="1"/>
    <col min="14349" max="14351" width="11.75" style="1084" customWidth="1"/>
    <col min="14352" max="14592" width="8.875" style="1084"/>
    <col min="14593" max="14593" width="22.75" style="1084" customWidth="1"/>
    <col min="14594" max="14594" width="4.75" style="1084" customWidth="1"/>
    <col min="14595" max="14595" width="11.75" style="1084" customWidth="1"/>
    <col min="14596" max="14604" width="0" style="1084" hidden="1" customWidth="1"/>
    <col min="14605" max="14607" width="11.75" style="1084" customWidth="1"/>
    <col min="14608" max="14848" width="8.875" style="1084"/>
    <col min="14849" max="14849" width="22.75" style="1084" customWidth="1"/>
    <col min="14850" max="14850" width="4.75" style="1084" customWidth="1"/>
    <col min="14851" max="14851" width="11.75" style="1084" customWidth="1"/>
    <col min="14852" max="14860" width="0" style="1084" hidden="1" customWidth="1"/>
    <col min="14861" max="14863" width="11.75" style="1084" customWidth="1"/>
    <col min="14864" max="15104" width="8.875" style="1084"/>
    <col min="15105" max="15105" width="22.75" style="1084" customWidth="1"/>
    <col min="15106" max="15106" width="4.75" style="1084" customWidth="1"/>
    <col min="15107" max="15107" width="11.75" style="1084" customWidth="1"/>
    <col min="15108" max="15116" width="0" style="1084" hidden="1" customWidth="1"/>
    <col min="15117" max="15119" width="11.75" style="1084" customWidth="1"/>
    <col min="15120" max="15360" width="8.875" style="1084"/>
    <col min="15361" max="15361" width="22.75" style="1084" customWidth="1"/>
    <col min="15362" max="15362" width="4.75" style="1084" customWidth="1"/>
    <col min="15363" max="15363" width="11.75" style="1084" customWidth="1"/>
    <col min="15364" max="15372" width="0" style="1084" hidden="1" customWidth="1"/>
    <col min="15373" max="15375" width="11.75" style="1084" customWidth="1"/>
    <col min="15376" max="15616" width="8.875" style="1084"/>
    <col min="15617" max="15617" width="22.75" style="1084" customWidth="1"/>
    <col min="15618" max="15618" width="4.75" style="1084" customWidth="1"/>
    <col min="15619" max="15619" width="11.75" style="1084" customWidth="1"/>
    <col min="15620" max="15628" width="0" style="1084" hidden="1" customWidth="1"/>
    <col min="15629" max="15631" width="11.75" style="1084" customWidth="1"/>
    <col min="15632" max="15872" width="8.875" style="1084"/>
    <col min="15873" max="15873" width="22.75" style="1084" customWidth="1"/>
    <col min="15874" max="15874" width="4.75" style="1084" customWidth="1"/>
    <col min="15875" max="15875" width="11.75" style="1084" customWidth="1"/>
    <col min="15876" max="15884" width="0" style="1084" hidden="1" customWidth="1"/>
    <col min="15885" max="15887" width="11.75" style="1084" customWidth="1"/>
    <col min="15888" max="16128" width="8.875" style="1084"/>
    <col min="16129" max="16129" width="22.75" style="1084" customWidth="1"/>
    <col min="16130" max="16130" width="4.75" style="1084" customWidth="1"/>
    <col min="16131" max="16131" width="11.75" style="1084" customWidth="1"/>
    <col min="16132" max="16140" width="0" style="1084" hidden="1" customWidth="1"/>
    <col min="16141" max="16143" width="11.75" style="1084" customWidth="1"/>
    <col min="16144" max="16384" width="8.875" style="1084"/>
  </cols>
  <sheetData>
    <row r="1" spans="1:17" ht="17.25" customHeight="1">
      <c r="A1" s="1084" t="s">
        <v>2129</v>
      </c>
    </row>
    <row r="2" spans="1:17" s="1085" customFormat="1" ht="17.25" customHeight="1">
      <c r="A2" s="1089" t="s">
        <v>2130</v>
      </c>
      <c r="B2" s="1090" t="s">
        <v>960</v>
      </c>
      <c r="C2" s="1091" t="s">
        <v>2131</v>
      </c>
      <c r="D2" s="1091" t="s">
        <v>2132</v>
      </c>
      <c r="E2" s="1091" t="s">
        <v>2133</v>
      </c>
      <c r="F2" s="1091" t="s">
        <v>2134</v>
      </c>
      <c r="G2" s="1091" t="s">
        <v>2135</v>
      </c>
      <c r="H2" s="1091" t="s">
        <v>2136</v>
      </c>
      <c r="I2" s="1091" t="s">
        <v>2137</v>
      </c>
      <c r="J2" s="1091" t="s">
        <v>2138</v>
      </c>
      <c r="K2" s="1091" t="s">
        <v>2139</v>
      </c>
      <c r="L2" s="1091" t="s">
        <v>2140</v>
      </c>
      <c r="M2" s="1091" t="s">
        <v>2141</v>
      </c>
      <c r="N2" s="1092" t="s">
        <v>2142</v>
      </c>
      <c r="O2" s="1093" t="s">
        <v>2143</v>
      </c>
    </row>
    <row r="3" spans="1:17" ht="17.25" customHeight="1">
      <c r="A3" s="1094" t="s">
        <v>2144</v>
      </c>
      <c r="B3" s="1090" t="s">
        <v>2145</v>
      </c>
      <c r="C3" s="1095">
        <v>14.675999999999995</v>
      </c>
      <c r="D3" s="1095"/>
      <c r="E3" s="1095"/>
      <c r="F3" s="1095"/>
      <c r="G3" s="1095"/>
      <c r="H3" s="1095"/>
      <c r="I3" s="1095"/>
      <c r="J3" s="1095"/>
      <c r="K3" s="1095"/>
      <c r="L3" s="1095"/>
      <c r="M3" s="1095">
        <v>17.611199999999993</v>
      </c>
      <c r="N3" s="1096">
        <v>0</v>
      </c>
      <c r="O3" s="1097" t="s">
        <v>2146</v>
      </c>
      <c r="Q3" s="1084">
        <f>C3*1.2</f>
        <v>17.611199999999993</v>
      </c>
    </row>
    <row r="4" spans="1:17" ht="17.25" customHeight="1">
      <c r="A4" s="1094" t="s">
        <v>2147</v>
      </c>
      <c r="B4" s="1090"/>
      <c r="C4" s="1095">
        <v>14.675999999999995</v>
      </c>
      <c r="D4" s="1095">
        <v>0</v>
      </c>
      <c r="E4" s="1095">
        <v>0</v>
      </c>
      <c r="F4" s="1095">
        <v>0</v>
      </c>
      <c r="G4" s="1095">
        <v>0</v>
      </c>
      <c r="H4" s="1095">
        <v>0</v>
      </c>
      <c r="I4" s="1095">
        <v>0</v>
      </c>
      <c r="J4" s="1095">
        <v>0</v>
      </c>
      <c r="K4" s="1095">
        <v>0</v>
      </c>
      <c r="L4" s="1095">
        <v>0</v>
      </c>
      <c r="M4" s="1095">
        <v>17.611199999999993</v>
      </c>
      <c r="N4" s="1096"/>
      <c r="O4" s="1097">
        <v>0</v>
      </c>
      <c r="Q4" s="1084">
        <f t="shared" ref="Q4:Q25" si="0">C4*1.2</f>
        <v>17.611199999999993</v>
      </c>
    </row>
    <row r="5" spans="1:17" ht="17.25" customHeight="1">
      <c r="A5" s="1094" t="s">
        <v>2148</v>
      </c>
      <c r="B5" s="1090" t="s">
        <v>2145</v>
      </c>
      <c r="C5" s="1095">
        <v>62.616</v>
      </c>
      <c r="D5" s="1095"/>
      <c r="E5" s="1095"/>
      <c r="F5" s="1095"/>
      <c r="G5" s="1095"/>
      <c r="H5" s="1095"/>
      <c r="I5" s="1095"/>
      <c r="J5" s="1095"/>
      <c r="K5" s="1095"/>
      <c r="L5" s="1095"/>
      <c r="M5" s="1095">
        <v>75.139200000000002</v>
      </c>
      <c r="N5" s="1096">
        <v>0</v>
      </c>
      <c r="O5" s="1097" t="s">
        <v>2146</v>
      </c>
      <c r="Q5" s="1084">
        <f t="shared" si="0"/>
        <v>75.139200000000002</v>
      </c>
    </row>
    <row r="6" spans="1:17" ht="17.25" customHeight="1">
      <c r="A6" s="1094" t="s">
        <v>2147</v>
      </c>
      <c r="B6" s="1090"/>
      <c r="C6" s="1095">
        <v>62.616</v>
      </c>
      <c r="D6" s="1095">
        <v>0</v>
      </c>
      <c r="E6" s="1095">
        <v>0</v>
      </c>
      <c r="F6" s="1095">
        <v>0</v>
      </c>
      <c r="G6" s="1095">
        <v>0</v>
      </c>
      <c r="H6" s="1095">
        <v>0</v>
      </c>
      <c r="I6" s="1095">
        <v>0</v>
      </c>
      <c r="J6" s="1095">
        <v>0</v>
      </c>
      <c r="K6" s="1095">
        <v>0</v>
      </c>
      <c r="L6" s="1095">
        <v>0</v>
      </c>
      <c r="M6" s="1095">
        <v>75.139200000000002</v>
      </c>
      <c r="N6" s="1096"/>
      <c r="O6" s="1097">
        <v>0</v>
      </c>
      <c r="Q6" s="1084">
        <f t="shared" si="0"/>
        <v>75.139200000000002</v>
      </c>
    </row>
    <row r="7" spans="1:17" ht="17.25" customHeight="1">
      <c r="A7" s="1094" t="s">
        <v>2149</v>
      </c>
      <c r="B7" s="1090" t="s">
        <v>2150</v>
      </c>
      <c r="C7" s="1095">
        <v>1.19028</v>
      </c>
      <c r="D7" s="1095"/>
      <c r="E7" s="1095"/>
      <c r="F7" s="1095"/>
      <c r="G7" s="1095"/>
      <c r="H7" s="1095"/>
      <c r="I7" s="1095"/>
      <c r="J7" s="1095"/>
      <c r="K7" s="1095"/>
      <c r="L7" s="1095"/>
      <c r="M7" s="1095">
        <v>1.4283360000000001</v>
      </c>
      <c r="N7" s="1096">
        <v>0</v>
      </c>
      <c r="O7" s="1097" t="s">
        <v>2146</v>
      </c>
      <c r="Q7" s="1084">
        <f t="shared" si="0"/>
        <v>1.4283360000000001</v>
      </c>
    </row>
    <row r="8" spans="1:17" ht="17.25" customHeight="1">
      <c r="A8" s="1094" t="s">
        <v>2147</v>
      </c>
      <c r="B8" s="1090"/>
      <c r="C8" s="1095">
        <v>1.19028</v>
      </c>
      <c r="D8" s="1095">
        <v>0</v>
      </c>
      <c r="E8" s="1095">
        <v>0</v>
      </c>
      <c r="F8" s="1095">
        <v>0</v>
      </c>
      <c r="G8" s="1095">
        <v>0</v>
      </c>
      <c r="H8" s="1095">
        <v>0</v>
      </c>
      <c r="I8" s="1095">
        <v>0</v>
      </c>
      <c r="J8" s="1095">
        <v>0</v>
      </c>
      <c r="K8" s="1095">
        <v>0</v>
      </c>
      <c r="L8" s="1095">
        <v>0</v>
      </c>
      <c r="M8" s="1095">
        <v>1.4283360000000001</v>
      </c>
      <c r="N8" s="1096"/>
      <c r="O8" s="1097">
        <v>0</v>
      </c>
      <c r="Q8" s="1084">
        <f t="shared" si="0"/>
        <v>1.4283360000000001</v>
      </c>
    </row>
    <row r="9" spans="1:17" ht="17.25" customHeight="1">
      <c r="A9" s="1098" t="s">
        <v>2151</v>
      </c>
      <c r="B9" s="1099" t="s">
        <v>2145</v>
      </c>
      <c r="C9" s="1100">
        <v>4.944</v>
      </c>
      <c r="D9" s="1100"/>
      <c r="E9" s="1100"/>
      <c r="F9" s="1100"/>
      <c r="G9" s="1100"/>
      <c r="H9" s="1100"/>
      <c r="I9" s="1100"/>
      <c r="J9" s="1100"/>
      <c r="K9" s="1100"/>
      <c r="L9" s="1100"/>
      <c r="M9" s="1100">
        <v>5.9327999999999994</v>
      </c>
      <c r="N9" s="1101">
        <v>2</v>
      </c>
      <c r="O9" s="1102">
        <v>4.2023999999999999</v>
      </c>
      <c r="Q9" s="1084">
        <f t="shared" si="0"/>
        <v>5.9327999999999994</v>
      </c>
    </row>
    <row r="10" spans="1:17" ht="17.25" customHeight="1">
      <c r="A10" s="1103" t="s">
        <v>2152</v>
      </c>
      <c r="B10" s="1104" t="s">
        <v>2145</v>
      </c>
      <c r="C10" s="1105">
        <v>55.931999999999995</v>
      </c>
      <c r="D10" s="1105"/>
      <c r="E10" s="1105"/>
      <c r="F10" s="1105"/>
      <c r="G10" s="1105"/>
      <c r="H10" s="1105"/>
      <c r="I10" s="1105"/>
      <c r="J10" s="1105"/>
      <c r="K10" s="1105"/>
      <c r="L10" s="1105"/>
      <c r="M10" s="1105">
        <v>67.118399999999994</v>
      </c>
      <c r="N10" s="1106">
        <v>1</v>
      </c>
      <c r="O10" s="1107">
        <v>47.076099999999997</v>
      </c>
      <c r="Q10" s="1084">
        <f t="shared" si="0"/>
        <v>67.118399999999994</v>
      </c>
    </row>
    <row r="11" spans="1:17" ht="17.25" customHeight="1">
      <c r="A11" s="1094" t="s">
        <v>2147</v>
      </c>
      <c r="B11" s="1090"/>
      <c r="C11" s="1095">
        <v>60.875999999999991</v>
      </c>
      <c r="D11" s="1095">
        <v>0</v>
      </c>
      <c r="E11" s="1095">
        <v>0</v>
      </c>
      <c r="F11" s="1095">
        <v>0</v>
      </c>
      <c r="G11" s="1095">
        <v>0</v>
      </c>
      <c r="H11" s="1095">
        <v>0</v>
      </c>
      <c r="I11" s="1095">
        <v>0</v>
      </c>
      <c r="J11" s="1095">
        <v>0</v>
      </c>
      <c r="K11" s="1095">
        <v>0</v>
      </c>
      <c r="L11" s="1095">
        <v>0</v>
      </c>
      <c r="M11" s="1095">
        <v>73.05119999999998</v>
      </c>
      <c r="N11" s="1096"/>
      <c r="O11" s="1097">
        <v>51.278499999999994</v>
      </c>
      <c r="Q11" s="1084">
        <f t="shared" si="0"/>
        <v>73.05119999999998</v>
      </c>
    </row>
    <row r="12" spans="1:17" ht="17.25" customHeight="1">
      <c r="A12" s="1098" t="s">
        <v>2153</v>
      </c>
      <c r="B12" s="1099" t="s">
        <v>971</v>
      </c>
      <c r="C12" s="1100">
        <v>12.636000000000001</v>
      </c>
      <c r="D12" s="1100"/>
      <c r="E12" s="1100"/>
      <c r="F12" s="1100"/>
      <c r="G12" s="1100"/>
      <c r="H12" s="1100"/>
      <c r="I12" s="1100"/>
      <c r="J12" s="1100"/>
      <c r="K12" s="1100"/>
      <c r="L12" s="1100"/>
      <c r="M12" s="1100">
        <v>15.1632</v>
      </c>
      <c r="N12" s="1101">
        <v>0</v>
      </c>
      <c r="O12" s="1102" t="s">
        <v>2146</v>
      </c>
      <c r="Q12" s="1084">
        <f t="shared" si="0"/>
        <v>15.1632</v>
      </c>
    </row>
    <row r="13" spans="1:17" ht="17.25" customHeight="1">
      <c r="A13" s="1108" t="s">
        <v>2154</v>
      </c>
      <c r="B13" s="1109" t="s">
        <v>971</v>
      </c>
      <c r="C13" s="1110">
        <v>19.439999999999998</v>
      </c>
      <c r="D13" s="1110"/>
      <c r="E13" s="1110"/>
      <c r="F13" s="1110"/>
      <c r="G13" s="1110"/>
      <c r="H13" s="1110"/>
      <c r="I13" s="1110"/>
      <c r="J13" s="1110"/>
      <c r="K13" s="1110"/>
      <c r="L13" s="1110"/>
      <c r="M13" s="1110">
        <v>23.327999999999996</v>
      </c>
      <c r="N13" s="1111">
        <v>0</v>
      </c>
      <c r="O13" s="1112" t="s">
        <v>2146</v>
      </c>
      <c r="Q13" s="1084">
        <f t="shared" si="0"/>
        <v>23.327999999999996</v>
      </c>
    </row>
    <row r="14" spans="1:17" ht="17.25" customHeight="1">
      <c r="A14" s="1103" t="s">
        <v>2155</v>
      </c>
      <c r="B14" s="1104" t="s">
        <v>971</v>
      </c>
      <c r="C14" s="1105">
        <v>1.9679999999999997</v>
      </c>
      <c r="D14" s="1105"/>
      <c r="E14" s="1105"/>
      <c r="F14" s="1105"/>
      <c r="G14" s="1105"/>
      <c r="H14" s="1105"/>
      <c r="I14" s="1105"/>
      <c r="J14" s="1105"/>
      <c r="K14" s="1105"/>
      <c r="L14" s="1105"/>
      <c r="M14" s="1105">
        <v>2.3615999999999997</v>
      </c>
      <c r="N14" s="1106">
        <v>0</v>
      </c>
      <c r="O14" s="1107" t="s">
        <v>2146</v>
      </c>
      <c r="Q14" s="1084">
        <f t="shared" si="0"/>
        <v>2.3615999999999997</v>
      </c>
    </row>
    <row r="15" spans="1:17" ht="17.25" customHeight="1">
      <c r="A15" s="1094" t="s">
        <v>2147</v>
      </c>
      <c r="B15" s="1090"/>
      <c r="C15" s="1095">
        <v>34.043999999999997</v>
      </c>
      <c r="D15" s="1095">
        <v>0</v>
      </c>
      <c r="E15" s="1095">
        <v>0</v>
      </c>
      <c r="F15" s="1095">
        <v>0</v>
      </c>
      <c r="G15" s="1095">
        <v>0</v>
      </c>
      <c r="H15" s="1095">
        <v>0</v>
      </c>
      <c r="I15" s="1095">
        <v>0</v>
      </c>
      <c r="J15" s="1095">
        <v>0</v>
      </c>
      <c r="K15" s="1095">
        <v>0</v>
      </c>
      <c r="L15" s="1095">
        <v>0</v>
      </c>
      <c r="M15" s="1095">
        <v>40.852799999999995</v>
      </c>
      <c r="N15" s="1096"/>
      <c r="O15" s="1097">
        <v>0</v>
      </c>
      <c r="Q15" s="1084">
        <f t="shared" si="0"/>
        <v>40.852799999999995</v>
      </c>
    </row>
    <row r="16" spans="1:17" ht="17.25" customHeight="1">
      <c r="A16" s="1098" t="s">
        <v>2156</v>
      </c>
      <c r="B16" s="1099" t="s">
        <v>2157</v>
      </c>
      <c r="C16" s="1100">
        <v>531.35388</v>
      </c>
      <c r="D16" s="1100"/>
      <c r="E16" s="1100"/>
      <c r="F16" s="1100"/>
      <c r="G16" s="1100"/>
      <c r="H16" s="1100"/>
      <c r="I16" s="1100"/>
      <c r="J16" s="1100"/>
      <c r="K16" s="1100"/>
      <c r="L16" s="1100"/>
      <c r="M16" s="1100">
        <v>637.62465599999996</v>
      </c>
      <c r="N16" s="1101">
        <v>3</v>
      </c>
      <c r="O16" s="1102">
        <v>456.07874699999996</v>
      </c>
      <c r="Q16" s="1084">
        <f t="shared" si="0"/>
        <v>637.62465599999996</v>
      </c>
    </row>
    <row r="17" spans="1:17" ht="17.25" customHeight="1">
      <c r="A17" s="1108" t="s">
        <v>2158</v>
      </c>
      <c r="B17" s="1109" t="s">
        <v>2157</v>
      </c>
      <c r="C17" s="1110">
        <v>1594.0641599999999</v>
      </c>
      <c r="D17" s="1110"/>
      <c r="E17" s="1110"/>
      <c r="F17" s="1110"/>
      <c r="G17" s="1110"/>
      <c r="H17" s="1110"/>
      <c r="I17" s="1110"/>
      <c r="J17" s="1110"/>
      <c r="K17" s="1110"/>
      <c r="L17" s="1110"/>
      <c r="M17" s="1110">
        <v>1912.8769919999997</v>
      </c>
      <c r="N17" s="1111">
        <v>3</v>
      </c>
      <c r="O17" s="1112">
        <v>1368.2384039999999</v>
      </c>
      <c r="Q17" s="1084">
        <f t="shared" si="0"/>
        <v>1912.8769919999997</v>
      </c>
    </row>
    <row r="18" spans="1:17" ht="17.25" customHeight="1">
      <c r="A18" s="1103" t="s">
        <v>2159</v>
      </c>
      <c r="B18" s="1104" t="s">
        <v>2157</v>
      </c>
      <c r="C18" s="1105">
        <v>3188.1330000000003</v>
      </c>
      <c r="D18" s="1105"/>
      <c r="E18" s="1105"/>
      <c r="F18" s="1105"/>
      <c r="G18" s="1105"/>
      <c r="H18" s="1105"/>
      <c r="I18" s="1105"/>
      <c r="J18" s="1105"/>
      <c r="K18" s="1105"/>
      <c r="L18" s="1105"/>
      <c r="M18" s="1105">
        <v>3825.7596000000003</v>
      </c>
      <c r="N18" s="1106">
        <v>3</v>
      </c>
      <c r="O18" s="1107">
        <v>2736.4808250000001</v>
      </c>
      <c r="Q18" s="1084">
        <f t="shared" si="0"/>
        <v>3825.7596000000003</v>
      </c>
    </row>
    <row r="19" spans="1:17" ht="17.25" customHeight="1">
      <c r="A19" s="1094" t="s">
        <v>2147</v>
      </c>
      <c r="B19" s="1090"/>
      <c r="C19" s="1095">
        <v>5313.5510400000003</v>
      </c>
      <c r="D19" s="1095">
        <v>0</v>
      </c>
      <c r="E19" s="1095">
        <v>0</v>
      </c>
      <c r="F19" s="1095">
        <v>0</v>
      </c>
      <c r="G19" s="1095">
        <v>0</v>
      </c>
      <c r="H19" s="1095">
        <v>0</v>
      </c>
      <c r="I19" s="1095">
        <v>0</v>
      </c>
      <c r="J19" s="1095">
        <v>0</v>
      </c>
      <c r="K19" s="1095">
        <v>0</v>
      </c>
      <c r="L19" s="1095">
        <v>0</v>
      </c>
      <c r="M19" s="1095">
        <v>6376.2612479999998</v>
      </c>
      <c r="N19" s="1096"/>
      <c r="O19" s="1097">
        <v>4560.7979759999998</v>
      </c>
      <c r="Q19" s="1084">
        <f t="shared" si="0"/>
        <v>6376.2612479999998</v>
      </c>
    </row>
    <row r="20" spans="1:17" ht="17.25" customHeight="1">
      <c r="A20" s="1094" t="s">
        <v>2160</v>
      </c>
      <c r="B20" s="1090" t="s">
        <v>2157</v>
      </c>
      <c r="C20" s="1095">
        <v>5313.5510400000003</v>
      </c>
      <c r="D20" s="1095"/>
      <c r="E20" s="1095"/>
      <c r="F20" s="1095"/>
      <c r="G20" s="1095"/>
      <c r="H20" s="1095"/>
      <c r="I20" s="1095"/>
      <c r="J20" s="1095"/>
      <c r="K20" s="1095"/>
      <c r="L20" s="1095"/>
      <c r="M20" s="1095">
        <v>6376.2612479999998</v>
      </c>
      <c r="N20" s="1096">
        <v>0</v>
      </c>
      <c r="O20" s="1097" t="s">
        <v>2146</v>
      </c>
      <c r="Q20" s="1084">
        <f t="shared" si="0"/>
        <v>6376.2612479999998</v>
      </c>
    </row>
    <row r="21" spans="1:17" ht="17.25" customHeight="1">
      <c r="A21" s="1094" t="s">
        <v>2147</v>
      </c>
      <c r="B21" s="1090"/>
      <c r="C21" s="1095">
        <v>5313.5510400000003</v>
      </c>
      <c r="D21" s="1095">
        <v>0</v>
      </c>
      <c r="E21" s="1095">
        <v>0</v>
      </c>
      <c r="F21" s="1095">
        <v>0</v>
      </c>
      <c r="G21" s="1095">
        <v>0</v>
      </c>
      <c r="H21" s="1095">
        <v>0</v>
      </c>
      <c r="I21" s="1095">
        <v>0</v>
      </c>
      <c r="J21" s="1095">
        <v>0</v>
      </c>
      <c r="K21" s="1095">
        <v>0</v>
      </c>
      <c r="L21" s="1095">
        <v>0</v>
      </c>
      <c r="M21" s="1095">
        <v>6376.2612479999998</v>
      </c>
      <c r="N21" s="1096"/>
      <c r="O21" s="1097">
        <v>0</v>
      </c>
      <c r="Q21" s="1084">
        <f t="shared" si="0"/>
        <v>6376.2612479999998</v>
      </c>
    </row>
    <row r="22" spans="1:17" ht="17.25" customHeight="1">
      <c r="A22" s="1094" t="s">
        <v>2161</v>
      </c>
      <c r="B22" s="1090" t="s">
        <v>2157</v>
      </c>
      <c r="C22" s="1095">
        <v>1118.6458799999998</v>
      </c>
      <c r="D22" s="1095"/>
      <c r="E22" s="1095"/>
      <c r="F22" s="1095"/>
      <c r="G22" s="1095"/>
      <c r="H22" s="1095"/>
      <c r="I22" s="1095"/>
      <c r="J22" s="1095"/>
      <c r="K22" s="1095"/>
      <c r="L22" s="1095"/>
      <c r="M22" s="1095">
        <v>1342.3750559999996</v>
      </c>
      <c r="N22" s="1096">
        <v>2.5</v>
      </c>
      <c r="O22" s="1097">
        <v>955.51002249999999</v>
      </c>
      <c r="Q22" s="1084">
        <f t="shared" si="0"/>
        <v>1342.3750559999996</v>
      </c>
    </row>
    <row r="23" spans="1:17" ht="17.25" customHeight="1">
      <c r="A23" s="1094" t="s">
        <v>2147</v>
      </c>
      <c r="B23" s="1090"/>
      <c r="C23" s="1095">
        <v>1118.6458799999998</v>
      </c>
      <c r="D23" s="1095">
        <v>0</v>
      </c>
      <c r="E23" s="1095">
        <v>0</v>
      </c>
      <c r="F23" s="1095">
        <v>0</v>
      </c>
      <c r="G23" s="1095">
        <v>0</v>
      </c>
      <c r="H23" s="1095">
        <v>0</v>
      </c>
      <c r="I23" s="1095">
        <v>0</v>
      </c>
      <c r="J23" s="1095">
        <v>0</v>
      </c>
      <c r="K23" s="1095">
        <v>0</v>
      </c>
      <c r="L23" s="1095">
        <v>0</v>
      </c>
      <c r="M23" s="1095">
        <v>1342.3750559999996</v>
      </c>
      <c r="N23" s="1096"/>
      <c r="O23" s="1097">
        <v>955.51002249999999</v>
      </c>
      <c r="Q23" s="1084">
        <f t="shared" si="0"/>
        <v>1342.3750559999996</v>
      </c>
    </row>
    <row r="24" spans="1:17" ht="17.25" customHeight="1">
      <c r="A24" s="1094" t="s">
        <v>1702</v>
      </c>
      <c r="B24" s="1090" t="s">
        <v>2157</v>
      </c>
      <c r="C24" s="1095">
        <v>1118.6458799999998</v>
      </c>
      <c r="D24" s="1095"/>
      <c r="E24" s="1095"/>
      <c r="F24" s="1095"/>
      <c r="G24" s="1095"/>
      <c r="H24" s="1095"/>
      <c r="I24" s="1095"/>
      <c r="J24" s="1095"/>
      <c r="K24" s="1095"/>
      <c r="L24" s="1095"/>
      <c r="M24" s="1095">
        <v>1342.3750559999996</v>
      </c>
      <c r="N24" s="1096">
        <v>0</v>
      </c>
      <c r="O24" s="1097" t="s">
        <v>2146</v>
      </c>
      <c r="Q24" s="1084">
        <f t="shared" si="0"/>
        <v>1342.3750559999996</v>
      </c>
    </row>
    <row r="25" spans="1:17" ht="17.25" customHeight="1">
      <c r="A25" s="1094" t="s">
        <v>2147</v>
      </c>
      <c r="B25" s="1090"/>
      <c r="C25" s="1095">
        <v>1118.6458799999998</v>
      </c>
      <c r="D25" s="1095">
        <v>0</v>
      </c>
      <c r="E25" s="1095">
        <v>0</v>
      </c>
      <c r="F25" s="1095">
        <v>0</v>
      </c>
      <c r="G25" s="1095">
        <v>0</v>
      </c>
      <c r="H25" s="1095">
        <v>0</v>
      </c>
      <c r="I25" s="1095">
        <v>0</v>
      </c>
      <c r="J25" s="1095">
        <v>0</v>
      </c>
      <c r="K25" s="1095">
        <v>0</v>
      </c>
      <c r="L25" s="1095">
        <v>0</v>
      </c>
      <c r="M25" s="1095">
        <v>1342.3750559999996</v>
      </c>
      <c r="N25" s="1096"/>
      <c r="O25" s="1097">
        <v>0</v>
      </c>
      <c r="Q25" s="1084">
        <f t="shared" si="0"/>
        <v>1342.3750559999996</v>
      </c>
    </row>
  </sheetData>
  <phoneticPr fontId="6" type="noConversion"/>
  <pageMargins left="0.31496062992125984" right="0.43307086614173229" top="0.27559055118110237" bottom="0.27559055118110237" header="0.27559055118110237" footer="0.27559055118110237"/>
  <pageSetup paperSize="9" scale="64" orientation="portrait" r:id="rId1"/>
  <headerFooter alignWithMargins="0">
    <oddHeader>&amp;L수량 총괄 집계 리스트&amp;Rpage:   &amp;P</oddHeader>
    <oddFooter>&amp;L&amp;"Comic Sans MS,보통"&amp;7AQUSS : the Advanced QUantity Summary System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74EB-F5BF-4526-AB93-4B14DFFEFBB4}">
  <sheetPr codeName="Sheet22"/>
  <dimension ref="A1:J85"/>
  <sheetViews>
    <sheetView showZeros="0" view="pageBreakPreview" zoomScale="85" zoomScaleNormal="80" zoomScaleSheetLayoutView="85" workbookViewId="0">
      <selection activeCell="E15" sqref="E15"/>
    </sheetView>
  </sheetViews>
  <sheetFormatPr defaultColWidth="8.875" defaultRowHeight="30" customHeight="1"/>
  <cols>
    <col min="1" max="1" width="8.875" style="1119"/>
    <col min="2" max="2" width="7.75" style="1119" customWidth="1"/>
    <col min="3" max="3" width="4.125" style="1119" customWidth="1"/>
    <col min="4" max="4" width="21.375" style="1119" customWidth="1"/>
    <col min="5" max="5" width="3.875" style="1119" customWidth="1"/>
    <col min="6" max="6" width="53.875" style="1119" customWidth="1"/>
    <col min="7" max="7" width="2.25" style="1119" customWidth="1"/>
    <col min="8" max="10" width="7.875" style="1119" customWidth="1"/>
    <col min="11" max="257" width="8.875" style="1119"/>
    <col min="258" max="258" width="7.75" style="1119" customWidth="1"/>
    <col min="259" max="259" width="4.125" style="1119" customWidth="1"/>
    <col min="260" max="260" width="21.375" style="1119" customWidth="1"/>
    <col min="261" max="261" width="3.875" style="1119" customWidth="1"/>
    <col min="262" max="262" width="53.875" style="1119" customWidth="1"/>
    <col min="263" max="263" width="2.25" style="1119" customWidth="1"/>
    <col min="264" max="266" width="7.875" style="1119" customWidth="1"/>
    <col min="267" max="513" width="8.875" style="1119"/>
    <col min="514" max="514" width="7.75" style="1119" customWidth="1"/>
    <col min="515" max="515" width="4.125" style="1119" customWidth="1"/>
    <col min="516" max="516" width="21.375" style="1119" customWidth="1"/>
    <col min="517" max="517" width="3.875" style="1119" customWidth="1"/>
    <col min="518" max="518" width="53.875" style="1119" customWidth="1"/>
    <col min="519" max="519" width="2.25" style="1119" customWidth="1"/>
    <col min="520" max="522" width="7.875" style="1119" customWidth="1"/>
    <col min="523" max="769" width="8.875" style="1119"/>
    <col min="770" max="770" width="7.75" style="1119" customWidth="1"/>
    <col min="771" max="771" width="4.125" style="1119" customWidth="1"/>
    <col min="772" max="772" width="21.375" style="1119" customWidth="1"/>
    <col min="773" max="773" width="3.875" style="1119" customWidth="1"/>
    <col min="774" max="774" width="53.875" style="1119" customWidth="1"/>
    <col min="775" max="775" width="2.25" style="1119" customWidth="1"/>
    <col min="776" max="778" width="7.875" style="1119" customWidth="1"/>
    <col min="779" max="1025" width="8.875" style="1119"/>
    <col min="1026" max="1026" width="7.75" style="1119" customWidth="1"/>
    <col min="1027" max="1027" width="4.125" style="1119" customWidth="1"/>
    <col min="1028" max="1028" width="21.375" style="1119" customWidth="1"/>
    <col min="1029" max="1029" width="3.875" style="1119" customWidth="1"/>
    <col min="1030" max="1030" width="53.875" style="1119" customWidth="1"/>
    <col min="1031" max="1031" width="2.25" style="1119" customWidth="1"/>
    <col min="1032" max="1034" width="7.875" style="1119" customWidth="1"/>
    <col min="1035" max="1281" width="8.875" style="1119"/>
    <col min="1282" max="1282" width="7.75" style="1119" customWidth="1"/>
    <col min="1283" max="1283" width="4.125" style="1119" customWidth="1"/>
    <col min="1284" max="1284" width="21.375" style="1119" customWidth="1"/>
    <col min="1285" max="1285" width="3.875" style="1119" customWidth="1"/>
    <col min="1286" max="1286" width="53.875" style="1119" customWidth="1"/>
    <col min="1287" max="1287" width="2.25" style="1119" customWidth="1"/>
    <col min="1288" max="1290" width="7.875" style="1119" customWidth="1"/>
    <col min="1291" max="1537" width="8.875" style="1119"/>
    <col min="1538" max="1538" width="7.75" style="1119" customWidth="1"/>
    <col min="1539" max="1539" width="4.125" style="1119" customWidth="1"/>
    <col min="1540" max="1540" width="21.375" style="1119" customWidth="1"/>
    <col min="1541" max="1541" width="3.875" style="1119" customWidth="1"/>
    <col min="1542" max="1542" width="53.875" style="1119" customWidth="1"/>
    <col min="1543" max="1543" width="2.25" style="1119" customWidth="1"/>
    <col min="1544" max="1546" width="7.875" style="1119" customWidth="1"/>
    <col min="1547" max="1793" width="8.875" style="1119"/>
    <col min="1794" max="1794" width="7.75" style="1119" customWidth="1"/>
    <col min="1795" max="1795" width="4.125" style="1119" customWidth="1"/>
    <col min="1796" max="1796" width="21.375" style="1119" customWidth="1"/>
    <col min="1797" max="1797" width="3.875" style="1119" customWidth="1"/>
    <col min="1798" max="1798" width="53.875" style="1119" customWidth="1"/>
    <col min="1799" max="1799" width="2.25" style="1119" customWidth="1"/>
    <col min="1800" max="1802" width="7.875" style="1119" customWidth="1"/>
    <col min="1803" max="2049" width="8.875" style="1119"/>
    <col min="2050" max="2050" width="7.75" style="1119" customWidth="1"/>
    <col min="2051" max="2051" width="4.125" style="1119" customWidth="1"/>
    <col min="2052" max="2052" width="21.375" style="1119" customWidth="1"/>
    <col min="2053" max="2053" width="3.875" style="1119" customWidth="1"/>
    <col min="2054" max="2054" width="53.875" style="1119" customWidth="1"/>
    <col min="2055" max="2055" width="2.25" style="1119" customWidth="1"/>
    <col min="2056" max="2058" width="7.875" style="1119" customWidth="1"/>
    <col min="2059" max="2305" width="8.875" style="1119"/>
    <col min="2306" max="2306" width="7.75" style="1119" customWidth="1"/>
    <col min="2307" max="2307" width="4.125" style="1119" customWidth="1"/>
    <col min="2308" max="2308" width="21.375" style="1119" customWidth="1"/>
    <col min="2309" max="2309" width="3.875" style="1119" customWidth="1"/>
    <col min="2310" max="2310" width="53.875" style="1119" customWidth="1"/>
    <col min="2311" max="2311" width="2.25" style="1119" customWidth="1"/>
    <col min="2312" max="2314" width="7.875" style="1119" customWidth="1"/>
    <col min="2315" max="2561" width="8.875" style="1119"/>
    <col min="2562" max="2562" width="7.75" style="1119" customWidth="1"/>
    <col min="2563" max="2563" width="4.125" style="1119" customWidth="1"/>
    <col min="2564" max="2564" width="21.375" style="1119" customWidth="1"/>
    <col min="2565" max="2565" width="3.875" style="1119" customWidth="1"/>
    <col min="2566" max="2566" width="53.875" style="1119" customWidth="1"/>
    <col min="2567" max="2567" width="2.25" style="1119" customWidth="1"/>
    <col min="2568" max="2570" width="7.875" style="1119" customWidth="1"/>
    <col min="2571" max="2817" width="8.875" style="1119"/>
    <col min="2818" max="2818" width="7.75" style="1119" customWidth="1"/>
    <col min="2819" max="2819" width="4.125" style="1119" customWidth="1"/>
    <col min="2820" max="2820" width="21.375" style="1119" customWidth="1"/>
    <col min="2821" max="2821" width="3.875" style="1119" customWidth="1"/>
    <col min="2822" max="2822" width="53.875" style="1119" customWidth="1"/>
    <col min="2823" max="2823" width="2.25" style="1119" customWidth="1"/>
    <col min="2824" max="2826" width="7.875" style="1119" customWidth="1"/>
    <col min="2827" max="3073" width="8.875" style="1119"/>
    <col min="3074" max="3074" width="7.75" style="1119" customWidth="1"/>
    <col min="3075" max="3075" width="4.125" style="1119" customWidth="1"/>
    <col min="3076" max="3076" width="21.375" style="1119" customWidth="1"/>
    <col min="3077" max="3077" width="3.875" style="1119" customWidth="1"/>
    <col min="3078" max="3078" width="53.875" style="1119" customWidth="1"/>
    <col min="3079" max="3079" width="2.25" style="1119" customWidth="1"/>
    <col min="3080" max="3082" width="7.875" style="1119" customWidth="1"/>
    <col min="3083" max="3329" width="8.875" style="1119"/>
    <col min="3330" max="3330" width="7.75" style="1119" customWidth="1"/>
    <col min="3331" max="3331" width="4.125" style="1119" customWidth="1"/>
    <col min="3332" max="3332" width="21.375" style="1119" customWidth="1"/>
    <col min="3333" max="3333" width="3.875" style="1119" customWidth="1"/>
    <col min="3334" max="3334" width="53.875" style="1119" customWidth="1"/>
    <col min="3335" max="3335" width="2.25" style="1119" customWidth="1"/>
    <col min="3336" max="3338" width="7.875" style="1119" customWidth="1"/>
    <col min="3339" max="3585" width="8.875" style="1119"/>
    <col min="3586" max="3586" width="7.75" style="1119" customWidth="1"/>
    <col min="3587" max="3587" width="4.125" style="1119" customWidth="1"/>
    <col min="3588" max="3588" width="21.375" style="1119" customWidth="1"/>
    <col min="3589" max="3589" width="3.875" style="1119" customWidth="1"/>
    <col min="3590" max="3590" width="53.875" style="1119" customWidth="1"/>
    <col min="3591" max="3591" width="2.25" style="1119" customWidth="1"/>
    <col min="3592" max="3594" width="7.875" style="1119" customWidth="1"/>
    <col min="3595" max="3841" width="8.875" style="1119"/>
    <col min="3842" max="3842" width="7.75" style="1119" customWidth="1"/>
    <col min="3843" max="3843" width="4.125" style="1119" customWidth="1"/>
    <col min="3844" max="3844" width="21.375" style="1119" customWidth="1"/>
    <col min="3845" max="3845" width="3.875" style="1119" customWidth="1"/>
    <col min="3846" max="3846" width="53.875" style="1119" customWidth="1"/>
    <col min="3847" max="3847" width="2.25" style="1119" customWidth="1"/>
    <col min="3848" max="3850" width="7.875" style="1119" customWidth="1"/>
    <col min="3851" max="4097" width="8.875" style="1119"/>
    <col min="4098" max="4098" width="7.75" style="1119" customWidth="1"/>
    <col min="4099" max="4099" width="4.125" style="1119" customWidth="1"/>
    <col min="4100" max="4100" width="21.375" style="1119" customWidth="1"/>
    <col min="4101" max="4101" width="3.875" style="1119" customWidth="1"/>
    <col min="4102" max="4102" width="53.875" style="1119" customWidth="1"/>
    <col min="4103" max="4103" width="2.25" style="1119" customWidth="1"/>
    <col min="4104" max="4106" width="7.875" style="1119" customWidth="1"/>
    <col min="4107" max="4353" width="8.875" style="1119"/>
    <col min="4354" max="4354" width="7.75" style="1119" customWidth="1"/>
    <col min="4355" max="4355" width="4.125" style="1119" customWidth="1"/>
    <col min="4356" max="4356" width="21.375" style="1119" customWidth="1"/>
    <col min="4357" max="4357" width="3.875" style="1119" customWidth="1"/>
    <col min="4358" max="4358" width="53.875" style="1119" customWidth="1"/>
    <col min="4359" max="4359" width="2.25" style="1119" customWidth="1"/>
    <col min="4360" max="4362" width="7.875" style="1119" customWidth="1"/>
    <col min="4363" max="4609" width="8.875" style="1119"/>
    <col min="4610" max="4610" width="7.75" style="1119" customWidth="1"/>
    <col min="4611" max="4611" width="4.125" style="1119" customWidth="1"/>
    <col min="4612" max="4612" width="21.375" style="1119" customWidth="1"/>
    <col min="4613" max="4613" width="3.875" style="1119" customWidth="1"/>
    <col min="4614" max="4614" width="53.875" style="1119" customWidth="1"/>
    <col min="4615" max="4615" width="2.25" style="1119" customWidth="1"/>
    <col min="4616" max="4618" width="7.875" style="1119" customWidth="1"/>
    <col min="4619" max="4865" width="8.875" style="1119"/>
    <col min="4866" max="4866" width="7.75" style="1119" customWidth="1"/>
    <col min="4867" max="4867" width="4.125" style="1119" customWidth="1"/>
    <col min="4868" max="4868" width="21.375" style="1119" customWidth="1"/>
    <col min="4869" max="4869" width="3.875" style="1119" customWidth="1"/>
    <col min="4870" max="4870" width="53.875" style="1119" customWidth="1"/>
    <col min="4871" max="4871" width="2.25" style="1119" customWidth="1"/>
    <col min="4872" max="4874" width="7.875" style="1119" customWidth="1"/>
    <col min="4875" max="5121" width="8.875" style="1119"/>
    <col min="5122" max="5122" width="7.75" style="1119" customWidth="1"/>
    <col min="5123" max="5123" width="4.125" style="1119" customWidth="1"/>
    <col min="5124" max="5124" width="21.375" style="1119" customWidth="1"/>
    <col min="5125" max="5125" width="3.875" style="1119" customWidth="1"/>
    <col min="5126" max="5126" width="53.875" style="1119" customWidth="1"/>
    <col min="5127" max="5127" width="2.25" style="1119" customWidth="1"/>
    <col min="5128" max="5130" width="7.875" style="1119" customWidth="1"/>
    <col min="5131" max="5377" width="8.875" style="1119"/>
    <col min="5378" max="5378" width="7.75" style="1119" customWidth="1"/>
    <col min="5379" max="5379" width="4.125" style="1119" customWidth="1"/>
    <col min="5380" max="5380" width="21.375" style="1119" customWidth="1"/>
    <col min="5381" max="5381" width="3.875" style="1119" customWidth="1"/>
    <col min="5382" max="5382" width="53.875" style="1119" customWidth="1"/>
    <col min="5383" max="5383" width="2.25" style="1119" customWidth="1"/>
    <col min="5384" max="5386" width="7.875" style="1119" customWidth="1"/>
    <col min="5387" max="5633" width="8.875" style="1119"/>
    <col min="5634" max="5634" width="7.75" style="1119" customWidth="1"/>
    <col min="5635" max="5635" width="4.125" style="1119" customWidth="1"/>
    <col min="5636" max="5636" width="21.375" style="1119" customWidth="1"/>
    <col min="5637" max="5637" width="3.875" style="1119" customWidth="1"/>
    <col min="5638" max="5638" width="53.875" style="1119" customWidth="1"/>
    <col min="5639" max="5639" width="2.25" style="1119" customWidth="1"/>
    <col min="5640" max="5642" width="7.875" style="1119" customWidth="1"/>
    <col min="5643" max="5889" width="8.875" style="1119"/>
    <col min="5890" max="5890" width="7.75" style="1119" customWidth="1"/>
    <col min="5891" max="5891" width="4.125" style="1119" customWidth="1"/>
    <col min="5892" max="5892" width="21.375" style="1119" customWidth="1"/>
    <col min="5893" max="5893" width="3.875" style="1119" customWidth="1"/>
    <col min="5894" max="5894" width="53.875" style="1119" customWidth="1"/>
    <col min="5895" max="5895" width="2.25" style="1119" customWidth="1"/>
    <col min="5896" max="5898" width="7.875" style="1119" customWidth="1"/>
    <col min="5899" max="6145" width="8.875" style="1119"/>
    <col min="6146" max="6146" width="7.75" style="1119" customWidth="1"/>
    <col min="6147" max="6147" width="4.125" style="1119" customWidth="1"/>
    <col min="6148" max="6148" width="21.375" style="1119" customWidth="1"/>
    <col min="6149" max="6149" width="3.875" style="1119" customWidth="1"/>
    <col min="6150" max="6150" width="53.875" style="1119" customWidth="1"/>
    <col min="6151" max="6151" width="2.25" style="1119" customWidth="1"/>
    <col min="6152" max="6154" width="7.875" style="1119" customWidth="1"/>
    <col min="6155" max="6401" width="8.875" style="1119"/>
    <col min="6402" max="6402" width="7.75" style="1119" customWidth="1"/>
    <col min="6403" max="6403" width="4.125" style="1119" customWidth="1"/>
    <col min="6404" max="6404" width="21.375" style="1119" customWidth="1"/>
    <col min="6405" max="6405" width="3.875" style="1119" customWidth="1"/>
    <col min="6406" max="6406" width="53.875" style="1119" customWidth="1"/>
    <col min="6407" max="6407" width="2.25" style="1119" customWidth="1"/>
    <col min="6408" max="6410" width="7.875" style="1119" customWidth="1"/>
    <col min="6411" max="6657" width="8.875" style="1119"/>
    <col min="6658" max="6658" width="7.75" style="1119" customWidth="1"/>
    <col min="6659" max="6659" width="4.125" style="1119" customWidth="1"/>
    <col min="6660" max="6660" width="21.375" style="1119" customWidth="1"/>
    <col min="6661" max="6661" width="3.875" style="1119" customWidth="1"/>
    <col min="6662" max="6662" width="53.875" style="1119" customWidth="1"/>
    <col min="6663" max="6663" width="2.25" style="1119" customWidth="1"/>
    <col min="6664" max="6666" width="7.875" style="1119" customWidth="1"/>
    <col min="6667" max="6913" width="8.875" style="1119"/>
    <col min="6914" max="6914" width="7.75" style="1119" customWidth="1"/>
    <col min="6915" max="6915" width="4.125" style="1119" customWidth="1"/>
    <col min="6916" max="6916" width="21.375" style="1119" customWidth="1"/>
    <col min="6917" max="6917" width="3.875" style="1119" customWidth="1"/>
    <col min="6918" max="6918" width="53.875" style="1119" customWidth="1"/>
    <col min="6919" max="6919" width="2.25" style="1119" customWidth="1"/>
    <col min="6920" max="6922" width="7.875" style="1119" customWidth="1"/>
    <col min="6923" max="7169" width="8.875" style="1119"/>
    <col min="7170" max="7170" width="7.75" style="1119" customWidth="1"/>
    <col min="7171" max="7171" width="4.125" style="1119" customWidth="1"/>
    <col min="7172" max="7172" width="21.375" style="1119" customWidth="1"/>
    <col min="7173" max="7173" width="3.875" style="1119" customWidth="1"/>
    <col min="7174" max="7174" width="53.875" style="1119" customWidth="1"/>
    <col min="7175" max="7175" width="2.25" style="1119" customWidth="1"/>
    <col min="7176" max="7178" width="7.875" style="1119" customWidth="1"/>
    <col min="7179" max="7425" width="8.875" style="1119"/>
    <col min="7426" max="7426" width="7.75" style="1119" customWidth="1"/>
    <col min="7427" max="7427" width="4.125" style="1119" customWidth="1"/>
    <col min="7428" max="7428" width="21.375" style="1119" customWidth="1"/>
    <col min="7429" max="7429" width="3.875" style="1119" customWidth="1"/>
    <col min="7430" max="7430" width="53.875" style="1119" customWidth="1"/>
    <col min="7431" max="7431" width="2.25" style="1119" customWidth="1"/>
    <col min="7432" max="7434" width="7.875" style="1119" customWidth="1"/>
    <col min="7435" max="7681" width="8.875" style="1119"/>
    <col min="7682" max="7682" width="7.75" style="1119" customWidth="1"/>
    <col min="7683" max="7683" width="4.125" style="1119" customWidth="1"/>
    <col min="7684" max="7684" width="21.375" style="1119" customWidth="1"/>
    <col min="7685" max="7685" width="3.875" style="1119" customWidth="1"/>
    <col min="7686" max="7686" width="53.875" style="1119" customWidth="1"/>
    <col min="7687" max="7687" width="2.25" style="1119" customWidth="1"/>
    <col min="7688" max="7690" width="7.875" style="1119" customWidth="1"/>
    <col min="7691" max="7937" width="8.875" style="1119"/>
    <col min="7938" max="7938" width="7.75" style="1119" customWidth="1"/>
    <col min="7939" max="7939" width="4.125" style="1119" customWidth="1"/>
    <col min="7940" max="7940" width="21.375" style="1119" customWidth="1"/>
    <col min="7941" max="7941" width="3.875" style="1119" customWidth="1"/>
    <col min="7942" max="7942" width="53.875" style="1119" customWidth="1"/>
    <col min="7943" max="7943" width="2.25" style="1119" customWidth="1"/>
    <col min="7944" max="7946" width="7.875" style="1119" customWidth="1"/>
    <col min="7947" max="8193" width="8.875" style="1119"/>
    <col min="8194" max="8194" width="7.75" style="1119" customWidth="1"/>
    <col min="8195" max="8195" width="4.125" style="1119" customWidth="1"/>
    <col min="8196" max="8196" width="21.375" style="1119" customWidth="1"/>
    <col min="8197" max="8197" width="3.875" style="1119" customWidth="1"/>
    <col min="8198" max="8198" width="53.875" style="1119" customWidth="1"/>
    <col min="8199" max="8199" width="2.25" style="1119" customWidth="1"/>
    <col min="8200" max="8202" width="7.875" style="1119" customWidth="1"/>
    <col min="8203" max="8449" width="8.875" style="1119"/>
    <col min="8450" max="8450" width="7.75" style="1119" customWidth="1"/>
    <col min="8451" max="8451" width="4.125" style="1119" customWidth="1"/>
    <col min="8452" max="8452" width="21.375" style="1119" customWidth="1"/>
    <col min="8453" max="8453" width="3.875" style="1119" customWidth="1"/>
    <col min="8454" max="8454" width="53.875" style="1119" customWidth="1"/>
    <col min="8455" max="8455" width="2.25" style="1119" customWidth="1"/>
    <col min="8456" max="8458" width="7.875" style="1119" customWidth="1"/>
    <col min="8459" max="8705" width="8.875" style="1119"/>
    <col min="8706" max="8706" width="7.75" style="1119" customWidth="1"/>
    <col min="8707" max="8707" width="4.125" style="1119" customWidth="1"/>
    <col min="8708" max="8708" width="21.375" style="1119" customWidth="1"/>
    <col min="8709" max="8709" width="3.875" style="1119" customWidth="1"/>
    <col min="8710" max="8710" width="53.875" style="1119" customWidth="1"/>
    <col min="8711" max="8711" width="2.25" style="1119" customWidth="1"/>
    <col min="8712" max="8714" width="7.875" style="1119" customWidth="1"/>
    <col min="8715" max="8961" width="8.875" style="1119"/>
    <col min="8962" max="8962" width="7.75" style="1119" customWidth="1"/>
    <col min="8963" max="8963" width="4.125" style="1119" customWidth="1"/>
    <col min="8964" max="8964" width="21.375" style="1119" customWidth="1"/>
    <col min="8965" max="8965" width="3.875" style="1119" customWidth="1"/>
    <col min="8966" max="8966" width="53.875" style="1119" customWidth="1"/>
    <col min="8967" max="8967" width="2.25" style="1119" customWidth="1"/>
    <col min="8968" max="8970" width="7.875" style="1119" customWidth="1"/>
    <col min="8971" max="9217" width="8.875" style="1119"/>
    <col min="9218" max="9218" width="7.75" style="1119" customWidth="1"/>
    <col min="9219" max="9219" width="4.125" style="1119" customWidth="1"/>
    <col min="9220" max="9220" width="21.375" style="1119" customWidth="1"/>
    <col min="9221" max="9221" width="3.875" style="1119" customWidth="1"/>
    <col min="9222" max="9222" width="53.875" style="1119" customWidth="1"/>
    <col min="9223" max="9223" width="2.25" style="1119" customWidth="1"/>
    <col min="9224" max="9226" width="7.875" style="1119" customWidth="1"/>
    <col min="9227" max="9473" width="8.875" style="1119"/>
    <col min="9474" max="9474" width="7.75" style="1119" customWidth="1"/>
    <col min="9475" max="9475" width="4.125" style="1119" customWidth="1"/>
    <col min="9476" max="9476" width="21.375" style="1119" customWidth="1"/>
    <col min="9477" max="9477" width="3.875" style="1119" customWidth="1"/>
    <col min="9478" max="9478" width="53.875" style="1119" customWidth="1"/>
    <col min="9479" max="9479" width="2.25" style="1119" customWidth="1"/>
    <col min="9480" max="9482" width="7.875" style="1119" customWidth="1"/>
    <col min="9483" max="9729" width="8.875" style="1119"/>
    <col min="9730" max="9730" width="7.75" style="1119" customWidth="1"/>
    <col min="9731" max="9731" width="4.125" style="1119" customWidth="1"/>
    <col min="9732" max="9732" width="21.375" style="1119" customWidth="1"/>
    <col min="9733" max="9733" width="3.875" style="1119" customWidth="1"/>
    <col min="9734" max="9734" width="53.875" style="1119" customWidth="1"/>
    <col min="9735" max="9735" width="2.25" style="1119" customWidth="1"/>
    <col min="9736" max="9738" width="7.875" style="1119" customWidth="1"/>
    <col min="9739" max="9985" width="8.875" style="1119"/>
    <col min="9986" max="9986" width="7.75" style="1119" customWidth="1"/>
    <col min="9987" max="9987" width="4.125" style="1119" customWidth="1"/>
    <col min="9988" max="9988" width="21.375" style="1119" customWidth="1"/>
    <col min="9989" max="9989" width="3.875" style="1119" customWidth="1"/>
    <col min="9990" max="9990" width="53.875" style="1119" customWidth="1"/>
    <col min="9991" max="9991" width="2.25" style="1119" customWidth="1"/>
    <col min="9992" max="9994" width="7.875" style="1119" customWidth="1"/>
    <col min="9995" max="10241" width="8.875" style="1119"/>
    <col min="10242" max="10242" width="7.75" style="1119" customWidth="1"/>
    <col min="10243" max="10243" width="4.125" style="1119" customWidth="1"/>
    <col min="10244" max="10244" width="21.375" style="1119" customWidth="1"/>
    <col min="10245" max="10245" width="3.875" style="1119" customWidth="1"/>
    <col min="10246" max="10246" width="53.875" style="1119" customWidth="1"/>
    <col min="10247" max="10247" width="2.25" style="1119" customWidth="1"/>
    <col min="10248" max="10250" width="7.875" style="1119" customWidth="1"/>
    <col min="10251" max="10497" width="8.875" style="1119"/>
    <col min="10498" max="10498" width="7.75" style="1119" customWidth="1"/>
    <col min="10499" max="10499" width="4.125" style="1119" customWidth="1"/>
    <col min="10500" max="10500" width="21.375" style="1119" customWidth="1"/>
    <col min="10501" max="10501" width="3.875" style="1119" customWidth="1"/>
    <col min="10502" max="10502" width="53.875" style="1119" customWidth="1"/>
    <col min="10503" max="10503" width="2.25" style="1119" customWidth="1"/>
    <col min="10504" max="10506" width="7.875" style="1119" customWidth="1"/>
    <col min="10507" max="10753" width="8.875" style="1119"/>
    <col min="10754" max="10754" width="7.75" style="1119" customWidth="1"/>
    <col min="10755" max="10755" width="4.125" style="1119" customWidth="1"/>
    <col min="10756" max="10756" width="21.375" style="1119" customWidth="1"/>
    <col min="10757" max="10757" width="3.875" style="1119" customWidth="1"/>
    <col min="10758" max="10758" width="53.875" style="1119" customWidth="1"/>
    <col min="10759" max="10759" width="2.25" style="1119" customWidth="1"/>
    <col min="10760" max="10762" width="7.875" style="1119" customWidth="1"/>
    <col min="10763" max="11009" width="8.875" style="1119"/>
    <col min="11010" max="11010" width="7.75" style="1119" customWidth="1"/>
    <col min="11011" max="11011" width="4.125" style="1119" customWidth="1"/>
    <col min="11012" max="11012" width="21.375" style="1119" customWidth="1"/>
    <col min="11013" max="11013" width="3.875" style="1119" customWidth="1"/>
    <col min="11014" max="11014" width="53.875" style="1119" customWidth="1"/>
    <col min="11015" max="11015" width="2.25" style="1119" customWidth="1"/>
    <col min="11016" max="11018" width="7.875" style="1119" customWidth="1"/>
    <col min="11019" max="11265" width="8.875" style="1119"/>
    <col min="11266" max="11266" width="7.75" style="1119" customWidth="1"/>
    <col min="11267" max="11267" width="4.125" style="1119" customWidth="1"/>
    <col min="11268" max="11268" width="21.375" style="1119" customWidth="1"/>
    <col min="11269" max="11269" width="3.875" style="1119" customWidth="1"/>
    <col min="11270" max="11270" width="53.875" style="1119" customWidth="1"/>
    <col min="11271" max="11271" width="2.25" style="1119" customWidth="1"/>
    <col min="11272" max="11274" width="7.875" style="1119" customWidth="1"/>
    <col min="11275" max="11521" width="8.875" style="1119"/>
    <col min="11522" max="11522" width="7.75" style="1119" customWidth="1"/>
    <col min="11523" max="11523" width="4.125" style="1119" customWidth="1"/>
    <col min="11524" max="11524" width="21.375" style="1119" customWidth="1"/>
    <col min="11525" max="11525" width="3.875" style="1119" customWidth="1"/>
    <col min="11526" max="11526" width="53.875" style="1119" customWidth="1"/>
    <col min="11527" max="11527" width="2.25" style="1119" customWidth="1"/>
    <col min="11528" max="11530" width="7.875" style="1119" customWidth="1"/>
    <col min="11531" max="11777" width="8.875" style="1119"/>
    <col min="11778" max="11778" width="7.75" style="1119" customWidth="1"/>
    <col min="11779" max="11779" width="4.125" style="1119" customWidth="1"/>
    <col min="11780" max="11780" width="21.375" style="1119" customWidth="1"/>
    <col min="11781" max="11781" width="3.875" style="1119" customWidth="1"/>
    <col min="11782" max="11782" width="53.875" style="1119" customWidth="1"/>
    <col min="11783" max="11783" width="2.25" style="1119" customWidth="1"/>
    <col min="11784" max="11786" width="7.875" style="1119" customWidth="1"/>
    <col min="11787" max="12033" width="8.875" style="1119"/>
    <col min="12034" max="12034" width="7.75" style="1119" customWidth="1"/>
    <col min="12035" max="12035" width="4.125" style="1119" customWidth="1"/>
    <col min="12036" max="12036" width="21.375" style="1119" customWidth="1"/>
    <col min="12037" max="12037" width="3.875" style="1119" customWidth="1"/>
    <col min="12038" max="12038" width="53.875" style="1119" customWidth="1"/>
    <col min="12039" max="12039" width="2.25" style="1119" customWidth="1"/>
    <col min="12040" max="12042" width="7.875" style="1119" customWidth="1"/>
    <col min="12043" max="12289" width="8.875" style="1119"/>
    <col min="12290" max="12290" width="7.75" style="1119" customWidth="1"/>
    <col min="12291" max="12291" width="4.125" style="1119" customWidth="1"/>
    <col min="12292" max="12292" width="21.375" style="1119" customWidth="1"/>
    <col min="12293" max="12293" width="3.875" style="1119" customWidth="1"/>
    <col min="12294" max="12294" width="53.875" style="1119" customWidth="1"/>
    <col min="12295" max="12295" width="2.25" style="1119" customWidth="1"/>
    <col min="12296" max="12298" width="7.875" style="1119" customWidth="1"/>
    <col min="12299" max="12545" width="8.875" style="1119"/>
    <col min="12546" max="12546" width="7.75" style="1119" customWidth="1"/>
    <col min="12547" max="12547" width="4.125" style="1119" customWidth="1"/>
    <col min="12548" max="12548" width="21.375" style="1119" customWidth="1"/>
    <col min="12549" max="12549" width="3.875" style="1119" customWidth="1"/>
    <col min="12550" max="12550" width="53.875" style="1119" customWidth="1"/>
    <col min="12551" max="12551" width="2.25" style="1119" customWidth="1"/>
    <col min="12552" max="12554" width="7.875" style="1119" customWidth="1"/>
    <col min="12555" max="12801" width="8.875" style="1119"/>
    <col min="12802" max="12802" width="7.75" style="1119" customWidth="1"/>
    <col min="12803" max="12803" width="4.125" style="1119" customWidth="1"/>
    <col min="12804" max="12804" width="21.375" style="1119" customWidth="1"/>
    <col min="12805" max="12805" width="3.875" style="1119" customWidth="1"/>
    <col min="12806" max="12806" width="53.875" style="1119" customWidth="1"/>
    <col min="12807" max="12807" width="2.25" style="1119" customWidth="1"/>
    <col min="12808" max="12810" width="7.875" style="1119" customWidth="1"/>
    <col min="12811" max="13057" width="8.875" style="1119"/>
    <col min="13058" max="13058" width="7.75" style="1119" customWidth="1"/>
    <col min="13059" max="13059" width="4.125" style="1119" customWidth="1"/>
    <col min="13060" max="13060" width="21.375" style="1119" customWidth="1"/>
    <col min="13061" max="13061" width="3.875" style="1119" customWidth="1"/>
    <col min="13062" max="13062" width="53.875" style="1119" customWidth="1"/>
    <col min="13063" max="13063" width="2.25" style="1119" customWidth="1"/>
    <col min="13064" max="13066" width="7.875" style="1119" customWidth="1"/>
    <col min="13067" max="13313" width="8.875" style="1119"/>
    <col min="13314" max="13314" width="7.75" style="1119" customWidth="1"/>
    <col min="13315" max="13315" width="4.125" style="1119" customWidth="1"/>
    <col min="13316" max="13316" width="21.375" style="1119" customWidth="1"/>
    <col min="13317" max="13317" width="3.875" style="1119" customWidth="1"/>
    <col min="13318" max="13318" width="53.875" style="1119" customWidth="1"/>
    <col min="13319" max="13319" width="2.25" style="1119" customWidth="1"/>
    <col min="13320" max="13322" width="7.875" style="1119" customWidth="1"/>
    <col min="13323" max="13569" width="8.875" style="1119"/>
    <col min="13570" max="13570" width="7.75" style="1119" customWidth="1"/>
    <col min="13571" max="13571" width="4.125" style="1119" customWidth="1"/>
    <col min="13572" max="13572" width="21.375" style="1119" customWidth="1"/>
    <col min="13573" max="13573" width="3.875" style="1119" customWidth="1"/>
    <col min="13574" max="13574" width="53.875" style="1119" customWidth="1"/>
    <col min="13575" max="13575" width="2.25" style="1119" customWidth="1"/>
    <col min="13576" max="13578" width="7.875" style="1119" customWidth="1"/>
    <col min="13579" max="13825" width="8.875" style="1119"/>
    <col min="13826" max="13826" width="7.75" style="1119" customWidth="1"/>
    <col min="13827" max="13827" width="4.125" style="1119" customWidth="1"/>
    <col min="13828" max="13828" width="21.375" style="1119" customWidth="1"/>
    <col min="13829" max="13829" width="3.875" style="1119" customWidth="1"/>
    <col min="13830" max="13830" width="53.875" style="1119" customWidth="1"/>
    <col min="13831" max="13831" width="2.25" style="1119" customWidth="1"/>
    <col min="13832" max="13834" width="7.875" style="1119" customWidth="1"/>
    <col min="13835" max="14081" width="8.875" style="1119"/>
    <col min="14082" max="14082" width="7.75" style="1119" customWidth="1"/>
    <col min="14083" max="14083" width="4.125" style="1119" customWidth="1"/>
    <col min="14084" max="14084" width="21.375" style="1119" customWidth="1"/>
    <col min="14085" max="14085" width="3.875" style="1119" customWidth="1"/>
    <col min="14086" max="14086" width="53.875" style="1119" customWidth="1"/>
    <col min="14087" max="14087" width="2.25" style="1119" customWidth="1"/>
    <col min="14088" max="14090" width="7.875" style="1119" customWidth="1"/>
    <col min="14091" max="14337" width="8.875" style="1119"/>
    <col min="14338" max="14338" width="7.75" style="1119" customWidth="1"/>
    <col min="14339" max="14339" width="4.125" style="1119" customWidth="1"/>
    <col min="14340" max="14340" width="21.375" style="1119" customWidth="1"/>
    <col min="14341" max="14341" width="3.875" style="1119" customWidth="1"/>
    <col min="14342" max="14342" width="53.875" style="1119" customWidth="1"/>
    <col min="14343" max="14343" width="2.25" style="1119" customWidth="1"/>
    <col min="14344" max="14346" width="7.875" style="1119" customWidth="1"/>
    <col min="14347" max="14593" width="8.875" style="1119"/>
    <col min="14594" max="14594" width="7.75" style="1119" customWidth="1"/>
    <col min="14595" max="14595" width="4.125" style="1119" customWidth="1"/>
    <col min="14596" max="14596" width="21.375" style="1119" customWidth="1"/>
    <col min="14597" max="14597" width="3.875" style="1119" customWidth="1"/>
    <col min="14598" max="14598" width="53.875" style="1119" customWidth="1"/>
    <col min="14599" max="14599" width="2.25" style="1119" customWidth="1"/>
    <col min="14600" max="14602" width="7.875" style="1119" customWidth="1"/>
    <col min="14603" max="14849" width="8.875" style="1119"/>
    <col min="14850" max="14850" width="7.75" style="1119" customWidth="1"/>
    <col min="14851" max="14851" width="4.125" style="1119" customWidth="1"/>
    <col min="14852" max="14852" width="21.375" style="1119" customWidth="1"/>
    <col min="14853" max="14853" width="3.875" style="1119" customWidth="1"/>
    <col min="14854" max="14854" width="53.875" style="1119" customWidth="1"/>
    <col min="14855" max="14855" width="2.25" style="1119" customWidth="1"/>
    <col min="14856" max="14858" width="7.875" style="1119" customWidth="1"/>
    <col min="14859" max="15105" width="8.875" style="1119"/>
    <col min="15106" max="15106" width="7.75" style="1119" customWidth="1"/>
    <col min="15107" max="15107" width="4.125" style="1119" customWidth="1"/>
    <col min="15108" max="15108" width="21.375" style="1119" customWidth="1"/>
    <col min="15109" max="15109" width="3.875" style="1119" customWidth="1"/>
    <col min="15110" max="15110" width="53.875" style="1119" customWidth="1"/>
    <col min="15111" max="15111" width="2.25" style="1119" customWidth="1"/>
    <col min="15112" max="15114" width="7.875" style="1119" customWidth="1"/>
    <col min="15115" max="15361" width="8.875" style="1119"/>
    <col min="15362" max="15362" width="7.75" style="1119" customWidth="1"/>
    <col min="15363" max="15363" width="4.125" style="1119" customWidth="1"/>
    <col min="15364" max="15364" width="21.375" style="1119" customWidth="1"/>
    <col min="15365" max="15365" width="3.875" style="1119" customWidth="1"/>
    <col min="15366" max="15366" width="53.875" style="1119" customWidth="1"/>
    <col min="15367" max="15367" width="2.25" style="1119" customWidth="1"/>
    <col min="15368" max="15370" width="7.875" style="1119" customWidth="1"/>
    <col min="15371" max="15617" width="8.875" style="1119"/>
    <col min="15618" max="15618" width="7.75" style="1119" customWidth="1"/>
    <col min="15619" max="15619" width="4.125" style="1119" customWidth="1"/>
    <col min="15620" max="15620" width="21.375" style="1119" customWidth="1"/>
    <col min="15621" max="15621" width="3.875" style="1119" customWidth="1"/>
    <col min="15622" max="15622" width="53.875" style="1119" customWidth="1"/>
    <col min="15623" max="15623" width="2.25" style="1119" customWidth="1"/>
    <col min="15624" max="15626" width="7.875" style="1119" customWidth="1"/>
    <col min="15627" max="15873" width="8.875" style="1119"/>
    <col min="15874" max="15874" width="7.75" style="1119" customWidth="1"/>
    <col min="15875" max="15875" width="4.125" style="1119" customWidth="1"/>
    <col min="15876" max="15876" width="21.375" style="1119" customWidth="1"/>
    <col min="15877" max="15877" width="3.875" style="1119" customWidth="1"/>
    <col min="15878" max="15878" width="53.875" style="1119" customWidth="1"/>
    <col min="15879" max="15879" width="2.25" style="1119" customWidth="1"/>
    <col min="15880" max="15882" width="7.875" style="1119" customWidth="1"/>
    <col min="15883" max="16129" width="8.875" style="1119"/>
    <col min="16130" max="16130" width="7.75" style="1119" customWidth="1"/>
    <col min="16131" max="16131" width="4.125" style="1119" customWidth="1"/>
    <col min="16132" max="16132" width="21.375" style="1119" customWidth="1"/>
    <col min="16133" max="16133" width="3.875" style="1119" customWidth="1"/>
    <col min="16134" max="16134" width="53.875" style="1119" customWidth="1"/>
    <col min="16135" max="16135" width="2.25" style="1119" customWidth="1"/>
    <col min="16136" max="16138" width="7.875" style="1119" customWidth="1"/>
    <col min="16139" max="16384" width="8.875" style="1119"/>
  </cols>
  <sheetData>
    <row r="1" spans="1:10" ht="30" customHeight="1">
      <c r="A1" s="1113"/>
      <c r="B1" s="1114" t="s">
        <v>2162</v>
      </c>
      <c r="C1" s="1115"/>
      <c r="D1" s="1116" t="s">
        <v>2163</v>
      </c>
      <c r="E1" s="1117"/>
      <c r="F1" s="1116" t="s">
        <v>2164</v>
      </c>
      <c r="G1" s="1117"/>
      <c r="H1" s="1116" t="s">
        <v>2165</v>
      </c>
      <c r="I1" s="1115"/>
      <c r="J1" s="1118"/>
    </row>
    <row r="2" spans="1:10" ht="30" customHeight="1">
      <c r="A2" s="1120">
        <v>1</v>
      </c>
      <c r="B2" s="1121"/>
      <c r="C2" s="1122"/>
      <c r="D2" s="1123"/>
      <c r="E2" s="1124"/>
      <c r="F2" s="1123"/>
      <c r="G2" s="1125"/>
      <c r="H2" s="1126"/>
      <c r="I2" s="1127" t="s">
        <v>2146</v>
      </c>
      <c r="J2" s="1128" t="s">
        <v>2146</v>
      </c>
    </row>
    <row r="3" spans="1:10" ht="30" customHeight="1">
      <c r="A3" s="1129"/>
      <c r="B3" s="1130"/>
      <c r="C3" s="1131"/>
      <c r="D3" s="1132" t="s">
        <v>2151</v>
      </c>
      <c r="E3" s="1133"/>
      <c r="F3" s="1134" t="s">
        <v>2166</v>
      </c>
      <c r="G3" s="1135" t="s">
        <v>2167</v>
      </c>
      <c r="H3" s="1136">
        <v>3.73</v>
      </c>
      <c r="I3" s="1136">
        <v>4.12</v>
      </c>
      <c r="J3" s="1137" t="s">
        <v>2146</v>
      </c>
    </row>
    <row r="4" spans="1:10" ht="30" customHeight="1">
      <c r="A4" s="1138"/>
      <c r="B4" s="1130"/>
      <c r="C4" s="1131"/>
      <c r="D4" s="1132"/>
      <c r="E4" s="1139"/>
      <c r="F4" s="1134" t="s">
        <v>2168</v>
      </c>
      <c r="G4" s="1135" t="s">
        <v>2167</v>
      </c>
      <c r="H4" s="1136">
        <v>0.39</v>
      </c>
      <c r="I4" s="1136">
        <v>0</v>
      </c>
      <c r="J4" s="1137" t="s">
        <v>2146</v>
      </c>
    </row>
    <row r="5" spans="1:10" ht="30" customHeight="1">
      <c r="A5" s="1140">
        <v>1</v>
      </c>
      <c r="B5" s="1130"/>
      <c r="C5" s="1131"/>
      <c r="D5" s="1132"/>
      <c r="E5" s="1139"/>
      <c r="F5" s="1134"/>
      <c r="G5" s="1135">
        <v>0</v>
      </c>
      <c r="H5" s="1136">
        <v>0</v>
      </c>
      <c r="I5" s="1136">
        <v>0</v>
      </c>
      <c r="J5" s="1137" t="s">
        <v>2146</v>
      </c>
    </row>
    <row r="6" spans="1:10" ht="30" customHeight="1">
      <c r="A6" s="1141"/>
      <c r="B6" s="1130"/>
      <c r="C6" s="1131"/>
      <c r="D6" s="1132" t="s">
        <v>2152</v>
      </c>
      <c r="E6" s="1139"/>
      <c r="F6" s="1134" t="s">
        <v>2169</v>
      </c>
      <c r="G6" s="1135" t="s">
        <v>2167</v>
      </c>
      <c r="H6" s="1136">
        <v>36</v>
      </c>
      <c r="I6" s="1136">
        <v>46.61</v>
      </c>
      <c r="J6" s="1137" t="s">
        <v>2146</v>
      </c>
    </row>
    <row r="7" spans="1:10" ht="30" customHeight="1">
      <c r="A7" s="1141"/>
      <c r="B7" s="1130"/>
      <c r="C7" s="1131"/>
      <c r="D7" s="1132"/>
      <c r="E7" s="1139"/>
      <c r="F7" s="1134" t="s">
        <v>2170</v>
      </c>
      <c r="G7" s="1135" t="s">
        <v>2167</v>
      </c>
      <c r="H7" s="1136">
        <v>3.52</v>
      </c>
      <c r="I7" s="1136">
        <v>0</v>
      </c>
      <c r="J7" s="1137" t="s">
        <v>2146</v>
      </c>
    </row>
    <row r="8" spans="1:10" ht="30" customHeight="1">
      <c r="A8" s="1141"/>
      <c r="B8" s="1130"/>
      <c r="C8" s="1131"/>
      <c r="D8" s="1132"/>
      <c r="E8" s="1139"/>
      <c r="F8" s="1134" t="s">
        <v>2171</v>
      </c>
      <c r="G8" s="1135" t="s">
        <v>2167</v>
      </c>
      <c r="H8" s="1136">
        <v>2.33</v>
      </c>
      <c r="I8" s="1136">
        <v>0</v>
      </c>
      <c r="J8" s="1137" t="s">
        <v>2146</v>
      </c>
    </row>
    <row r="9" spans="1:10" ht="30" customHeight="1">
      <c r="A9" s="1141"/>
      <c r="B9" s="1130"/>
      <c r="C9" s="1131"/>
      <c r="D9" s="1132"/>
      <c r="E9" s="1139"/>
      <c r="F9" s="1134" t="s">
        <v>2172</v>
      </c>
      <c r="G9" s="1135" t="s">
        <v>2167</v>
      </c>
      <c r="H9" s="1136">
        <v>0.57999999999999996</v>
      </c>
      <c r="I9" s="1136">
        <v>0</v>
      </c>
      <c r="J9" s="1137" t="s">
        <v>2146</v>
      </c>
    </row>
    <row r="10" spans="1:10" ht="30" customHeight="1">
      <c r="A10" s="1141"/>
      <c r="B10" s="1130"/>
      <c r="C10" s="1131"/>
      <c r="D10" s="1132"/>
      <c r="E10" s="1139"/>
      <c r="F10" s="1134" t="s">
        <v>2173</v>
      </c>
      <c r="G10" s="1135" t="s">
        <v>2167</v>
      </c>
      <c r="H10" s="1136">
        <v>3</v>
      </c>
      <c r="I10" s="1136">
        <v>0</v>
      </c>
      <c r="J10" s="1137" t="s">
        <v>2146</v>
      </c>
    </row>
    <row r="11" spans="1:10" ht="30" customHeight="1">
      <c r="A11" s="1141"/>
      <c r="B11" s="1130"/>
      <c r="C11" s="1131"/>
      <c r="D11" s="1132"/>
      <c r="E11" s="1139"/>
      <c r="F11" s="1134" t="s">
        <v>2174</v>
      </c>
      <c r="G11" s="1135" t="s">
        <v>2167</v>
      </c>
      <c r="H11" s="1136">
        <v>0.28999999999999998</v>
      </c>
      <c r="I11" s="1136">
        <v>0</v>
      </c>
      <c r="J11" s="1137" t="s">
        <v>2146</v>
      </c>
    </row>
    <row r="12" spans="1:10" ht="30" customHeight="1">
      <c r="A12" s="1141"/>
      <c r="B12" s="1130"/>
      <c r="C12" s="1131"/>
      <c r="D12" s="1132"/>
      <c r="E12" s="1139"/>
      <c r="F12" s="1134" t="s">
        <v>2175</v>
      </c>
      <c r="G12" s="1135" t="s">
        <v>2167</v>
      </c>
      <c r="H12" s="1136">
        <v>0.06</v>
      </c>
      <c r="I12" s="1136">
        <v>0</v>
      </c>
      <c r="J12" s="1137" t="s">
        <v>2146</v>
      </c>
    </row>
    <row r="13" spans="1:10" ht="30" customHeight="1">
      <c r="A13" s="1141"/>
      <c r="B13" s="1130"/>
      <c r="C13" s="1131"/>
      <c r="D13" s="1132"/>
      <c r="E13" s="1139"/>
      <c r="F13" s="1134" t="s">
        <v>2176</v>
      </c>
      <c r="G13" s="1135" t="s">
        <v>2167</v>
      </c>
      <c r="H13" s="1136">
        <v>0.83</v>
      </c>
      <c r="I13" s="1136">
        <v>0</v>
      </c>
      <c r="J13" s="1137" t="s">
        <v>2146</v>
      </c>
    </row>
    <row r="14" spans="1:10" ht="30" customHeight="1">
      <c r="A14" s="1141"/>
      <c r="B14" s="1130"/>
      <c r="C14" s="1142"/>
      <c r="D14" s="1132"/>
      <c r="E14" s="1139"/>
      <c r="F14" s="1134"/>
      <c r="G14" s="1135">
        <v>0</v>
      </c>
      <c r="H14" s="1136">
        <v>0</v>
      </c>
      <c r="I14" s="1136">
        <v>0</v>
      </c>
      <c r="J14" s="1137" t="s">
        <v>2146</v>
      </c>
    </row>
    <row r="15" spans="1:10" ht="30" customHeight="1">
      <c r="A15" s="1141"/>
      <c r="B15" s="1130"/>
      <c r="C15" s="1142"/>
      <c r="D15" s="1132"/>
      <c r="E15" s="1139"/>
      <c r="F15" s="1134"/>
      <c r="G15" s="1135">
        <v>0</v>
      </c>
      <c r="H15" s="1136">
        <v>0</v>
      </c>
      <c r="I15" s="1136">
        <v>0</v>
      </c>
      <c r="J15" s="1137" t="s">
        <v>2146</v>
      </c>
    </row>
    <row r="16" spans="1:10" ht="30" customHeight="1">
      <c r="A16" s="1141"/>
      <c r="B16" s="1130"/>
      <c r="C16" s="1142"/>
      <c r="D16" s="1132"/>
      <c r="E16" s="1139"/>
      <c r="F16" s="1134"/>
      <c r="G16" s="1135">
        <v>0</v>
      </c>
      <c r="H16" s="1136">
        <v>0</v>
      </c>
      <c r="I16" s="1136">
        <v>0</v>
      </c>
      <c r="J16" s="1137" t="s">
        <v>2146</v>
      </c>
    </row>
    <row r="17" spans="1:10" ht="30" customHeight="1" thickBot="1">
      <c r="A17" s="1141"/>
      <c r="B17" s="1143"/>
      <c r="C17" s="1144"/>
      <c r="D17" s="1145"/>
      <c r="E17" s="1145"/>
      <c r="F17" s="1146" t="s">
        <v>393</v>
      </c>
      <c r="G17" s="1147"/>
      <c r="H17" s="1148"/>
      <c r="I17" s="1148"/>
      <c r="J17" s="1149"/>
    </row>
    <row r="18" spans="1:10" ht="30" customHeight="1">
      <c r="A18" s="1113"/>
      <c r="B18" s="1114" t="s">
        <v>2162</v>
      </c>
      <c r="C18" s="1115"/>
      <c r="D18" s="1116" t="s">
        <v>2163</v>
      </c>
      <c r="E18" s="1117"/>
      <c r="F18" s="1116" t="s">
        <v>2164</v>
      </c>
      <c r="G18" s="1117"/>
      <c r="H18" s="1116" t="s">
        <v>2165</v>
      </c>
      <c r="I18" s="1115"/>
      <c r="J18" s="1118"/>
    </row>
    <row r="19" spans="1:10" ht="30" customHeight="1">
      <c r="A19" s="1120">
        <v>2</v>
      </c>
      <c r="B19" s="1121"/>
      <c r="C19" s="1122"/>
      <c r="D19" s="1123"/>
      <c r="E19" s="1124"/>
      <c r="F19" s="1123"/>
      <c r="G19" s="1125"/>
      <c r="H19" s="1126"/>
      <c r="I19" s="1127" t="s">
        <v>2146</v>
      </c>
      <c r="J19" s="1128" t="s">
        <v>2146</v>
      </c>
    </row>
    <row r="20" spans="1:10" ht="30" customHeight="1">
      <c r="A20" s="1129"/>
      <c r="B20" s="1130"/>
      <c r="C20" s="1131"/>
      <c r="D20" s="1132" t="s">
        <v>2155</v>
      </c>
      <c r="E20" s="1133"/>
      <c r="F20" s="1134" t="s">
        <v>2177</v>
      </c>
      <c r="G20" s="1135" t="s">
        <v>2167</v>
      </c>
      <c r="H20" s="1136">
        <v>1.64</v>
      </c>
      <c r="I20" s="1136">
        <v>1.64</v>
      </c>
      <c r="J20" s="1137" t="s">
        <v>2146</v>
      </c>
    </row>
    <row r="21" spans="1:10" ht="30" customHeight="1">
      <c r="A21" s="1138"/>
      <c r="B21" s="1130"/>
      <c r="C21" s="1131"/>
      <c r="D21" s="1132"/>
      <c r="E21" s="1139"/>
      <c r="F21" s="1134"/>
      <c r="G21" s="1135">
        <v>0</v>
      </c>
      <c r="H21" s="1136">
        <v>0</v>
      </c>
      <c r="I21" s="1136">
        <v>0</v>
      </c>
      <c r="J21" s="1137" t="s">
        <v>2146</v>
      </c>
    </row>
    <row r="22" spans="1:10" ht="30" customHeight="1">
      <c r="A22" s="1140">
        <v>1</v>
      </c>
      <c r="B22" s="1130"/>
      <c r="C22" s="1131"/>
      <c r="D22" s="1132" t="s">
        <v>2154</v>
      </c>
      <c r="E22" s="1139"/>
      <c r="F22" s="1134" t="s">
        <v>2178</v>
      </c>
      <c r="G22" s="1135" t="s">
        <v>2167</v>
      </c>
      <c r="H22" s="1136">
        <v>16.2</v>
      </c>
      <c r="I22" s="1136">
        <v>16.2</v>
      </c>
      <c r="J22" s="1137" t="s">
        <v>2146</v>
      </c>
    </row>
    <row r="23" spans="1:10" ht="30" customHeight="1">
      <c r="A23" s="1141"/>
      <c r="B23" s="1130"/>
      <c r="C23" s="1131"/>
      <c r="D23" s="1132"/>
      <c r="E23" s="1139"/>
      <c r="F23" s="1134"/>
      <c r="G23" s="1135">
        <v>0</v>
      </c>
      <c r="H23" s="1136">
        <v>0</v>
      </c>
      <c r="I23" s="1136">
        <v>0</v>
      </c>
      <c r="J23" s="1137" t="s">
        <v>2146</v>
      </c>
    </row>
    <row r="24" spans="1:10" ht="30" customHeight="1">
      <c r="A24" s="1141"/>
      <c r="B24" s="1130"/>
      <c r="C24" s="1131"/>
      <c r="D24" s="1132" t="s">
        <v>2153</v>
      </c>
      <c r="E24" s="1139"/>
      <c r="F24" s="1134" t="s">
        <v>2179</v>
      </c>
      <c r="G24" s="1135" t="s">
        <v>2167</v>
      </c>
      <c r="H24" s="1136">
        <v>1.37</v>
      </c>
      <c r="I24" s="1136">
        <v>10.530000000000001</v>
      </c>
      <c r="J24" s="1137" t="s">
        <v>2146</v>
      </c>
    </row>
    <row r="25" spans="1:10" ht="30" customHeight="1">
      <c r="A25" s="1141"/>
      <c r="B25" s="1130"/>
      <c r="C25" s="1131"/>
      <c r="D25" s="1132"/>
      <c r="E25" s="1139"/>
      <c r="F25" s="1134" t="s">
        <v>2180</v>
      </c>
      <c r="G25" s="1135" t="s">
        <v>2167</v>
      </c>
      <c r="H25" s="1136">
        <v>4.9000000000000004</v>
      </c>
      <c r="I25" s="1136">
        <v>0</v>
      </c>
      <c r="J25" s="1137" t="s">
        <v>2146</v>
      </c>
    </row>
    <row r="26" spans="1:10" ht="30" customHeight="1">
      <c r="A26" s="1141"/>
      <c r="B26" s="1130"/>
      <c r="C26" s="1131"/>
      <c r="D26" s="1132"/>
      <c r="E26" s="1139"/>
      <c r="F26" s="1134" t="s">
        <v>2181</v>
      </c>
      <c r="G26" s="1135" t="s">
        <v>2167</v>
      </c>
      <c r="H26" s="1136">
        <v>1.92</v>
      </c>
      <c r="I26" s="1136">
        <v>0</v>
      </c>
      <c r="J26" s="1137" t="s">
        <v>2146</v>
      </c>
    </row>
    <row r="27" spans="1:10" ht="30" customHeight="1">
      <c r="A27" s="1141"/>
      <c r="B27" s="1130"/>
      <c r="C27" s="1131"/>
      <c r="D27" s="1132"/>
      <c r="E27" s="1139"/>
      <c r="F27" s="1134" t="s">
        <v>2182</v>
      </c>
      <c r="G27" s="1135" t="s">
        <v>2167</v>
      </c>
      <c r="H27" s="1136">
        <v>0.54</v>
      </c>
      <c r="I27" s="1136">
        <v>0</v>
      </c>
      <c r="J27" s="1137" t="s">
        <v>2146</v>
      </c>
    </row>
    <row r="28" spans="1:10" ht="30" customHeight="1">
      <c r="A28" s="1141"/>
      <c r="B28" s="1130"/>
      <c r="C28" s="1131"/>
      <c r="D28" s="1132"/>
      <c r="E28" s="1139"/>
      <c r="F28" s="1134" t="s">
        <v>2183</v>
      </c>
      <c r="G28" s="1135" t="s">
        <v>2167</v>
      </c>
      <c r="H28" s="1136">
        <v>1.8</v>
      </c>
      <c r="I28" s="1136">
        <v>0</v>
      </c>
      <c r="J28" s="1137" t="s">
        <v>2146</v>
      </c>
    </row>
    <row r="29" spans="1:10" ht="30" customHeight="1">
      <c r="A29" s="1141"/>
      <c r="B29" s="1130"/>
      <c r="C29" s="1131"/>
      <c r="D29" s="1132"/>
      <c r="E29" s="1139"/>
      <c r="F29" s="1134"/>
      <c r="G29" s="1135">
        <v>0</v>
      </c>
      <c r="H29" s="1136">
        <v>0</v>
      </c>
      <c r="I29" s="1136">
        <v>0</v>
      </c>
      <c r="J29" s="1137" t="s">
        <v>2146</v>
      </c>
    </row>
    <row r="30" spans="1:10" ht="30" customHeight="1">
      <c r="A30" s="1141"/>
      <c r="B30" s="1130"/>
      <c r="C30" s="1131"/>
      <c r="D30" s="1132"/>
      <c r="E30" s="1139"/>
      <c r="F30" s="1134"/>
      <c r="G30" s="1135">
        <v>0</v>
      </c>
      <c r="H30" s="1136">
        <v>0</v>
      </c>
      <c r="I30" s="1136">
        <v>0</v>
      </c>
      <c r="J30" s="1137" t="s">
        <v>2146</v>
      </c>
    </row>
    <row r="31" spans="1:10" ht="30" customHeight="1">
      <c r="A31" s="1141"/>
      <c r="B31" s="1130"/>
      <c r="C31" s="1142"/>
      <c r="D31" s="1132"/>
      <c r="E31" s="1139"/>
      <c r="F31" s="1134"/>
      <c r="G31" s="1135">
        <v>0</v>
      </c>
      <c r="H31" s="1136">
        <v>0</v>
      </c>
      <c r="I31" s="1136">
        <v>0</v>
      </c>
      <c r="J31" s="1137" t="s">
        <v>2146</v>
      </c>
    </row>
    <row r="32" spans="1:10" ht="30" customHeight="1">
      <c r="A32" s="1141"/>
      <c r="B32" s="1130"/>
      <c r="C32" s="1142"/>
      <c r="D32" s="1132"/>
      <c r="E32" s="1139"/>
      <c r="F32" s="1134"/>
      <c r="G32" s="1135">
        <v>0</v>
      </c>
      <c r="H32" s="1136">
        <v>0</v>
      </c>
      <c r="I32" s="1136">
        <v>0</v>
      </c>
      <c r="J32" s="1137" t="s">
        <v>2146</v>
      </c>
    </row>
    <row r="33" spans="1:10" ht="30" customHeight="1">
      <c r="A33" s="1141"/>
      <c r="B33" s="1130"/>
      <c r="C33" s="1142"/>
      <c r="D33" s="1132"/>
      <c r="E33" s="1139"/>
      <c r="F33" s="1134"/>
      <c r="G33" s="1135">
        <v>0</v>
      </c>
      <c r="H33" s="1136">
        <v>0</v>
      </c>
      <c r="I33" s="1136">
        <v>0</v>
      </c>
      <c r="J33" s="1137" t="s">
        <v>2146</v>
      </c>
    </row>
    <row r="34" spans="1:10" ht="30" customHeight="1" thickBot="1">
      <c r="A34" s="1141"/>
      <c r="B34" s="1143"/>
      <c r="C34" s="1144"/>
      <c r="D34" s="1145"/>
      <c r="E34" s="1145"/>
      <c r="F34" s="1146" t="s">
        <v>393</v>
      </c>
      <c r="G34" s="1147"/>
      <c r="H34" s="1148"/>
      <c r="I34" s="1148"/>
      <c r="J34" s="1149"/>
    </row>
    <row r="35" spans="1:10" ht="30" customHeight="1">
      <c r="A35" s="1113"/>
      <c r="B35" s="1114" t="s">
        <v>2162</v>
      </c>
      <c r="C35" s="1115"/>
      <c r="D35" s="1116" t="s">
        <v>2163</v>
      </c>
      <c r="E35" s="1117"/>
      <c r="F35" s="1116" t="s">
        <v>2164</v>
      </c>
      <c r="G35" s="1117"/>
      <c r="H35" s="1116" t="s">
        <v>2165</v>
      </c>
      <c r="I35" s="1115"/>
      <c r="J35" s="1118"/>
    </row>
    <row r="36" spans="1:10" ht="30" customHeight="1">
      <c r="A36" s="1120">
        <v>3</v>
      </c>
      <c r="B36" s="1121"/>
      <c r="C36" s="1122"/>
      <c r="D36" s="1123"/>
      <c r="E36" s="1124"/>
      <c r="F36" s="1123"/>
      <c r="G36" s="1125"/>
      <c r="H36" s="1126"/>
      <c r="I36" s="1127" t="s">
        <v>2146</v>
      </c>
      <c r="J36" s="1128" t="s">
        <v>2146</v>
      </c>
    </row>
    <row r="37" spans="1:10" ht="30" customHeight="1">
      <c r="A37" s="1129"/>
      <c r="B37" s="1130"/>
      <c r="C37" s="1131" t="s">
        <v>2184</v>
      </c>
      <c r="D37" s="1132" t="s">
        <v>2156</v>
      </c>
      <c r="E37" s="1133"/>
      <c r="F37" s="1134" t="s">
        <v>2185</v>
      </c>
      <c r="G37" s="1135" t="s">
        <v>2167</v>
      </c>
      <c r="H37" s="1136">
        <v>445.02</v>
      </c>
      <c r="I37" s="1136">
        <v>445.02</v>
      </c>
      <c r="J37" s="1137" t="s">
        <v>2146</v>
      </c>
    </row>
    <row r="38" spans="1:10" ht="30" customHeight="1">
      <c r="A38" s="1138"/>
      <c r="B38" s="1130"/>
      <c r="C38" s="1131"/>
      <c r="D38" s="1132"/>
      <c r="E38" s="1139"/>
      <c r="F38" s="1134"/>
      <c r="G38" s="1135">
        <v>0</v>
      </c>
      <c r="H38" s="1136">
        <v>0</v>
      </c>
      <c r="I38" s="1136">
        <v>0</v>
      </c>
      <c r="J38" s="1137" t="s">
        <v>2146</v>
      </c>
    </row>
    <row r="39" spans="1:10" ht="30" customHeight="1">
      <c r="A39" s="1140">
        <v>1</v>
      </c>
      <c r="B39" s="1130"/>
      <c r="C39" s="1131" t="s">
        <v>2184</v>
      </c>
      <c r="D39" s="1132" t="s">
        <v>2158</v>
      </c>
      <c r="E39" s="1139"/>
      <c r="F39" s="1134" t="s">
        <v>2186</v>
      </c>
      <c r="G39" s="1135" t="s">
        <v>2167</v>
      </c>
      <c r="H39" s="1136">
        <v>851.53</v>
      </c>
      <c r="I39" s="1136">
        <v>851.53</v>
      </c>
      <c r="J39" s="1137" t="s">
        <v>2146</v>
      </c>
    </row>
    <row r="40" spans="1:10" ht="30" customHeight="1">
      <c r="A40" s="1141"/>
      <c r="B40" s="1130"/>
      <c r="C40" s="1131"/>
      <c r="D40" s="1132"/>
      <c r="E40" s="1139"/>
      <c r="F40" s="1134"/>
      <c r="G40" s="1135">
        <v>0</v>
      </c>
      <c r="H40" s="1136">
        <v>0</v>
      </c>
      <c r="I40" s="1136">
        <v>0</v>
      </c>
      <c r="J40" s="1137" t="s">
        <v>2146</v>
      </c>
    </row>
    <row r="41" spans="1:10" ht="30" customHeight="1">
      <c r="A41" s="1141"/>
      <c r="B41" s="1130"/>
      <c r="C41" s="1131" t="s">
        <v>2184</v>
      </c>
      <c r="D41" s="1132" t="s">
        <v>2159</v>
      </c>
      <c r="E41" s="1139"/>
      <c r="F41" s="1134" t="s">
        <v>2187</v>
      </c>
      <c r="G41" s="1135" t="s">
        <v>2167</v>
      </c>
      <c r="H41" s="1136">
        <v>1180.79</v>
      </c>
      <c r="I41" s="1136">
        <v>1180.79</v>
      </c>
      <c r="J41" s="1137" t="s">
        <v>2146</v>
      </c>
    </row>
    <row r="42" spans="1:10" ht="30" customHeight="1">
      <c r="A42" s="1141"/>
      <c r="B42" s="1130"/>
      <c r="C42" s="1131"/>
      <c r="D42" s="1132"/>
      <c r="E42" s="1139"/>
      <c r="F42" s="1134"/>
      <c r="G42" s="1135">
        <v>0</v>
      </c>
      <c r="H42" s="1136">
        <v>0</v>
      </c>
      <c r="I42" s="1136">
        <v>0</v>
      </c>
      <c r="J42" s="1137" t="s">
        <v>2146</v>
      </c>
    </row>
    <row r="43" spans="1:10" ht="30" customHeight="1">
      <c r="A43" s="1141"/>
      <c r="B43" s="1130"/>
      <c r="C43" s="1131" t="s">
        <v>2188</v>
      </c>
      <c r="D43" s="1132" t="s">
        <v>2161</v>
      </c>
      <c r="E43" s="1139"/>
      <c r="F43" s="1134" t="s">
        <v>2189</v>
      </c>
      <c r="G43" s="1135" t="s">
        <v>2167</v>
      </c>
      <c r="H43" s="1136">
        <v>210.43</v>
      </c>
      <c r="I43" s="1136">
        <v>210.43</v>
      </c>
      <c r="J43" s="1137" t="s">
        <v>2146</v>
      </c>
    </row>
    <row r="44" spans="1:10" ht="30" customHeight="1">
      <c r="A44" s="1141"/>
      <c r="B44" s="1130"/>
      <c r="C44" s="1131"/>
      <c r="D44" s="1132"/>
      <c r="E44" s="1139"/>
      <c r="F44" s="1134"/>
      <c r="G44" s="1135">
        <v>0</v>
      </c>
      <c r="H44" s="1136">
        <v>0</v>
      </c>
      <c r="I44" s="1136">
        <v>0</v>
      </c>
      <c r="J44" s="1137" t="s">
        <v>2146</v>
      </c>
    </row>
    <row r="45" spans="1:10" ht="30" customHeight="1">
      <c r="A45" s="1141"/>
      <c r="B45" s="1130"/>
      <c r="C45" s="1131"/>
      <c r="D45" s="1132"/>
      <c r="E45" s="1139"/>
      <c r="F45" s="1134"/>
      <c r="G45" s="1135">
        <v>0</v>
      </c>
      <c r="H45" s="1136">
        <v>0</v>
      </c>
      <c r="I45" s="1136">
        <v>0</v>
      </c>
      <c r="J45" s="1137" t="s">
        <v>2146</v>
      </c>
    </row>
    <row r="46" spans="1:10" ht="30" customHeight="1">
      <c r="A46" s="1141"/>
      <c r="B46" s="1130"/>
      <c r="C46" s="1131"/>
      <c r="D46" s="1132"/>
      <c r="E46" s="1139"/>
      <c r="F46" s="1134"/>
      <c r="G46" s="1135">
        <v>0</v>
      </c>
      <c r="H46" s="1136">
        <v>0</v>
      </c>
      <c r="I46" s="1136">
        <v>0</v>
      </c>
      <c r="J46" s="1137" t="s">
        <v>2146</v>
      </c>
    </row>
    <row r="47" spans="1:10" ht="30" customHeight="1">
      <c r="A47" s="1141"/>
      <c r="B47" s="1130"/>
      <c r="C47" s="1131"/>
      <c r="D47" s="1132"/>
      <c r="E47" s="1139"/>
      <c r="F47" s="1134"/>
      <c r="G47" s="1135">
        <v>0</v>
      </c>
      <c r="H47" s="1136">
        <v>0</v>
      </c>
      <c r="I47" s="1136">
        <v>0</v>
      </c>
      <c r="J47" s="1137" t="s">
        <v>2146</v>
      </c>
    </row>
    <row r="48" spans="1:10" ht="30" customHeight="1">
      <c r="A48" s="1141"/>
      <c r="B48" s="1130"/>
      <c r="C48" s="1142"/>
      <c r="D48" s="1132"/>
      <c r="E48" s="1139"/>
      <c r="F48" s="1134"/>
      <c r="G48" s="1135">
        <v>0</v>
      </c>
      <c r="H48" s="1136">
        <v>0</v>
      </c>
      <c r="I48" s="1136">
        <v>0</v>
      </c>
      <c r="J48" s="1137" t="s">
        <v>2146</v>
      </c>
    </row>
    <row r="49" spans="1:10" ht="30" customHeight="1">
      <c r="A49" s="1141"/>
      <c r="B49" s="1130"/>
      <c r="C49" s="1142"/>
      <c r="D49" s="1132"/>
      <c r="E49" s="1139"/>
      <c r="F49" s="1134"/>
      <c r="G49" s="1135">
        <v>0</v>
      </c>
      <c r="H49" s="1136">
        <v>0</v>
      </c>
      <c r="I49" s="1136">
        <v>0</v>
      </c>
      <c r="J49" s="1137" t="s">
        <v>2146</v>
      </c>
    </row>
    <row r="50" spans="1:10" ht="30" customHeight="1">
      <c r="A50" s="1141"/>
      <c r="B50" s="1130"/>
      <c r="C50" s="1142"/>
      <c r="D50" s="1132"/>
      <c r="E50" s="1139"/>
      <c r="F50" s="1134"/>
      <c r="G50" s="1135">
        <v>0</v>
      </c>
      <c r="H50" s="1136">
        <v>0</v>
      </c>
      <c r="I50" s="1136">
        <v>0</v>
      </c>
      <c r="J50" s="1137" t="s">
        <v>2146</v>
      </c>
    </row>
    <row r="51" spans="1:10" ht="30" customHeight="1" thickBot="1">
      <c r="A51" s="1141"/>
      <c r="B51" s="1143"/>
      <c r="C51" s="1144"/>
      <c r="D51" s="1145"/>
      <c r="E51" s="1145"/>
      <c r="F51" s="1146" t="s">
        <v>393</v>
      </c>
      <c r="G51" s="1147"/>
      <c r="H51" s="1148"/>
      <c r="I51" s="1148"/>
      <c r="J51" s="1149"/>
    </row>
    <row r="52" spans="1:10" ht="30" customHeight="1">
      <c r="A52" s="1113"/>
      <c r="B52" s="1114" t="s">
        <v>2162</v>
      </c>
      <c r="C52" s="1115"/>
      <c r="D52" s="1116" t="s">
        <v>2163</v>
      </c>
      <c r="E52" s="1117"/>
      <c r="F52" s="1116" t="s">
        <v>2164</v>
      </c>
      <c r="G52" s="1117"/>
      <c r="H52" s="1116" t="s">
        <v>2165</v>
      </c>
      <c r="I52" s="1115"/>
      <c r="J52" s="1118"/>
    </row>
    <row r="53" spans="1:10" ht="30" customHeight="1">
      <c r="A53" s="1120">
        <v>4</v>
      </c>
      <c r="B53" s="1121"/>
      <c r="C53" s="1122"/>
      <c r="D53" s="1123"/>
      <c r="E53" s="1124"/>
      <c r="F53" s="1123"/>
      <c r="G53" s="1125"/>
      <c r="H53" s="1126"/>
      <c r="I53" s="1127" t="s">
        <v>2146</v>
      </c>
      <c r="J53" s="1128" t="s">
        <v>2146</v>
      </c>
    </row>
    <row r="54" spans="1:10" ht="30" customHeight="1">
      <c r="A54" s="1129"/>
      <c r="B54" s="1130"/>
      <c r="C54" s="1131"/>
      <c r="D54" s="1132" t="s">
        <v>2148</v>
      </c>
      <c r="E54" s="1133"/>
      <c r="F54" s="1134" t="s">
        <v>2169</v>
      </c>
      <c r="G54" s="1135" t="s">
        <v>2167</v>
      </c>
      <c r="H54" s="1136">
        <v>36</v>
      </c>
      <c r="I54" s="1136">
        <v>52.18</v>
      </c>
      <c r="J54" s="1137" t="s">
        <v>2146</v>
      </c>
    </row>
    <row r="55" spans="1:10" ht="30" customHeight="1">
      <c r="A55" s="1138"/>
      <c r="B55" s="1130"/>
      <c r="C55" s="1131"/>
      <c r="D55" s="1132"/>
      <c r="E55" s="1139"/>
      <c r="F55" s="1134" t="s">
        <v>2190</v>
      </c>
      <c r="G55" s="1135" t="s">
        <v>2167</v>
      </c>
      <c r="H55" s="1136">
        <v>2.33</v>
      </c>
      <c r="I55" s="1136">
        <v>0</v>
      </c>
      <c r="J55" s="1137" t="s">
        <v>2146</v>
      </c>
    </row>
    <row r="56" spans="1:10" ht="30" customHeight="1">
      <c r="A56" s="1140">
        <v>1</v>
      </c>
      <c r="B56" s="1130"/>
      <c r="C56" s="1131"/>
      <c r="D56" s="1132"/>
      <c r="E56" s="1139"/>
      <c r="F56" s="1134" t="s">
        <v>2191</v>
      </c>
      <c r="G56" s="1135" t="s">
        <v>2167</v>
      </c>
      <c r="H56" s="1136">
        <v>0.57999999999999996</v>
      </c>
      <c r="I56" s="1136">
        <v>0</v>
      </c>
      <c r="J56" s="1137" t="s">
        <v>2146</v>
      </c>
    </row>
    <row r="57" spans="1:10" ht="30" customHeight="1">
      <c r="A57" s="1141"/>
      <c r="B57" s="1130"/>
      <c r="C57" s="1131"/>
      <c r="D57" s="1132"/>
      <c r="E57" s="1139"/>
      <c r="F57" s="1134" t="s">
        <v>2192</v>
      </c>
      <c r="G57" s="1135" t="s">
        <v>2167</v>
      </c>
      <c r="H57" s="1136">
        <v>3</v>
      </c>
      <c r="I57" s="1136">
        <v>0</v>
      </c>
      <c r="J57" s="1137" t="s">
        <v>2146</v>
      </c>
    </row>
    <row r="58" spans="1:10" ht="30" customHeight="1">
      <c r="A58" s="1141"/>
      <c r="B58" s="1130"/>
      <c r="C58" s="1131"/>
      <c r="D58" s="1132"/>
      <c r="E58" s="1139"/>
      <c r="F58" s="1134" t="s">
        <v>2193</v>
      </c>
      <c r="G58" s="1135" t="s">
        <v>2167</v>
      </c>
      <c r="H58" s="1136">
        <v>0.28999999999999998</v>
      </c>
      <c r="I58" s="1136">
        <v>0</v>
      </c>
      <c r="J58" s="1137" t="s">
        <v>2146</v>
      </c>
    </row>
    <row r="59" spans="1:10" ht="30" customHeight="1">
      <c r="A59" s="1141"/>
      <c r="B59" s="1130"/>
      <c r="C59" s="1131"/>
      <c r="D59" s="1132"/>
      <c r="E59" s="1139"/>
      <c r="F59" s="1134" t="s">
        <v>2194</v>
      </c>
      <c r="G59" s="1135" t="s">
        <v>2167</v>
      </c>
      <c r="H59" s="1136">
        <v>0.06</v>
      </c>
      <c r="I59" s="1136">
        <v>0</v>
      </c>
      <c r="J59" s="1137" t="s">
        <v>2146</v>
      </c>
    </row>
    <row r="60" spans="1:10" ht="30" customHeight="1">
      <c r="A60" s="1141"/>
      <c r="B60" s="1130" t="s">
        <v>2195</v>
      </c>
      <c r="C60" s="1131"/>
      <c r="D60" s="1132"/>
      <c r="E60" s="1139"/>
      <c r="F60" s="1134" t="s">
        <v>2196</v>
      </c>
      <c r="G60" s="1135" t="s">
        <v>2167</v>
      </c>
      <c r="H60" s="1136">
        <v>8.77</v>
      </c>
      <c r="I60" s="1136">
        <v>0</v>
      </c>
      <c r="J60" s="1137" t="s">
        <v>2146</v>
      </c>
    </row>
    <row r="61" spans="1:10" ht="30" customHeight="1">
      <c r="A61" s="1141"/>
      <c r="B61" s="1130"/>
      <c r="C61" s="1131"/>
      <c r="D61" s="1132"/>
      <c r="E61" s="1139"/>
      <c r="F61" s="1134" t="s">
        <v>2197</v>
      </c>
      <c r="G61" s="1135" t="s">
        <v>2167</v>
      </c>
      <c r="H61" s="1136">
        <v>1.1499999999999999</v>
      </c>
      <c r="I61" s="1136">
        <v>0</v>
      </c>
      <c r="J61" s="1137" t="s">
        <v>2146</v>
      </c>
    </row>
    <row r="62" spans="1:10" ht="30" customHeight="1">
      <c r="A62" s="1141"/>
      <c r="B62" s="1130"/>
      <c r="C62" s="1131"/>
      <c r="D62" s="1132"/>
      <c r="E62" s="1139"/>
      <c r="F62" s="1134"/>
      <c r="G62" s="1135">
        <v>0</v>
      </c>
      <c r="H62" s="1136">
        <v>0</v>
      </c>
      <c r="I62" s="1136">
        <v>0</v>
      </c>
      <c r="J62" s="1137" t="s">
        <v>2146</v>
      </c>
    </row>
    <row r="63" spans="1:10" ht="30" customHeight="1">
      <c r="A63" s="1141"/>
      <c r="B63" s="1130"/>
      <c r="C63" s="1131"/>
      <c r="D63" s="1132"/>
      <c r="E63" s="1139"/>
      <c r="F63" s="1134"/>
      <c r="G63" s="1135">
        <v>0</v>
      </c>
      <c r="H63" s="1136">
        <v>0</v>
      </c>
      <c r="I63" s="1136">
        <v>0</v>
      </c>
      <c r="J63" s="1137" t="s">
        <v>2146</v>
      </c>
    </row>
    <row r="64" spans="1:10" ht="30" customHeight="1">
      <c r="A64" s="1141"/>
      <c r="B64" s="1130"/>
      <c r="C64" s="1131"/>
      <c r="D64" s="1132"/>
      <c r="E64" s="1139"/>
      <c r="F64" s="1134"/>
      <c r="G64" s="1135">
        <v>0</v>
      </c>
      <c r="H64" s="1136">
        <v>0</v>
      </c>
      <c r="I64" s="1136">
        <v>0</v>
      </c>
      <c r="J64" s="1137" t="s">
        <v>2146</v>
      </c>
    </row>
    <row r="65" spans="1:10" ht="30" customHeight="1">
      <c r="A65" s="1141"/>
      <c r="B65" s="1130"/>
      <c r="C65" s="1142"/>
      <c r="D65" s="1132"/>
      <c r="E65" s="1139"/>
      <c r="F65" s="1134"/>
      <c r="G65" s="1135">
        <v>0</v>
      </c>
      <c r="H65" s="1136">
        <v>0</v>
      </c>
      <c r="I65" s="1136">
        <v>0</v>
      </c>
      <c r="J65" s="1137" t="s">
        <v>2146</v>
      </c>
    </row>
    <row r="66" spans="1:10" ht="30" customHeight="1">
      <c r="A66" s="1141"/>
      <c r="B66" s="1130"/>
      <c r="C66" s="1142"/>
      <c r="D66" s="1132"/>
      <c r="E66" s="1139"/>
      <c r="F66" s="1134"/>
      <c r="G66" s="1135">
        <v>0</v>
      </c>
      <c r="H66" s="1136">
        <v>0</v>
      </c>
      <c r="I66" s="1136">
        <v>0</v>
      </c>
      <c r="J66" s="1137" t="s">
        <v>2146</v>
      </c>
    </row>
    <row r="67" spans="1:10" ht="30" customHeight="1">
      <c r="A67" s="1141"/>
      <c r="B67" s="1130"/>
      <c r="C67" s="1142"/>
      <c r="D67" s="1132"/>
      <c r="E67" s="1139"/>
      <c r="F67" s="1134"/>
      <c r="G67" s="1135">
        <v>0</v>
      </c>
      <c r="H67" s="1136">
        <v>0</v>
      </c>
      <c r="I67" s="1136">
        <v>0</v>
      </c>
      <c r="J67" s="1137" t="s">
        <v>2146</v>
      </c>
    </row>
    <row r="68" spans="1:10" ht="30" customHeight="1" thickBot="1">
      <c r="A68" s="1141"/>
      <c r="B68" s="1143"/>
      <c r="C68" s="1144"/>
      <c r="D68" s="1145"/>
      <c r="E68" s="1145"/>
      <c r="F68" s="1146" t="s">
        <v>393</v>
      </c>
      <c r="G68" s="1147"/>
      <c r="H68" s="1148"/>
      <c r="I68" s="1148"/>
      <c r="J68" s="1149"/>
    </row>
    <row r="69" spans="1:10" ht="30" customHeight="1">
      <c r="A69" s="1113"/>
      <c r="B69" s="1114" t="s">
        <v>2162</v>
      </c>
      <c r="C69" s="1115"/>
      <c r="D69" s="1116" t="s">
        <v>2163</v>
      </c>
      <c r="E69" s="1117"/>
      <c r="F69" s="1116" t="s">
        <v>2164</v>
      </c>
      <c r="G69" s="1117"/>
      <c r="H69" s="1116" t="s">
        <v>2165</v>
      </c>
      <c r="I69" s="1115"/>
      <c r="J69" s="1118"/>
    </row>
    <row r="70" spans="1:10" ht="30" customHeight="1">
      <c r="A70" s="1120">
        <v>5</v>
      </c>
      <c r="B70" s="1121"/>
      <c r="C70" s="1122"/>
      <c r="D70" s="1123"/>
      <c r="E70" s="1124"/>
      <c r="F70" s="1123"/>
      <c r="G70" s="1125"/>
      <c r="H70" s="1126"/>
      <c r="I70" s="1127" t="s">
        <v>2146</v>
      </c>
      <c r="J70" s="1128" t="s">
        <v>2146</v>
      </c>
    </row>
    <row r="71" spans="1:10" ht="30" customHeight="1">
      <c r="A71" s="1129"/>
      <c r="B71" s="1130"/>
      <c r="C71" s="1131"/>
      <c r="D71" s="1132" t="s">
        <v>2144</v>
      </c>
      <c r="E71" s="1133"/>
      <c r="F71" s="1134" t="s">
        <v>2198</v>
      </c>
      <c r="G71" s="1135" t="s">
        <v>2167</v>
      </c>
      <c r="H71" s="1136">
        <v>39.47</v>
      </c>
      <c r="I71" s="1136">
        <v>12.229999999999997</v>
      </c>
      <c r="J71" s="1137" t="s">
        <v>2146</v>
      </c>
    </row>
    <row r="72" spans="1:10" ht="30" customHeight="1">
      <c r="A72" s="1138"/>
      <c r="B72" s="1130"/>
      <c r="C72" s="1131"/>
      <c r="D72" s="1132"/>
      <c r="E72" s="1139"/>
      <c r="F72" s="1134" t="s">
        <v>2199</v>
      </c>
      <c r="G72" s="1135" t="s">
        <v>2167</v>
      </c>
      <c r="H72" s="1136">
        <v>5.16</v>
      </c>
      <c r="I72" s="1136">
        <v>0</v>
      </c>
      <c r="J72" s="1137" t="s">
        <v>2146</v>
      </c>
    </row>
    <row r="73" spans="1:10" ht="30" customHeight="1">
      <c r="A73" s="1140">
        <v>1</v>
      </c>
      <c r="B73" s="1130"/>
      <c r="C73" s="1131"/>
      <c r="D73" s="1132"/>
      <c r="E73" s="1139">
        <v>1</v>
      </c>
      <c r="F73" s="1134" t="s">
        <v>2200</v>
      </c>
      <c r="G73" s="1135" t="s">
        <v>2167</v>
      </c>
      <c r="H73" s="1136">
        <v>-32.4</v>
      </c>
      <c r="I73" s="1136">
        <v>0</v>
      </c>
      <c r="J73" s="1137" t="s">
        <v>2146</v>
      </c>
    </row>
    <row r="74" spans="1:10" ht="30" customHeight="1">
      <c r="A74" s="1141"/>
      <c r="B74" s="1130"/>
      <c r="C74" s="1131"/>
      <c r="D74" s="1132"/>
      <c r="E74" s="1139"/>
      <c r="F74" s="1134"/>
      <c r="G74" s="1135">
        <v>0</v>
      </c>
      <c r="H74" s="1136">
        <v>0</v>
      </c>
      <c r="I74" s="1136">
        <v>0</v>
      </c>
      <c r="J74" s="1137" t="s">
        <v>2146</v>
      </c>
    </row>
    <row r="75" spans="1:10" ht="30" customHeight="1">
      <c r="A75" s="1141"/>
      <c r="B75" s="1130"/>
      <c r="C75" s="1131"/>
      <c r="D75" s="1132" t="s">
        <v>2149</v>
      </c>
      <c r="E75" s="1139"/>
      <c r="F75" s="1134" t="s">
        <v>2201</v>
      </c>
      <c r="G75" s="1135" t="s">
        <v>2167</v>
      </c>
      <c r="H75" s="1136">
        <v>87.72</v>
      </c>
      <c r="I75" s="1136">
        <v>99.19</v>
      </c>
      <c r="J75" s="1137" t="s">
        <v>2146</v>
      </c>
    </row>
    <row r="76" spans="1:10" ht="30" customHeight="1">
      <c r="A76" s="1141"/>
      <c r="B76" s="1130"/>
      <c r="C76" s="1131"/>
      <c r="D76" s="1132"/>
      <c r="E76" s="1139"/>
      <c r="F76" s="1134" t="s">
        <v>2202</v>
      </c>
      <c r="G76" s="1135" t="s">
        <v>2167</v>
      </c>
      <c r="H76" s="1136">
        <v>11.47</v>
      </c>
      <c r="I76" s="1136">
        <v>0</v>
      </c>
      <c r="J76" s="1137" t="s">
        <v>2146</v>
      </c>
    </row>
    <row r="77" spans="1:10" ht="30" customHeight="1">
      <c r="A77" s="1141"/>
      <c r="B77" s="1130"/>
      <c r="C77" s="1131"/>
      <c r="D77" s="1132"/>
      <c r="E77" s="1139"/>
      <c r="F77" s="1134"/>
      <c r="G77" s="1135">
        <v>0</v>
      </c>
      <c r="H77" s="1136">
        <v>0</v>
      </c>
      <c r="I77" s="1136">
        <v>0</v>
      </c>
      <c r="J77" s="1137" t="s">
        <v>2146</v>
      </c>
    </row>
    <row r="78" spans="1:10" ht="30" customHeight="1">
      <c r="A78" s="1141"/>
      <c r="B78" s="1130"/>
      <c r="C78" s="1131"/>
      <c r="D78" s="1132"/>
      <c r="E78" s="1139"/>
      <c r="F78" s="1134"/>
      <c r="G78" s="1135">
        <v>0</v>
      </c>
      <c r="H78" s="1136">
        <v>0</v>
      </c>
      <c r="I78" s="1136">
        <v>0</v>
      </c>
      <c r="J78" s="1137" t="s">
        <v>2146</v>
      </c>
    </row>
    <row r="79" spans="1:10" ht="30" customHeight="1">
      <c r="A79" s="1141"/>
      <c r="B79" s="1130"/>
      <c r="C79" s="1131"/>
      <c r="D79" s="1132"/>
      <c r="E79" s="1139"/>
      <c r="F79" s="1134"/>
      <c r="G79" s="1135">
        <v>0</v>
      </c>
      <c r="H79" s="1136">
        <v>0</v>
      </c>
      <c r="I79" s="1136">
        <v>0</v>
      </c>
      <c r="J79" s="1137" t="s">
        <v>2146</v>
      </c>
    </row>
    <row r="80" spans="1:10" ht="30" customHeight="1">
      <c r="A80" s="1141"/>
      <c r="B80" s="1130"/>
      <c r="C80" s="1131"/>
      <c r="D80" s="1132"/>
      <c r="E80" s="1139"/>
      <c r="F80" s="1134"/>
      <c r="G80" s="1135">
        <v>0</v>
      </c>
      <c r="H80" s="1136">
        <v>0</v>
      </c>
      <c r="I80" s="1136">
        <v>0</v>
      </c>
      <c r="J80" s="1137" t="s">
        <v>2146</v>
      </c>
    </row>
    <row r="81" spans="1:10" ht="30" customHeight="1">
      <c r="A81" s="1141"/>
      <c r="B81" s="1130"/>
      <c r="C81" s="1131"/>
      <c r="D81" s="1132"/>
      <c r="E81" s="1139"/>
      <c r="F81" s="1134"/>
      <c r="G81" s="1135">
        <v>0</v>
      </c>
      <c r="H81" s="1136">
        <v>0</v>
      </c>
      <c r="I81" s="1136">
        <v>0</v>
      </c>
      <c r="J81" s="1137" t="s">
        <v>2146</v>
      </c>
    </row>
    <row r="82" spans="1:10" ht="30" customHeight="1">
      <c r="A82" s="1141"/>
      <c r="B82" s="1130"/>
      <c r="C82" s="1142"/>
      <c r="D82" s="1132"/>
      <c r="E82" s="1139"/>
      <c r="F82" s="1134"/>
      <c r="G82" s="1135">
        <v>0</v>
      </c>
      <c r="H82" s="1136">
        <v>0</v>
      </c>
      <c r="I82" s="1136">
        <v>0</v>
      </c>
      <c r="J82" s="1137" t="s">
        <v>2146</v>
      </c>
    </row>
    <row r="83" spans="1:10" ht="30" customHeight="1">
      <c r="A83" s="1141"/>
      <c r="B83" s="1130"/>
      <c r="C83" s="1142"/>
      <c r="D83" s="1132"/>
      <c r="E83" s="1139"/>
      <c r="F83" s="1134"/>
      <c r="G83" s="1135">
        <v>0</v>
      </c>
      <c r="H83" s="1136">
        <v>0</v>
      </c>
      <c r="I83" s="1136">
        <v>0</v>
      </c>
      <c r="J83" s="1137" t="s">
        <v>2146</v>
      </c>
    </row>
    <row r="84" spans="1:10" ht="30" customHeight="1">
      <c r="A84" s="1141"/>
      <c r="B84" s="1130"/>
      <c r="C84" s="1142"/>
      <c r="D84" s="1132"/>
      <c r="E84" s="1139"/>
      <c r="F84" s="1134"/>
      <c r="G84" s="1135">
        <v>0</v>
      </c>
      <c r="H84" s="1136">
        <v>0</v>
      </c>
      <c r="I84" s="1136">
        <v>0</v>
      </c>
      <c r="J84" s="1137" t="s">
        <v>2146</v>
      </c>
    </row>
    <row r="85" spans="1:10" ht="30" customHeight="1" thickBot="1">
      <c r="A85" s="1141"/>
      <c r="B85" s="1143"/>
      <c r="C85" s="1144"/>
      <c r="D85" s="1145"/>
      <c r="E85" s="1145"/>
      <c r="F85" s="1146" t="s">
        <v>393</v>
      </c>
      <c r="G85" s="1147"/>
      <c r="H85" s="1148"/>
      <c r="I85" s="1148"/>
      <c r="J85" s="1149"/>
    </row>
  </sheetData>
  <phoneticPr fontId="6" type="noConversion"/>
  <pageMargins left="0.74" right="0.35" top="0.75" bottom="0.39" header="0.51" footer="0.15"/>
  <pageSetup paperSize="9" orientation="landscape" blackAndWhite="1" horizontalDpi="4294967292" verticalDpi="200" r:id="rId1"/>
  <headerFooter alignWithMargins="0">
    <oddFooter>&amp;L&amp;"Comic Sans MS,보통"&amp;7AQUSS : the Advanced QUantity Summary System&amp;C&amp;P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267B-D413-454B-8B79-606E033FFA5A}">
  <sheetPr codeName="Sheet23"/>
  <dimension ref="C7:X19"/>
  <sheetViews>
    <sheetView workbookViewId="0"/>
  </sheetViews>
  <sheetFormatPr defaultRowHeight="14.25"/>
  <sheetData>
    <row r="7" spans="3:24">
      <c r="C7" s="1030" t="s">
        <v>1687</v>
      </c>
      <c r="D7" s="1031">
        <v>0</v>
      </c>
      <c r="E7" s="1032">
        <v>-3.3</v>
      </c>
      <c r="F7" s="1032">
        <v>-5.0999999999999996</v>
      </c>
      <c r="G7" s="1032">
        <v>-4.2</v>
      </c>
      <c r="H7" s="1032">
        <v>-5.8</v>
      </c>
      <c r="I7" s="1032">
        <v>-8.3000000000000007</v>
      </c>
      <c r="J7" s="1032">
        <v>-15.7</v>
      </c>
      <c r="K7" s="1032">
        <v>-18.7</v>
      </c>
      <c r="L7" s="1032">
        <v>-10.5</v>
      </c>
      <c r="M7" s="1032">
        <v>2.6</v>
      </c>
      <c r="N7" s="1032">
        <v>-9.1</v>
      </c>
      <c r="O7" s="1032">
        <v>-14.2</v>
      </c>
      <c r="P7" s="1032">
        <v>-18.600000000000001</v>
      </c>
      <c r="Q7" s="1032">
        <v>-23.5</v>
      </c>
      <c r="R7" s="1032">
        <v>-14.5</v>
      </c>
      <c r="S7" s="1032">
        <v>-13.1</v>
      </c>
      <c r="T7" s="1032">
        <v>-11.7</v>
      </c>
      <c r="U7" s="1032">
        <v>-9.1</v>
      </c>
      <c r="V7" s="1032">
        <v>-3.6</v>
      </c>
      <c r="W7" s="1032">
        <v>8.8000000000000007</v>
      </c>
      <c r="X7">
        <f>AVERAGE(D7:W7)</f>
        <v>-8.879999999999999</v>
      </c>
    </row>
    <row r="8" spans="3:24">
      <c r="C8" s="1030" t="s">
        <v>1688</v>
      </c>
      <c r="D8" s="1032">
        <v>-2.7</v>
      </c>
      <c r="E8" s="1032">
        <v>0.8</v>
      </c>
      <c r="F8" s="1032">
        <v>5.6</v>
      </c>
      <c r="G8" s="1032">
        <v>10.1</v>
      </c>
      <c r="H8" s="1032">
        <v>12.1</v>
      </c>
      <c r="I8" s="1032">
        <v>8.9</v>
      </c>
      <c r="J8" s="1032">
        <v>2.5</v>
      </c>
      <c r="K8" s="1032">
        <v>-0.5</v>
      </c>
      <c r="L8" s="1032">
        <v>5.9</v>
      </c>
      <c r="M8" s="1032">
        <v>13.9</v>
      </c>
      <c r="N8" s="1032">
        <v>8.9</v>
      </c>
      <c r="O8" s="1032">
        <v>11.2</v>
      </c>
      <c r="P8" s="1032">
        <v>9.6</v>
      </c>
      <c r="Q8" s="1032">
        <v>8</v>
      </c>
      <c r="R8" s="1032">
        <v>10.7</v>
      </c>
      <c r="S8" s="1032">
        <v>7.3</v>
      </c>
      <c r="T8" s="1032">
        <v>3.3</v>
      </c>
      <c r="U8" s="1032">
        <v>-2.5</v>
      </c>
      <c r="V8" s="1032">
        <v>-1.6</v>
      </c>
      <c r="W8" s="1032">
        <v>5.0999999999999996</v>
      </c>
      <c r="X8">
        <f t="shared" ref="X8:X12" si="0">AVERAGE(D8:W8)</f>
        <v>5.83</v>
      </c>
    </row>
    <row r="9" spans="3:24">
      <c r="C9" s="1030" t="s">
        <v>1689</v>
      </c>
      <c r="D9" s="1032">
        <v>2.7</v>
      </c>
      <c r="E9" s="1032">
        <v>-4.0999999999999996</v>
      </c>
      <c r="F9" s="1032">
        <v>-10.7</v>
      </c>
      <c r="G9" s="1032">
        <v>-14.3</v>
      </c>
      <c r="H9" s="1032">
        <v>-17.899999999999999</v>
      </c>
      <c r="I9" s="1032">
        <v>-17.100000000000001</v>
      </c>
      <c r="J9" s="1032">
        <v>-18.2</v>
      </c>
      <c r="K9" s="1032">
        <v>-18.2</v>
      </c>
      <c r="L9" s="1032">
        <v>-16.399999999999999</v>
      </c>
      <c r="M9" s="1032">
        <v>-11.3</v>
      </c>
      <c r="N9" s="1032">
        <v>-18</v>
      </c>
      <c r="O9" s="1032">
        <v>-25.4</v>
      </c>
      <c r="P9" s="1032">
        <v>-28.2</v>
      </c>
      <c r="Q9" s="1030">
        <v>-31.5</v>
      </c>
      <c r="R9" s="1032">
        <v>-25.1</v>
      </c>
      <c r="S9" s="1032">
        <v>-20.399999999999999</v>
      </c>
      <c r="T9" s="1032">
        <v>-15</v>
      </c>
      <c r="U9" s="1032">
        <v>-6.5</v>
      </c>
      <c r="V9" s="1032">
        <v>-1.9</v>
      </c>
      <c r="W9" s="1032">
        <v>3.7</v>
      </c>
      <c r="X9">
        <f t="shared" si="0"/>
        <v>-14.689999999999998</v>
      </c>
    </row>
    <row r="10" spans="3:24" ht="22.5">
      <c r="C10" s="1030" t="s">
        <v>1690</v>
      </c>
      <c r="D10" s="1032">
        <v>-363</v>
      </c>
      <c r="E10" s="1032">
        <v>-360.1</v>
      </c>
      <c r="F10" s="1032">
        <v>-363</v>
      </c>
      <c r="G10" s="1032">
        <v>-362</v>
      </c>
      <c r="H10" s="1032">
        <v>-360.7</v>
      </c>
      <c r="I10" s="1033"/>
      <c r="J10" s="1032">
        <v>-368.5</v>
      </c>
      <c r="K10" s="1032">
        <v>-372.7</v>
      </c>
      <c r="L10" s="1032">
        <v>-363.1</v>
      </c>
      <c r="M10" s="1032">
        <v>-353.5</v>
      </c>
      <c r="N10" s="1032">
        <v>-358</v>
      </c>
      <c r="O10" s="1032">
        <v>-368.1</v>
      </c>
      <c r="P10" s="1032">
        <v>-364</v>
      </c>
      <c r="Q10" s="1032">
        <v>-370.2</v>
      </c>
      <c r="R10" s="1358" t="s">
        <v>8</v>
      </c>
      <c r="S10" s="1032">
        <v>-362.6</v>
      </c>
      <c r="T10" s="1032">
        <v>-362.4</v>
      </c>
      <c r="U10" s="1032">
        <v>-355.1</v>
      </c>
      <c r="V10" s="1032">
        <v>-352.9</v>
      </c>
      <c r="W10" s="1032">
        <v>-334.5</v>
      </c>
      <c r="X10">
        <f t="shared" si="0"/>
        <v>-360.79999999999995</v>
      </c>
    </row>
    <row r="11" spans="3:24">
      <c r="C11" s="1030" t="s">
        <v>1692</v>
      </c>
      <c r="D11" s="1031">
        <v>0</v>
      </c>
      <c r="E11" s="1032">
        <v>2.9</v>
      </c>
      <c r="F11" s="1032">
        <v>0</v>
      </c>
      <c r="G11" s="1032">
        <v>1</v>
      </c>
      <c r="H11" s="1032">
        <v>2.2999999999999998</v>
      </c>
      <c r="I11" s="1034" t="s">
        <v>1691</v>
      </c>
      <c r="J11" s="1032">
        <v>-5.5</v>
      </c>
      <c r="K11" s="1030">
        <v>-9.6999999999999993</v>
      </c>
      <c r="L11" s="1032">
        <v>-0.1</v>
      </c>
      <c r="M11" s="1032">
        <v>9.5</v>
      </c>
      <c r="N11" s="1032">
        <v>5</v>
      </c>
      <c r="O11" s="1032">
        <v>-5.0999999999999996</v>
      </c>
      <c r="P11" s="1032">
        <v>-1</v>
      </c>
      <c r="Q11" s="1032">
        <v>-7.2</v>
      </c>
      <c r="R11" s="1359"/>
      <c r="S11" s="1032">
        <v>0.4</v>
      </c>
      <c r="T11" s="1032">
        <v>0.6</v>
      </c>
      <c r="U11" s="1032">
        <v>7.9</v>
      </c>
      <c r="V11" s="1032">
        <v>10.1</v>
      </c>
      <c r="W11" s="1032">
        <v>28.5</v>
      </c>
      <c r="X11">
        <f t="shared" si="0"/>
        <v>2.2000000000000002</v>
      </c>
    </row>
    <row r="12" spans="3:24">
      <c r="C12" s="1030" t="s">
        <v>1693</v>
      </c>
      <c r="D12" s="1032">
        <v>363</v>
      </c>
      <c r="E12" s="1032">
        <v>356.8</v>
      </c>
      <c r="F12" s="1032">
        <v>357.9</v>
      </c>
      <c r="G12" s="1032">
        <v>357.8</v>
      </c>
      <c r="H12" s="1032">
        <v>354.9</v>
      </c>
      <c r="I12" s="1035"/>
      <c r="J12" s="1032">
        <v>352.8</v>
      </c>
      <c r="K12" s="1032">
        <v>354</v>
      </c>
      <c r="L12" s="1032">
        <v>352.6</v>
      </c>
      <c r="M12" s="1032">
        <v>356.1</v>
      </c>
      <c r="N12" s="1032">
        <v>348.9</v>
      </c>
      <c r="O12" s="1032">
        <v>353.9</v>
      </c>
      <c r="P12" s="1032">
        <v>345.4</v>
      </c>
      <c r="Q12" s="1032">
        <v>346.6</v>
      </c>
      <c r="R12" s="1360"/>
      <c r="S12" s="1032">
        <v>349.5</v>
      </c>
      <c r="T12" s="1032">
        <v>350.7</v>
      </c>
      <c r="U12" s="1032">
        <v>346</v>
      </c>
      <c r="V12" s="1032">
        <v>349.4</v>
      </c>
      <c r="W12" s="1032">
        <v>343.3</v>
      </c>
      <c r="X12">
        <f t="shared" si="0"/>
        <v>352.2</v>
      </c>
    </row>
    <row r="14" spans="3:24">
      <c r="D14">
        <f t="shared" ref="D14:D19" si="1">ABS(D7)</f>
        <v>0</v>
      </c>
      <c r="E14">
        <f t="shared" ref="E14:W19" si="2">ABS(E7)</f>
        <v>3.3</v>
      </c>
      <c r="F14">
        <f t="shared" si="2"/>
        <v>5.0999999999999996</v>
      </c>
      <c r="G14">
        <f t="shared" si="2"/>
        <v>4.2</v>
      </c>
      <c r="H14">
        <f t="shared" si="2"/>
        <v>5.8</v>
      </c>
      <c r="I14">
        <f t="shared" si="2"/>
        <v>8.3000000000000007</v>
      </c>
      <c r="J14">
        <f t="shared" si="2"/>
        <v>15.7</v>
      </c>
      <c r="K14">
        <f t="shared" si="2"/>
        <v>18.7</v>
      </c>
      <c r="L14">
        <f t="shared" si="2"/>
        <v>10.5</v>
      </c>
      <c r="M14">
        <f t="shared" si="2"/>
        <v>2.6</v>
      </c>
      <c r="N14">
        <f t="shared" si="2"/>
        <v>9.1</v>
      </c>
      <c r="O14">
        <f t="shared" si="2"/>
        <v>14.2</v>
      </c>
      <c r="P14">
        <f t="shared" si="2"/>
        <v>18.600000000000001</v>
      </c>
      <c r="Q14">
        <f t="shared" si="2"/>
        <v>23.5</v>
      </c>
      <c r="R14">
        <f t="shared" si="2"/>
        <v>14.5</v>
      </c>
      <c r="S14">
        <f t="shared" si="2"/>
        <v>13.1</v>
      </c>
      <c r="T14">
        <f t="shared" si="2"/>
        <v>11.7</v>
      </c>
      <c r="U14">
        <f t="shared" si="2"/>
        <v>9.1</v>
      </c>
      <c r="V14">
        <f t="shared" si="2"/>
        <v>3.6</v>
      </c>
      <c r="W14">
        <f t="shared" si="2"/>
        <v>8.8000000000000007</v>
      </c>
      <c r="X14">
        <f>AVERAGE(D14:W14)</f>
        <v>10.02</v>
      </c>
    </row>
    <row r="15" spans="3:24">
      <c r="D15">
        <f t="shared" si="1"/>
        <v>2.7</v>
      </c>
      <c r="E15">
        <f t="shared" si="2"/>
        <v>0.8</v>
      </c>
      <c r="F15">
        <f t="shared" si="2"/>
        <v>5.6</v>
      </c>
      <c r="G15">
        <f t="shared" si="2"/>
        <v>10.1</v>
      </c>
      <c r="H15">
        <f t="shared" si="2"/>
        <v>12.1</v>
      </c>
      <c r="I15">
        <f t="shared" si="2"/>
        <v>8.9</v>
      </c>
      <c r="J15">
        <f t="shared" si="2"/>
        <v>2.5</v>
      </c>
      <c r="K15">
        <f t="shared" si="2"/>
        <v>0.5</v>
      </c>
      <c r="L15">
        <f t="shared" si="2"/>
        <v>5.9</v>
      </c>
      <c r="M15">
        <f t="shared" si="2"/>
        <v>13.9</v>
      </c>
      <c r="N15">
        <f t="shared" si="2"/>
        <v>8.9</v>
      </c>
      <c r="O15">
        <f t="shared" si="2"/>
        <v>11.2</v>
      </c>
      <c r="P15">
        <f t="shared" si="2"/>
        <v>9.6</v>
      </c>
      <c r="Q15">
        <f t="shared" si="2"/>
        <v>8</v>
      </c>
      <c r="R15">
        <f t="shared" si="2"/>
        <v>10.7</v>
      </c>
      <c r="S15">
        <f t="shared" si="2"/>
        <v>7.3</v>
      </c>
      <c r="T15">
        <f t="shared" si="2"/>
        <v>3.3</v>
      </c>
      <c r="U15">
        <f t="shared" si="2"/>
        <v>2.5</v>
      </c>
      <c r="V15">
        <f t="shared" si="2"/>
        <v>1.6</v>
      </c>
      <c r="W15">
        <f t="shared" si="2"/>
        <v>5.0999999999999996</v>
      </c>
      <c r="X15">
        <f t="shared" ref="X15:X19" si="3">AVERAGE(D15:W15)</f>
        <v>6.56</v>
      </c>
    </row>
    <row r="16" spans="3:24">
      <c r="D16">
        <f t="shared" si="1"/>
        <v>2.7</v>
      </c>
      <c r="E16">
        <f t="shared" si="2"/>
        <v>4.0999999999999996</v>
      </c>
      <c r="F16">
        <f t="shared" si="2"/>
        <v>10.7</v>
      </c>
      <c r="G16">
        <f t="shared" si="2"/>
        <v>14.3</v>
      </c>
      <c r="H16">
        <f t="shared" si="2"/>
        <v>17.899999999999999</v>
      </c>
      <c r="I16">
        <f t="shared" si="2"/>
        <v>17.100000000000001</v>
      </c>
      <c r="J16">
        <f t="shared" si="2"/>
        <v>18.2</v>
      </c>
      <c r="K16">
        <f t="shared" si="2"/>
        <v>18.2</v>
      </c>
      <c r="L16">
        <f t="shared" si="2"/>
        <v>16.399999999999999</v>
      </c>
      <c r="M16">
        <f t="shared" si="2"/>
        <v>11.3</v>
      </c>
      <c r="N16">
        <f t="shared" si="2"/>
        <v>18</v>
      </c>
      <c r="O16">
        <f t="shared" si="2"/>
        <v>25.4</v>
      </c>
      <c r="P16">
        <f t="shared" si="2"/>
        <v>28.2</v>
      </c>
      <c r="Q16">
        <f t="shared" si="2"/>
        <v>31.5</v>
      </c>
      <c r="R16">
        <f t="shared" si="2"/>
        <v>25.1</v>
      </c>
      <c r="S16">
        <f t="shared" si="2"/>
        <v>20.399999999999999</v>
      </c>
      <c r="T16">
        <f t="shared" si="2"/>
        <v>15</v>
      </c>
      <c r="U16">
        <f t="shared" si="2"/>
        <v>6.5</v>
      </c>
      <c r="V16">
        <f t="shared" si="2"/>
        <v>1.9</v>
      </c>
      <c r="W16">
        <f t="shared" si="2"/>
        <v>3.7</v>
      </c>
      <c r="X16">
        <f t="shared" si="3"/>
        <v>15.329999999999998</v>
      </c>
    </row>
    <row r="17" spans="4:24">
      <c r="D17">
        <f t="shared" si="1"/>
        <v>363</v>
      </c>
      <c r="E17">
        <f t="shared" si="2"/>
        <v>360.1</v>
      </c>
      <c r="F17">
        <f t="shared" si="2"/>
        <v>363</v>
      </c>
      <c r="G17">
        <f t="shared" si="2"/>
        <v>362</v>
      </c>
      <c r="H17">
        <f t="shared" si="2"/>
        <v>360.7</v>
      </c>
      <c r="I17">
        <f t="shared" si="2"/>
        <v>0</v>
      </c>
      <c r="J17">
        <f t="shared" si="2"/>
        <v>368.5</v>
      </c>
      <c r="K17">
        <f t="shared" si="2"/>
        <v>372.7</v>
      </c>
      <c r="L17">
        <f t="shared" si="2"/>
        <v>363.1</v>
      </c>
      <c r="M17">
        <f t="shared" si="2"/>
        <v>353.5</v>
      </c>
      <c r="N17">
        <f t="shared" si="2"/>
        <v>358</v>
      </c>
      <c r="O17">
        <f t="shared" si="2"/>
        <v>368.1</v>
      </c>
      <c r="P17">
        <f t="shared" si="2"/>
        <v>364</v>
      </c>
      <c r="Q17">
        <f t="shared" si="2"/>
        <v>370.2</v>
      </c>
      <c r="R17">
        <f>ABS(0)</f>
        <v>0</v>
      </c>
      <c r="S17">
        <f t="shared" si="2"/>
        <v>362.6</v>
      </c>
      <c r="T17">
        <f t="shared" si="2"/>
        <v>362.4</v>
      </c>
      <c r="U17">
        <f t="shared" si="2"/>
        <v>355.1</v>
      </c>
      <c r="V17">
        <f t="shared" si="2"/>
        <v>352.9</v>
      </c>
      <c r="W17">
        <f t="shared" si="2"/>
        <v>334.5</v>
      </c>
      <c r="X17">
        <f t="shared" si="3"/>
        <v>324.71999999999997</v>
      </c>
    </row>
    <row r="18" spans="4:24">
      <c r="D18">
        <f t="shared" si="1"/>
        <v>0</v>
      </c>
      <c r="E18">
        <f t="shared" si="2"/>
        <v>2.9</v>
      </c>
      <c r="F18">
        <f t="shared" si="2"/>
        <v>0</v>
      </c>
      <c r="G18">
        <f t="shared" si="2"/>
        <v>1</v>
      </c>
      <c r="H18">
        <f t="shared" si="2"/>
        <v>2.2999999999999998</v>
      </c>
      <c r="I18">
        <f>ABS(0)</f>
        <v>0</v>
      </c>
      <c r="J18">
        <f t="shared" si="2"/>
        <v>5.5</v>
      </c>
      <c r="K18">
        <f t="shared" si="2"/>
        <v>9.6999999999999993</v>
      </c>
      <c r="L18">
        <f t="shared" si="2"/>
        <v>0.1</v>
      </c>
      <c r="M18">
        <f t="shared" si="2"/>
        <v>9.5</v>
      </c>
      <c r="N18">
        <f t="shared" si="2"/>
        <v>5</v>
      </c>
      <c r="O18">
        <f t="shared" si="2"/>
        <v>5.0999999999999996</v>
      </c>
      <c r="P18">
        <f t="shared" si="2"/>
        <v>1</v>
      </c>
      <c r="Q18">
        <f t="shared" si="2"/>
        <v>7.2</v>
      </c>
      <c r="R18">
        <f t="shared" si="2"/>
        <v>0</v>
      </c>
      <c r="S18">
        <f t="shared" si="2"/>
        <v>0.4</v>
      </c>
      <c r="T18">
        <f t="shared" si="2"/>
        <v>0.6</v>
      </c>
      <c r="U18">
        <f t="shared" si="2"/>
        <v>7.9</v>
      </c>
      <c r="V18">
        <f t="shared" si="2"/>
        <v>10.1</v>
      </c>
      <c r="W18">
        <f t="shared" si="2"/>
        <v>28.5</v>
      </c>
    </row>
    <row r="19" spans="4:24">
      <c r="D19">
        <f t="shared" si="1"/>
        <v>363</v>
      </c>
      <c r="E19">
        <f t="shared" si="2"/>
        <v>356.8</v>
      </c>
      <c r="F19">
        <f t="shared" si="2"/>
        <v>357.9</v>
      </c>
      <c r="G19">
        <f t="shared" si="2"/>
        <v>357.8</v>
      </c>
      <c r="H19">
        <f t="shared" si="2"/>
        <v>354.9</v>
      </c>
      <c r="I19">
        <f t="shared" si="2"/>
        <v>0</v>
      </c>
      <c r="J19">
        <f t="shared" si="2"/>
        <v>352.8</v>
      </c>
      <c r="K19">
        <f t="shared" si="2"/>
        <v>354</v>
      </c>
      <c r="L19">
        <f t="shared" si="2"/>
        <v>352.6</v>
      </c>
      <c r="M19">
        <f t="shared" si="2"/>
        <v>356.1</v>
      </c>
      <c r="N19">
        <f t="shared" si="2"/>
        <v>348.9</v>
      </c>
      <c r="O19">
        <f t="shared" si="2"/>
        <v>353.9</v>
      </c>
      <c r="P19">
        <f t="shared" si="2"/>
        <v>345.4</v>
      </c>
      <c r="Q19">
        <f t="shared" si="2"/>
        <v>346.6</v>
      </c>
      <c r="R19">
        <f t="shared" si="2"/>
        <v>0</v>
      </c>
      <c r="S19">
        <f t="shared" si="2"/>
        <v>349.5</v>
      </c>
      <c r="T19">
        <f t="shared" si="2"/>
        <v>350.7</v>
      </c>
      <c r="U19">
        <f t="shared" si="2"/>
        <v>346</v>
      </c>
      <c r="V19">
        <f t="shared" si="2"/>
        <v>349.4</v>
      </c>
      <c r="W19">
        <f t="shared" si="2"/>
        <v>343.3</v>
      </c>
      <c r="X19">
        <f t="shared" si="3"/>
        <v>316.97999999999996</v>
      </c>
    </row>
  </sheetData>
  <mergeCells count="1">
    <mergeCell ref="R10:R12"/>
  </mergeCells>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5D2D-D17B-4338-8C9F-A04A0A4C0B16}">
  <sheetPr codeName="Sheet24"/>
  <dimension ref="A1"/>
  <sheetViews>
    <sheetView workbookViewId="0"/>
  </sheetViews>
  <sheetFormatPr defaultRowHeight="14.25"/>
  <cols>
    <col min="24" max="24" width="12.125" customWidth="1"/>
  </cols>
  <sheetData/>
  <phoneticPr fontId="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2F8E-8D67-404E-9800-219FAF36B823}">
  <sheetPr codeName="Sheet25">
    <tabColor theme="8" tint="-0.249977111117893"/>
    <pageSetUpPr fitToPage="1"/>
  </sheetPr>
  <dimension ref="A1:X1048576"/>
  <sheetViews>
    <sheetView topLeftCell="A17" workbookViewId="0">
      <selection activeCell="J39" sqref="J39"/>
    </sheetView>
  </sheetViews>
  <sheetFormatPr defaultColWidth="0" defaultRowHeight="14.25"/>
  <cols>
    <col min="1" max="1" width="3.125" style="392" customWidth="1"/>
    <col min="2" max="2" width="33.5" style="392" bestFit="1" customWidth="1"/>
    <col min="3" max="8" width="10.625" style="392" customWidth="1"/>
    <col min="9" max="9" width="14.75" style="392" customWidth="1"/>
    <col min="10" max="10" width="25.625" style="392" customWidth="1"/>
    <col min="11" max="11" width="10.625" style="392" customWidth="1"/>
    <col min="12" max="12" width="14.75" style="392" customWidth="1"/>
    <col min="13" max="13" width="25.625" style="392" customWidth="1"/>
    <col min="14" max="14" width="10.625" style="392" customWidth="1"/>
    <col min="15" max="15" width="14.75" style="392" customWidth="1"/>
    <col min="16" max="16" width="25.625" style="392" customWidth="1"/>
    <col min="17" max="17" width="10.625" style="392" customWidth="1"/>
    <col min="18" max="18" width="14.75" style="392" customWidth="1"/>
    <col min="19" max="19" width="10.625" style="392" customWidth="1"/>
    <col min="20" max="20" width="14.75" style="392" customWidth="1"/>
    <col min="21" max="21" width="9" style="392" customWidth="1"/>
    <col min="22" max="24" width="0" style="392" hidden="1" customWidth="1"/>
    <col min="25" max="16384" width="9" style="392" hidden="1"/>
  </cols>
  <sheetData>
    <row r="1" spans="2:20" ht="19.899999999999999" customHeight="1">
      <c r="B1" s="417" t="s">
        <v>1273</v>
      </c>
      <c r="D1" s="418"/>
    </row>
    <row r="2" spans="2:20" ht="22.5">
      <c r="B2" s="521" t="s">
        <v>598</v>
      </c>
      <c r="C2" s="521"/>
      <c r="D2" s="419" t="s">
        <v>599</v>
      </c>
      <c r="E2" s="522" t="s">
        <v>1283</v>
      </c>
      <c r="F2" s="523" t="s">
        <v>600</v>
      </c>
      <c r="G2" s="524"/>
      <c r="H2" s="501" t="s">
        <v>601</v>
      </c>
      <c r="I2" s="502"/>
      <c r="J2" s="503" t="s">
        <v>602</v>
      </c>
      <c r="K2" s="507" t="s">
        <v>604</v>
      </c>
      <c r="L2" s="508"/>
      <c r="M2" s="509" t="s">
        <v>602</v>
      </c>
      <c r="N2" s="512" t="s">
        <v>603</v>
      </c>
      <c r="O2" s="513"/>
      <c r="P2" s="514" t="s">
        <v>602</v>
      </c>
      <c r="Q2" s="461" t="s">
        <v>605</v>
      </c>
      <c r="R2" s="462"/>
      <c r="S2" s="517" t="s">
        <v>606</v>
      </c>
      <c r="T2" s="518"/>
    </row>
    <row r="3" spans="2:20" ht="22.5">
      <c r="B3" s="525"/>
      <c r="C3" s="525"/>
      <c r="D3" s="420"/>
      <c r="E3" s="526"/>
      <c r="F3" s="527" t="s">
        <v>1284</v>
      </c>
      <c r="G3" s="527" t="s">
        <v>1285</v>
      </c>
      <c r="H3" s="504" t="s">
        <v>607</v>
      </c>
      <c r="I3" s="505" t="s">
        <v>608</v>
      </c>
      <c r="J3" s="506"/>
      <c r="K3" s="510" t="s">
        <v>607</v>
      </c>
      <c r="L3" s="510" t="s">
        <v>608</v>
      </c>
      <c r="M3" s="511"/>
      <c r="N3" s="515" t="s">
        <v>607</v>
      </c>
      <c r="O3" s="515" t="s">
        <v>608</v>
      </c>
      <c r="P3" s="516"/>
      <c r="Q3" s="463" t="s">
        <v>607</v>
      </c>
      <c r="R3" s="464" t="s">
        <v>608</v>
      </c>
      <c r="S3" s="519" t="s">
        <v>607</v>
      </c>
      <c r="T3" s="520" t="s">
        <v>608</v>
      </c>
    </row>
    <row r="4" spans="2:20" ht="15.6" customHeight="1">
      <c r="B4" s="421" t="s">
        <v>609</v>
      </c>
      <c r="C4" s="422"/>
      <c r="D4" s="423"/>
      <c r="E4" s="424"/>
      <c r="F4" s="425"/>
      <c r="G4" s="423"/>
      <c r="H4" s="423"/>
      <c r="I4" s="465">
        <f>SUM(I5:I17)</f>
        <v>538807100.35780001</v>
      </c>
      <c r="J4" s="427"/>
      <c r="K4" s="426"/>
      <c r="L4" s="426">
        <f>SUM(L5:L17)</f>
        <v>95352747.540480018</v>
      </c>
      <c r="M4" s="427"/>
      <c r="N4" s="426"/>
      <c r="O4" s="465">
        <f>SUM(O5:O17)</f>
        <v>0</v>
      </c>
      <c r="P4" s="427"/>
      <c r="Q4" s="426"/>
      <c r="R4" s="426"/>
      <c r="S4" s="426"/>
      <c r="T4" s="426"/>
    </row>
    <row r="5" spans="2:20">
      <c r="B5" s="466" t="s">
        <v>1274</v>
      </c>
      <c r="C5" s="467"/>
      <c r="D5" s="468">
        <v>1</v>
      </c>
      <c r="E5" s="469">
        <f>SUM(E6:E10)</f>
        <v>84.9</v>
      </c>
      <c r="F5" s="470"/>
      <c r="G5" s="471"/>
      <c r="H5" s="472"/>
      <c r="I5" s="473"/>
      <c r="J5" s="474"/>
      <c r="K5" s="472"/>
      <c r="L5" s="475"/>
      <c r="M5" s="474"/>
      <c r="N5" s="472"/>
      <c r="O5" s="473"/>
      <c r="P5" s="474"/>
      <c r="Q5" s="472"/>
      <c r="R5" s="476"/>
      <c r="S5" s="472"/>
      <c r="T5" s="476"/>
    </row>
    <row r="6" spans="2:20">
      <c r="B6" s="428" t="s">
        <v>1276</v>
      </c>
      <c r="C6" s="429"/>
      <c r="D6" s="430">
        <v>1</v>
      </c>
      <c r="E6" s="453">
        <v>11.1</v>
      </c>
      <c r="F6" s="432"/>
      <c r="G6" s="433"/>
      <c r="H6" s="434">
        <f>'#설치품'!L77</f>
        <v>3092965.8840000001</v>
      </c>
      <c r="I6" s="435">
        <f>E6*H6</f>
        <v>34331921.312399998</v>
      </c>
      <c r="J6" s="436" t="str">
        <f>'#설치품'!B76&amp;"-본체,호퍼,계단"</f>
        <v>Bag Filter 설치-본체,호퍼,계단</v>
      </c>
      <c r="K6" s="434">
        <f>'#설치품'!L96</f>
        <v>499752.3456</v>
      </c>
      <c r="L6" s="483">
        <f>K6*E6</f>
        <v>5547251.0361599997</v>
      </c>
      <c r="M6" s="436" t="str">
        <f>'#설치품'!B96</f>
        <v>기기강재류 철거</v>
      </c>
      <c r="N6" s="434"/>
      <c r="O6" s="435"/>
      <c r="P6" s="436"/>
      <c r="Q6" s="434"/>
      <c r="R6" s="438"/>
      <c r="S6" s="434"/>
      <c r="T6" s="439"/>
    </row>
    <row r="7" spans="2:20">
      <c r="B7" s="428" t="s">
        <v>1256</v>
      </c>
      <c r="C7" s="429"/>
      <c r="D7" s="430">
        <v>1</v>
      </c>
      <c r="E7" s="453">
        <v>36.4</v>
      </c>
      <c r="F7" s="432"/>
      <c r="G7" s="433"/>
      <c r="H7" s="434">
        <f>'#설치품'!L77</f>
        <v>3092965.8840000001</v>
      </c>
      <c r="I7" s="435">
        <f t="shared" ref="I7:I10" si="0">E7*H7</f>
        <v>112583958.1776</v>
      </c>
      <c r="J7" s="436" t="str">
        <f>'#설치품'!B76&amp;"-본체,호퍼,계단"</f>
        <v>Bag Filter 설치-본체,호퍼,계단</v>
      </c>
      <c r="K7" s="434">
        <f>K6</f>
        <v>499752.3456</v>
      </c>
      <c r="L7" s="483">
        <f>K7*E7</f>
        <v>18190985.379839998</v>
      </c>
      <c r="M7" s="436" t="str">
        <f>M6</f>
        <v>기기강재류 철거</v>
      </c>
      <c r="N7" s="434"/>
      <c r="O7" s="435"/>
      <c r="P7" s="436"/>
      <c r="Q7" s="434"/>
      <c r="R7" s="438"/>
      <c r="S7" s="434"/>
      <c r="T7" s="439"/>
    </row>
    <row r="8" spans="2:20">
      <c r="B8" s="428" t="s">
        <v>1277</v>
      </c>
      <c r="C8" s="429"/>
      <c r="D8" s="430">
        <v>1</v>
      </c>
      <c r="E8" s="453">
        <v>23.4</v>
      </c>
      <c r="F8" s="432"/>
      <c r="G8" s="433"/>
      <c r="H8" s="434">
        <f>'#설치품'!L25</f>
        <v>2430635.5189999999</v>
      </c>
      <c r="I8" s="435">
        <f t="shared" si="0"/>
        <v>56876871.144599997</v>
      </c>
      <c r="J8" s="436" t="str">
        <f>'#설치품'!B25</f>
        <v>덕트설치 (20m)</v>
      </c>
      <c r="K8" s="434">
        <f>K6</f>
        <v>499752.3456</v>
      </c>
      <c r="L8" s="483">
        <f>K8*E8</f>
        <v>11694204.887039999</v>
      </c>
      <c r="M8" s="436" t="str">
        <f t="shared" ref="M8:M10" si="1">M7</f>
        <v>기기강재류 철거</v>
      </c>
      <c r="N8" s="434"/>
      <c r="O8" s="435"/>
      <c r="P8" s="436"/>
      <c r="Q8" s="434"/>
      <c r="R8" s="438"/>
      <c r="S8" s="434"/>
      <c r="T8" s="439"/>
    </row>
    <row r="9" spans="2:20">
      <c r="B9" s="428" t="s">
        <v>1278</v>
      </c>
      <c r="C9" s="429"/>
      <c r="D9" s="430">
        <v>1</v>
      </c>
      <c r="E9" s="453">
        <v>12</v>
      </c>
      <c r="F9" s="432"/>
      <c r="G9" s="433"/>
      <c r="H9" s="434">
        <f>'#설치품'!L24</f>
        <v>2243663.5559999999</v>
      </c>
      <c r="I9" s="435">
        <f t="shared" si="0"/>
        <v>26923962.671999998</v>
      </c>
      <c r="J9" s="436" t="str">
        <f>'#설치품'!B24</f>
        <v>덕트설치 (10m)</v>
      </c>
      <c r="K9" s="434">
        <f>K6</f>
        <v>499752.3456</v>
      </c>
      <c r="L9" s="483">
        <f>K9*E9</f>
        <v>5997028.1471999995</v>
      </c>
      <c r="M9" s="436" t="str">
        <f t="shared" si="1"/>
        <v>기기강재류 철거</v>
      </c>
      <c r="N9" s="434"/>
      <c r="O9" s="435"/>
      <c r="P9" s="436"/>
      <c r="Q9" s="434"/>
      <c r="R9" s="438"/>
      <c r="S9" s="434"/>
      <c r="T9" s="439"/>
    </row>
    <row r="10" spans="2:20">
      <c r="B10" s="428" t="s">
        <v>1279</v>
      </c>
      <c r="C10" s="429"/>
      <c r="D10" s="430">
        <v>1</v>
      </c>
      <c r="E10" s="453">
        <v>2</v>
      </c>
      <c r="F10" s="432"/>
      <c r="G10" s="433"/>
      <c r="H10" s="434">
        <f>'#설치품'!L12</f>
        <v>4550396.9519999996</v>
      </c>
      <c r="I10" s="435">
        <f t="shared" si="0"/>
        <v>9100793.9039999992</v>
      </c>
      <c r="J10" s="436" t="str">
        <f>'#설치품'!B12</f>
        <v>일반기기 설치 1~5ton 미만</v>
      </c>
      <c r="K10" s="434">
        <f>K6</f>
        <v>499752.3456</v>
      </c>
      <c r="L10" s="483">
        <f>K10*E10</f>
        <v>999504.6912</v>
      </c>
      <c r="M10" s="436" t="str">
        <f t="shared" si="1"/>
        <v>기기강재류 철거</v>
      </c>
      <c r="N10" s="434"/>
      <c r="O10" s="435"/>
      <c r="P10" s="436"/>
      <c r="Q10" s="434"/>
      <c r="R10" s="438"/>
      <c r="S10" s="434"/>
      <c r="T10" s="439"/>
    </row>
    <row r="11" spans="2:20">
      <c r="B11" s="466" t="s">
        <v>1275</v>
      </c>
      <c r="C11" s="467"/>
      <c r="D11" s="468">
        <v>1</v>
      </c>
      <c r="E11" s="469">
        <f>SUM(E12:E14)</f>
        <v>65.7</v>
      </c>
      <c r="F11" s="470"/>
      <c r="G11" s="471"/>
      <c r="H11" s="472"/>
      <c r="I11" s="473"/>
      <c r="J11" s="474"/>
      <c r="K11" s="472"/>
      <c r="L11" s="475"/>
      <c r="M11" s="474"/>
      <c r="N11" s="472"/>
      <c r="O11" s="473"/>
      <c r="P11" s="474"/>
      <c r="Q11" s="472"/>
      <c r="R11" s="476"/>
      <c r="S11" s="472"/>
      <c r="T11" s="476"/>
    </row>
    <row r="12" spans="2:20">
      <c r="B12" s="428" t="s">
        <v>1280</v>
      </c>
      <c r="C12" s="429"/>
      <c r="D12" s="430">
        <v>1</v>
      </c>
      <c r="E12" s="453">
        <v>44</v>
      </c>
      <c r="F12" s="432"/>
      <c r="G12" s="433"/>
      <c r="H12" s="434">
        <f>'#설치품'!L77</f>
        <v>3092965.8840000001</v>
      </c>
      <c r="I12" s="435">
        <f t="shared" ref="I12:I14" si="2">E12*H12</f>
        <v>136090498.896</v>
      </c>
      <c r="J12" s="436" t="str">
        <f>'#설치품'!B76&amp;"-본체,호퍼,계단"</f>
        <v>Bag Filter 설치-본체,호퍼,계단</v>
      </c>
      <c r="K12" s="434">
        <f>K6</f>
        <v>499752.3456</v>
      </c>
      <c r="L12" s="483">
        <f>K12*E12</f>
        <v>21989103.2064</v>
      </c>
      <c r="M12" s="436" t="str">
        <f>M6</f>
        <v>기기강재류 철거</v>
      </c>
      <c r="N12" s="434"/>
      <c r="O12" s="435"/>
      <c r="P12" s="436"/>
      <c r="Q12" s="434"/>
      <c r="R12" s="438"/>
      <c r="S12" s="434"/>
      <c r="T12" s="439"/>
    </row>
    <row r="13" spans="2:20">
      <c r="B13" s="428" t="s">
        <v>1281</v>
      </c>
      <c r="C13" s="429"/>
      <c r="D13" s="430">
        <v>1</v>
      </c>
      <c r="E13" s="453">
        <v>3</v>
      </c>
      <c r="F13" s="432"/>
      <c r="G13" s="433"/>
      <c r="H13" s="434">
        <f>'#설치품'!L23</f>
        <v>2056691.5930000001</v>
      </c>
      <c r="I13" s="435">
        <f t="shared" si="2"/>
        <v>6170074.7790000001</v>
      </c>
      <c r="J13" s="436" t="str">
        <f>'#설치품'!B23</f>
        <v>덕트설치 (0m)</v>
      </c>
      <c r="K13" s="434">
        <f>K6</f>
        <v>499752.3456</v>
      </c>
      <c r="L13" s="483">
        <f>K13*E13</f>
        <v>1499257.0367999999</v>
      </c>
      <c r="M13" s="436" t="str">
        <f t="shared" ref="M13:M14" si="3">M7</f>
        <v>기기강재류 철거</v>
      </c>
      <c r="N13" s="434"/>
      <c r="O13" s="435"/>
      <c r="P13" s="436"/>
      <c r="Q13" s="434"/>
      <c r="R13" s="438"/>
      <c r="S13" s="434"/>
      <c r="T13" s="439"/>
    </row>
    <row r="14" spans="2:20">
      <c r="B14" s="428" t="s">
        <v>1282</v>
      </c>
      <c r="C14" s="429"/>
      <c r="D14" s="430">
        <v>1</v>
      </c>
      <c r="E14" s="453">
        <v>18.7</v>
      </c>
      <c r="F14" s="432"/>
      <c r="G14" s="433"/>
      <c r="H14" s="434">
        <f>'#설치품'!L24</f>
        <v>2243663.5559999999</v>
      </c>
      <c r="I14" s="435">
        <f t="shared" si="2"/>
        <v>41956508.497199997</v>
      </c>
      <c r="J14" s="436" t="str">
        <f>'#설치품'!B24</f>
        <v>덕트설치 (10m)</v>
      </c>
      <c r="K14" s="434">
        <f>K6</f>
        <v>499752.3456</v>
      </c>
      <c r="L14" s="483">
        <f>K14*E14</f>
        <v>9345368.8627199996</v>
      </c>
      <c r="M14" s="436" t="str">
        <f t="shared" si="3"/>
        <v>기기강재류 철거</v>
      </c>
      <c r="N14" s="434"/>
      <c r="O14" s="435"/>
      <c r="P14" s="436"/>
      <c r="Q14" s="434"/>
      <c r="R14" s="438"/>
      <c r="S14" s="434"/>
      <c r="T14" s="439"/>
    </row>
    <row r="15" spans="2:20">
      <c r="B15" s="466" t="s">
        <v>1257</v>
      </c>
      <c r="C15" s="467"/>
      <c r="D15" s="468">
        <v>1</v>
      </c>
      <c r="E15" s="469">
        <f>SUM(E16:E17)</f>
        <v>37</v>
      </c>
      <c r="F15" s="470"/>
      <c r="G15" s="471"/>
      <c r="H15" s="472"/>
      <c r="I15" s="473"/>
      <c r="J15" s="474"/>
      <c r="K15" s="472"/>
      <c r="L15" s="475"/>
      <c r="M15" s="474"/>
      <c r="N15" s="472"/>
      <c r="O15" s="473"/>
      <c r="P15" s="474"/>
      <c r="Q15" s="472"/>
      <c r="R15" s="476"/>
      <c r="S15" s="472"/>
      <c r="T15" s="476"/>
    </row>
    <row r="16" spans="2:20">
      <c r="B16" s="428" t="s">
        <v>1408</v>
      </c>
      <c r="C16" s="429"/>
      <c r="D16" s="430">
        <v>1</v>
      </c>
      <c r="E16" s="453">
        <v>29</v>
      </c>
      <c r="F16" s="432"/>
      <c r="G16" s="433"/>
      <c r="H16" s="434">
        <f>'#설치품'!L14</f>
        <v>3602397.5869999998</v>
      </c>
      <c r="I16" s="435">
        <f>E16*H16</f>
        <v>104469530.023</v>
      </c>
      <c r="J16" s="436" t="str">
        <f>'#설치품'!B14</f>
        <v>일반기기 설치 30ton 이상</v>
      </c>
      <c r="K16" s="434">
        <f>K6</f>
        <v>499752.3456</v>
      </c>
      <c r="L16" s="483">
        <f>K16*E16</f>
        <v>14492818.022399999</v>
      </c>
      <c r="M16" s="436" t="str">
        <f>M6</f>
        <v>기기강재류 철거</v>
      </c>
      <c r="N16" s="434"/>
      <c r="O16" s="435"/>
      <c r="P16" s="436"/>
      <c r="Q16" s="434"/>
      <c r="R16" s="438"/>
      <c r="S16" s="434"/>
      <c r="T16" s="439"/>
    </row>
    <row r="17" spans="2:21" ht="22.5">
      <c r="B17" s="428" t="s">
        <v>1290</v>
      </c>
      <c r="C17" s="429"/>
      <c r="D17" s="430">
        <v>1</v>
      </c>
      <c r="E17" s="431">
        <v>8</v>
      </c>
      <c r="F17" s="432"/>
      <c r="G17" s="433"/>
      <c r="H17" s="434">
        <f>'#설치품'!L31</f>
        <v>1287872.6189999999</v>
      </c>
      <c r="I17" s="435">
        <f>E17*H17</f>
        <v>10302980.952</v>
      </c>
      <c r="J17" s="477" t="str">
        <f>'#설치품'!B93&amp;"(이설,재설치)"</f>
        <v>강재류 조립설치 10ton 이상(이설,재설치)</v>
      </c>
      <c r="K17" s="434">
        <f>'#설치품'!L97</f>
        <v>699653.28383999993</v>
      </c>
      <c r="L17" s="483">
        <f>K17*E17</f>
        <v>5597226.2707199994</v>
      </c>
      <c r="M17" s="436" t="str">
        <f>'#설치품'!B97</f>
        <v>기기강재류 철거(재사용)</v>
      </c>
      <c r="N17" s="434"/>
      <c r="O17" s="435"/>
      <c r="P17" s="436"/>
      <c r="Q17" s="434"/>
      <c r="R17" s="438"/>
      <c r="S17" s="434"/>
      <c r="T17" s="439"/>
    </row>
    <row r="18" spans="2:21">
      <c r="B18" s="440"/>
      <c r="C18" s="441"/>
      <c r="D18" s="442"/>
      <c r="E18" s="443"/>
      <c r="F18" s="444"/>
      <c r="G18" s="445"/>
      <c r="H18" s="446"/>
      <c r="I18" s="447"/>
      <c r="J18" s="448"/>
      <c r="K18" s="446"/>
      <c r="L18" s="446"/>
      <c r="M18" s="448"/>
      <c r="N18" s="446"/>
      <c r="O18" s="446"/>
      <c r="P18" s="448"/>
      <c r="Q18" s="446"/>
      <c r="R18" s="447"/>
      <c r="S18" s="446"/>
      <c r="T18" s="447"/>
    </row>
    <row r="19" spans="2:21" ht="22.5">
      <c r="B19" s="521" t="s">
        <v>598</v>
      </c>
      <c r="C19" s="521"/>
      <c r="D19" s="419" t="s">
        <v>599</v>
      </c>
      <c r="E19" s="522" t="s">
        <v>1283</v>
      </c>
      <c r="F19" s="523" t="s">
        <v>600</v>
      </c>
      <c r="G19" s="524"/>
      <c r="H19" s="501" t="s">
        <v>601</v>
      </c>
      <c r="I19" s="502"/>
      <c r="J19" s="503" t="s">
        <v>602</v>
      </c>
      <c r="K19" s="507" t="s">
        <v>604</v>
      </c>
      <c r="L19" s="508"/>
      <c r="M19" s="509" t="s">
        <v>602</v>
      </c>
      <c r="N19" s="512" t="s">
        <v>603</v>
      </c>
      <c r="O19" s="513"/>
      <c r="P19" s="514" t="s">
        <v>602</v>
      </c>
      <c r="Q19" s="461" t="s">
        <v>605</v>
      </c>
      <c r="R19" s="462"/>
      <c r="S19" s="517" t="s">
        <v>606</v>
      </c>
      <c r="T19" s="518"/>
    </row>
    <row r="20" spans="2:21" ht="22.5">
      <c r="B20" s="525"/>
      <c r="C20" s="525"/>
      <c r="D20" s="420"/>
      <c r="E20" s="526"/>
      <c r="F20" s="527" t="s">
        <v>1284</v>
      </c>
      <c r="G20" s="527" t="s">
        <v>1285</v>
      </c>
      <c r="H20" s="504" t="s">
        <v>607</v>
      </c>
      <c r="I20" s="505" t="s">
        <v>608</v>
      </c>
      <c r="J20" s="506"/>
      <c r="K20" s="510" t="s">
        <v>607</v>
      </c>
      <c r="L20" s="510" t="s">
        <v>608</v>
      </c>
      <c r="M20" s="511"/>
      <c r="N20" s="515" t="s">
        <v>607</v>
      </c>
      <c r="O20" s="515" t="s">
        <v>608</v>
      </c>
      <c r="P20" s="516"/>
      <c r="Q20" s="463" t="s">
        <v>607</v>
      </c>
      <c r="R20" s="464" t="s">
        <v>608</v>
      </c>
      <c r="S20" s="519" t="s">
        <v>607</v>
      </c>
      <c r="T20" s="520" t="s">
        <v>608</v>
      </c>
    </row>
    <row r="21" spans="2:21" ht="15.6" customHeight="1">
      <c r="B21" s="421" t="s">
        <v>611</v>
      </c>
      <c r="C21" s="422"/>
      <c r="D21" s="423"/>
      <c r="E21" s="449"/>
      <c r="F21" s="450"/>
      <c r="G21" s="423"/>
      <c r="H21" s="423"/>
      <c r="I21" s="423"/>
      <c r="J21" s="427"/>
      <c r="K21" s="423"/>
      <c r="L21" s="423"/>
      <c r="M21" s="451"/>
      <c r="N21" s="423"/>
      <c r="O21" s="423"/>
      <c r="P21" s="427"/>
      <c r="Q21" s="423"/>
      <c r="R21" s="423"/>
      <c r="S21" s="423"/>
      <c r="T21" s="426"/>
    </row>
    <row r="22" spans="2:21">
      <c r="B22" s="429"/>
      <c r="C22" s="429"/>
      <c r="D22" s="452"/>
      <c r="E22" s="453"/>
      <c r="F22" s="433"/>
      <c r="G22" s="433"/>
      <c r="H22" s="434"/>
      <c r="I22" s="435"/>
      <c r="J22" s="436"/>
      <c r="K22" s="434"/>
      <c r="L22" s="434"/>
      <c r="M22" s="436"/>
      <c r="N22" s="434"/>
      <c r="O22" s="434"/>
      <c r="P22" s="436"/>
      <c r="Q22" s="436"/>
      <c r="R22" s="435"/>
      <c r="S22" s="436"/>
      <c r="T22" s="435"/>
    </row>
    <row r="23" spans="2:21">
      <c r="B23" s="428"/>
      <c r="C23" s="429"/>
      <c r="D23" s="430"/>
      <c r="E23" s="454"/>
      <c r="F23" s="432"/>
      <c r="G23" s="433"/>
      <c r="H23" s="434"/>
      <c r="I23" s="435"/>
      <c r="J23" s="436"/>
      <c r="K23" s="434"/>
      <c r="L23" s="437"/>
      <c r="M23" s="436"/>
      <c r="N23" s="434"/>
      <c r="O23" s="435"/>
      <c r="P23" s="436"/>
      <c r="Q23" s="434"/>
      <c r="R23" s="438"/>
      <c r="S23" s="434"/>
      <c r="T23" s="439"/>
    </row>
    <row r="24" spans="2:21">
      <c r="B24" s="428"/>
      <c r="C24" s="429"/>
      <c r="D24" s="430"/>
      <c r="E24" s="454"/>
      <c r="F24" s="432"/>
      <c r="G24" s="433"/>
      <c r="H24" s="434"/>
      <c r="I24" s="435"/>
      <c r="J24" s="436"/>
      <c r="K24" s="434"/>
      <c r="L24" s="437"/>
      <c r="M24" s="436"/>
      <c r="N24" s="434"/>
      <c r="O24" s="435"/>
      <c r="P24" s="436"/>
      <c r="Q24" s="434"/>
      <c r="R24" s="438"/>
      <c r="S24" s="434"/>
      <c r="T24" s="439"/>
    </row>
    <row r="25" spans="2:21">
      <c r="B25" s="455"/>
      <c r="C25" s="441"/>
      <c r="D25" s="456"/>
      <c r="E25" s="456"/>
      <c r="F25" s="456"/>
      <c r="G25" s="456"/>
      <c r="H25" s="456"/>
      <c r="I25" s="456"/>
      <c r="J25" s="456"/>
      <c r="L25" s="456"/>
      <c r="M25" s="456"/>
      <c r="N25" s="456"/>
      <c r="P25" s="456"/>
      <c r="Q25" s="456"/>
      <c r="S25" s="456"/>
    </row>
    <row r="26" spans="2:21" ht="22.5">
      <c r="B26" s="521" t="s">
        <v>598</v>
      </c>
      <c r="C26" s="521"/>
      <c r="D26" s="419" t="s">
        <v>599</v>
      </c>
      <c r="E26" s="522" t="s">
        <v>1283</v>
      </c>
      <c r="F26" s="523" t="s">
        <v>600</v>
      </c>
      <c r="G26" s="524"/>
      <c r="H26" s="501" t="s">
        <v>601</v>
      </c>
      <c r="I26" s="502"/>
      <c r="J26" s="503" t="s">
        <v>602</v>
      </c>
      <c r="K26" s="507" t="s">
        <v>604</v>
      </c>
      <c r="L26" s="508"/>
      <c r="M26" s="509" t="s">
        <v>602</v>
      </c>
      <c r="N26" s="512" t="s">
        <v>603</v>
      </c>
      <c r="O26" s="513"/>
      <c r="P26" s="514" t="s">
        <v>602</v>
      </c>
      <c r="Q26" s="461" t="s">
        <v>605</v>
      </c>
      <c r="R26" s="462"/>
      <c r="S26" s="517" t="s">
        <v>606</v>
      </c>
      <c r="T26" s="518"/>
    </row>
    <row r="27" spans="2:21" ht="22.5">
      <c r="B27" s="525"/>
      <c r="C27" s="525"/>
      <c r="D27" s="420"/>
      <c r="E27" s="526"/>
      <c r="F27" s="527" t="s">
        <v>1284</v>
      </c>
      <c r="G27" s="527" t="s">
        <v>1285</v>
      </c>
      <c r="H27" s="504" t="s">
        <v>607</v>
      </c>
      <c r="I27" s="505" t="s">
        <v>608</v>
      </c>
      <c r="J27" s="506"/>
      <c r="K27" s="510" t="s">
        <v>607</v>
      </c>
      <c r="L27" s="510" t="s">
        <v>608</v>
      </c>
      <c r="M27" s="511"/>
      <c r="N27" s="515" t="s">
        <v>607</v>
      </c>
      <c r="O27" s="515" t="s">
        <v>608</v>
      </c>
      <c r="P27" s="516"/>
      <c r="Q27" s="463" t="s">
        <v>607</v>
      </c>
      <c r="R27" s="464" t="s">
        <v>608</v>
      </c>
      <c r="S27" s="519" t="s">
        <v>607</v>
      </c>
      <c r="T27" s="520" t="s">
        <v>608</v>
      </c>
    </row>
    <row r="28" spans="2:21" ht="15.6" customHeight="1">
      <c r="B28" s="421" t="s">
        <v>612</v>
      </c>
      <c r="C28" s="422"/>
      <c r="D28" s="423"/>
      <c r="E28" s="449"/>
      <c r="F28" s="450"/>
      <c r="G28" s="423"/>
      <c r="H28" s="423"/>
      <c r="I28" s="423"/>
      <c r="J28" s="427"/>
      <c r="K28" s="423"/>
      <c r="L28" s="423"/>
      <c r="M28" s="451"/>
      <c r="N28" s="423"/>
      <c r="O28" s="423"/>
      <c r="P28" s="427"/>
      <c r="Q28" s="423"/>
      <c r="R28" s="423"/>
      <c r="S28" s="423"/>
      <c r="T28" s="426"/>
    </row>
    <row r="29" spans="2:21">
      <c r="B29" s="429"/>
      <c r="C29" s="429"/>
      <c r="D29" s="452"/>
      <c r="E29" s="453"/>
      <c r="F29" s="433"/>
      <c r="G29" s="433"/>
      <c r="H29" s="434"/>
      <c r="I29" s="435"/>
      <c r="J29" s="436"/>
      <c r="K29" s="434"/>
      <c r="L29" s="434"/>
      <c r="M29" s="436"/>
      <c r="N29" s="434"/>
      <c r="O29" s="434"/>
      <c r="P29" s="436"/>
      <c r="Q29" s="436"/>
      <c r="R29" s="435"/>
      <c r="S29" s="436"/>
      <c r="T29" s="435"/>
    </row>
    <row r="30" spans="2:21">
      <c r="B30" s="428"/>
      <c r="C30" s="429"/>
      <c r="D30" s="430"/>
      <c r="E30" s="454"/>
      <c r="F30" s="432"/>
      <c r="G30" s="433"/>
      <c r="H30" s="434"/>
      <c r="I30" s="435"/>
      <c r="J30" s="436"/>
      <c r="K30" s="434"/>
      <c r="L30" s="437"/>
      <c r="M30" s="436"/>
      <c r="N30" s="434"/>
      <c r="O30" s="435"/>
      <c r="P30" s="436"/>
      <c r="Q30" s="434"/>
      <c r="R30" s="438"/>
      <c r="S30" s="434"/>
      <c r="T30" s="439"/>
    </row>
    <row r="31" spans="2:21">
      <c r="B31" s="428"/>
      <c r="C31" s="429"/>
      <c r="D31" s="430"/>
      <c r="E31" s="454"/>
      <c r="F31" s="432"/>
      <c r="G31" s="433"/>
      <c r="H31" s="434"/>
      <c r="I31" s="435"/>
      <c r="J31" s="436"/>
      <c r="K31" s="434"/>
      <c r="L31" s="437"/>
      <c r="M31" s="436"/>
      <c r="N31" s="434"/>
      <c r="O31" s="435"/>
      <c r="P31" s="436"/>
      <c r="Q31" s="434"/>
      <c r="R31" s="438"/>
      <c r="S31" s="434"/>
      <c r="T31" s="439"/>
    </row>
    <row r="32" spans="2:21">
      <c r="D32" s="456"/>
      <c r="E32" s="456"/>
      <c r="F32" s="456"/>
      <c r="G32" s="456"/>
      <c r="H32" s="456"/>
      <c r="I32" s="456"/>
      <c r="J32" s="456"/>
      <c r="K32" s="456"/>
      <c r="L32" s="456"/>
      <c r="M32" s="456"/>
      <c r="N32" s="456"/>
      <c r="O32" s="456"/>
      <c r="P32" s="456"/>
      <c r="Q32" s="456"/>
      <c r="R32" s="456"/>
      <c r="S32" s="456"/>
      <c r="T32" s="456"/>
      <c r="U32" s="456"/>
    </row>
    <row r="33" spans="2:19">
      <c r="B33" s="457"/>
      <c r="C33" s="457"/>
      <c r="D33" s="457"/>
      <c r="E33" s="457"/>
      <c r="F33" s="457"/>
      <c r="G33" s="456"/>
      <c r="H33" s="456"/>
      <c r="I33" s="456"/>
      <c r="J33" s="456"/>
      <c r="K33" s="456"/>
      <c r="L33" s="456"/>
      <c r="M33" s="456"/>
      <c r="N33" s="456"/>
      <c r="O33" s="456"/>
      <c r="P33" s="456"/>
      <c r="Q33" s="456"/>
      <c r="S33" s="456"/>
    </row>
    <row r="34" spans="2:19">
      <c r="B34" s="481" t="s">
        <v>1384</v>
      </c>
      <c r="C34" s="481" t="s">
        <v>606</v>
      </c>
      <c r="D34" s="481" t="s">
        <v>613</v>
      </c>
      <c r="E34" s="481" t="s">
        <v>614</v>
      </c>
      <c r="F34" s="481" t="s">
        <v>615</v>
      </c>
      <c r="G34" s="478" t="s">
        <v>1420</v>
      </c>
      <c r="H34" s="456"/>
      <c r="I34" s="456"/>
      <c r="J34" s="456"/>
      <c r="K34" s="456"/>
      <c r="L34" s="456"/>
      <c r="M34" s="456"/>
      <c r="N34" s="456"/>
      <c r="O34" s="456"/>
      <c r="P34" s="456"/>
      <c r="Q34" s="456"/>
      <c r="S34" s="456"/>
    </row>
    <row r="35" spans="2:19">
      <c r="B35" s="528" t="s">
        <v>950</v>
      </c>
      <c r="C35" s="482">
        <f>'#가설'!I75</f>
        <v>497612</v>
      </c>
      <c r="D35" s="482">
        <f>'#가설'!J75</f>
        <v>50489868</v>
      </c>
      <c r="E35" s="482">
        <f>'#가설'!K75</f>
        <v>31012876.799999997</v>
      </c>
      <c r="F35" s="482">
        <f t="shared" ref="F35:F41" si="4">SUM(C35:E35)</f>
        <v>82000356.799999997</v>
      </c>
      <c r="G35" s="479" t="s">
        <v>1372</v>
      </c>
      <c r="H35" s="456"/>
      <c r="I35" s="456"/>
      <c r="J35" s="456"/>
      <c r="K35" s="456"/>
      <c r="L35" s="456"/>
      <c r="M35" s="456"/>
      <c r="N35" s="456"/>
      <c r="O35" s="456"/>
      <c r="P35" s="456"/>
      <c r="Q35" s="456"/>
      <c r="S35" s="456"/>
    </row>
    <row r="36" spans="2:19">
      <c r="B36" s="528" t="s">
        <v>951</v>
      </c>
      <c r="C36" s="482" t="s">
        <v>1385</v>
      </c>
      <c r="D36" s="482" t="s">
        <v>1385</v>
      </c>
      <c r="E36" s="482">
        <f>'#장비'!O48</f>
        <v>117098784.8</v>
      </c>
      <c r="F36" s="482">
        <f t="shared" si="4"/>
        <v>117098784.8</v>
      </c>
      <c r="G36" s="480" t="s">
        <v>1372</v>
      </c>
    </row>
    <row r="37" spans="2:19">
      <c r="B37" s="528" t="s">
        <v>952</v>
      </c>
      <c r="C37" s="482">
        <f>'#도장품'!F22</f>
        <v>8626203.8000000007</v>
      </c>
      <c r="D37" s="482">
        <f>'#도장품'!G22</f>
        <v>45225537.399999999</v>
      </c>
      <c r="E37" s="482">
        <f>'#도장품'!H22</f>
        <v>2534233</v>
      </c>
      <c r="F37" s="482">
        <f t="shared" si="4"/>
        <v>56385974.200000003</v>
      </c>
      <c r="G37" s="480" t="s">
        <v>1372</v>
      </c>
    </row>
    <row r="38" spans="2:19">
      <c r="B38" s="528" t="s">
        <v>953</v>
      </c>
      <c r="C38" s="482">
        <f>'#보온'!I28</f>
        <v>4773600</v>
      </c>
      <c r="D38" s="482">
        <f>'#보온'!J28</f>
        <v>51749020</v>
      </c>
      <c r="E38" s="482">
        <f>'#보온'!K28</f>
        <v>1552440</v>
      </c>
      <c r="F38" s="482">
        <f t="shared" si="4"/>
        <v>58075060</v>
      </c>
      <c r="G38" s="480" t="s">
        <v>1372</v>
      </c>
    </row>
    <row r="39" spans="2:19">
      <c r="B39" s="528" t="s">
        <v>954</v>
      </c>
      <c r="C39" s="482">
        <f>'#보온'!I48</f>
        <v>0</v>
      </c>
      <c r="D39" s="482">
        <f>'#보온'!J48</f>
        <v>1242825.9480000001</v>
      </c>
      <c r="E39" s="482">
        <f>'#보온'!K48</f>
        <v>11867406.521000002</v>
      </c>
      <c r="F39" s="482">
        <f t="shared" si="4"/>
        <v>13110232.469000002</v>
      </c>
      <c r="G39" s="480" t="s">
        <v>1372</v>
      </c>
    </row>
    <row r="40" spans="2:19">
      <c r="B40" s="528" t="s">
        <v>955</v>
      </c>
      <c r="C40" s="482"/>
      <c r="D40" s="482"/>
      <c r="E40" s="482"/>
      <c r="F40" s="482">
        <f t="shared" si="4"/>
        <v>0</v>
      </c>
      <c r="G40" s="480" t="s">
        <v>1373</v>
      </c>
    </row>
    <row r="41" spans="2:19">
      <c r="B41" s="528" t="s">
        <v>956</v>
      </c>
      <c r="C41" s="482"/>
      <c r="D41" s="482"/>
      <c r="E41" s="482"/>
      <c r="F41" s="482">
        <f t="shared" si="4"/>
        <v>0</v>
      </c>
      <c r="G41" s="480" t="s">
        <v>1373</v>
      </c>
    </row>
    <row r="49" s="392" customFormat="1"/>
    <row r="50" s="392" customFormat="1"/>
    <row r="51" s="392" customFormat="1"/>
    <row r="52" s="392" customFormat="1"/>
    <row r="53" s="392" customFormat="1"/>
    <row r="54" s="392" customFormat="1"/>
    <row r="55" s="392" customFormat="1"/>
    <row r="56" s="392" customFormat="1"/>
    <row r="57" s="392" customFormat="1"/>
    <row r="58" s="392" customFormat="1"/>
    <row r="59" s="392" customFormat="1"/>
    <row r="60" s="392" customFormat="1"/>
    <row r="61" s="392" customFormat="1"/>
    <row r="62" s="392" customFormat="1"/>
    <row r="63" s="392" customFormat="1"/>
    <row r="64" s="392" customFormat="1"/>
    <row r="65" s="392" customFormat="1"/>
    <row r="66" s="392" customFormat="1"/>
    <row r="67" s="392" customFormat="1"/>
    <row r="68" s="392" customFormat="1"/>
    <row r="69" s="392" customFormat="1"/>
    <row r="70" s="392" customFormat="1"/>
    <row r="71" s="392" customFormat="1"/>
    <row r="72" s="392" customFormat="1"/>
    <row r="73" s="392" customFormat="1"/>
    <row r="74" s="392" customFormat="1"/>
    <row r="75" s="392" customFormat="1"/>
    <row r="76" s="392" customFormat="1"/>
    <row r="77" s="392" customFormat="1"/>
    <row r="78" s="392" customFormat="1"/>
    <row r="79" s="392" customFormat="1"/>
    <row r="80" s="392" customFormat="1"/>
    <row r="81" s="392" customFormat="1"/>
    <row r="82" s="392" customFormat="1"/>
    <row r="83" s="392" customFormat="1"/>
    <row r="1048574" spans="1:1">
      <c r="A1048574" s="490" t="s">
        <v>1419</v>
      </c>
    </row>
    <row r="1048575" spans="1:1">
      <c r="A1048575" s="490" t="s">
        <v>1419</v>
      </c>
    </row>
    <row r="1048576" spans="1:1">
      <c r="A1048576" s="485" t="s">
        <v>1419</v>
      </c>
    </row>
  </sheetData>
  <phoneticPr fontId="6" type="noConversion"/>
  <pageMargins left="0.25" right="0.25" top="0.75" bottom="0.75" header="0.3" footer="0.3"/>
  <pageSetup paperSize="8" scale="77" orientation="landscape" r:id="rId1"/>
  <ignoredErrors>
    <ignoredError sqref="L7 L12 L16" formula="1"/>
    <ignoredError sqref="E5" formulaRange="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3D93E-5AE0-4B6A-84FE-B9163D000CB5}">
  <sheetPr codeName="Sheet26">
    <tabColor theme="8" tint="0.79998168889431442"/>
  </sheetPr>
  <dimension ref="A1:AU1048576"/>
  <sheetViews>
    <sheetView topLeftCell="A21" workbookViewId="0">
      <selection activeCell="A61" sqref="A60:XFD61"/>
    </sheetView>
  </sheetViews>
  <sheetFormatPr defaultColWidth="0" defaultRowHeight="15" customHeight="1"/>
  <cols>
    <col min="1" max="1" width="3.75" style="534" customWidth="1"/>
    <col min="2" max="2" width="31.125" style="534" customWidth="1"/>
    <col min="3" max="3" width="5.25" style="592" customWidth="1"/>
    <col min="4" max="4" width="8.5" style="592" customWidth="1"/>
    <col min="5" max="5" width="10" style="592" bestFit="1" customWidth="1"/>
    <col min="6" max="9" width="6.75" style="593" customWidth="1"/>
    <col min="10" max="10" width="9" style="593" customWidth="1"/>
    <col min="11" max="11" width="6.75" style="593" customWidth="1"/>
    <col min="12" max="12" width="11.25" style="534" customWidth="1"/>
    <col min="13" max="13" width="3.75" style="534" customWidth="1"/>
    <col min="14" max="14" width="11.25" style="594" customWidth="1"/>
    <col min="15" max="16" width="10.875" style="534" bestFit="1" customWidth="1"/>
    <col min="17" max="17" width="6.75" style="531" bestFit="1" customWidth="1"/>
    <col min="18" max="18" width="14.875" style="531" bestFit="1" customWidth="1"/>
    <col min="19" max="19" width="12.5" style="596" customWidth="1"/>
    <col min="20" max="20" width="9.75" style="532" bestFit="1" customWidth="1"/>
    <col min="21" max="22" width="9.75" style="531" bestFit="1" customWidth="1"/>
    <col min="23" max="23" width="9.75" style="531" customWidth="1"/>
    <col min="24" max="40" width="8.375" style="531" bestFit="1" customWidth="1"/>
    <col min="41" max="43" width="8.75" style="534" bestFit="1" customWidth="1"/>
    <col min="44" max="47" width="8.75" style="534" customWidth="1"/>
    <col min="48" max="16384" width="8.75" style="534" hidden="1"/>
  </cols>
  <sheetData>
    <row r="1" spans="2:44" s="529" customFormat="1" ht="19.899999999999999" customHeight="1">
      <c r="B1" s="1363" t="s">
        <v>1446</v>
      </c>
      <c r="C1" s="1363"/>
      <c r="D1" s="1363"/>
      <c r="E1" s="1363"/>
      <c r="F1" s="1363"/>
      <c r="G1" s="1363"/>
      <c r="H1" s="1363"/>
      <c r="I1" s="1363"/>
      <c r="J1" s="1363"/>
      <c r="K1" s="1363"/>
      <c r="L1" s="1363"/>
      <c r="N1" s="530"/>
      <c r="Q1" s="531"/>
      <c r="R1" s="531"/>
      <c r="S1" s="532"/>
      <c r="T1" s="532"/>
      <c r="U1" s="531"/>
      <c r="V1" s="531"/>
      <c r="W1" s="531"/>
      <c r="X1" s="531"/>
      <c r="Y1" s="531"/>
      <c r="Z1" s="531"/>
      <c r="AA1" s="531"/>
      <c r="AB1" s="531"/>
      <c r="AC1" s="531"/>
      <c r="AD1" s="531"/>
      <c r="AE1" s="531"/>
      <c r="AF1" s="531"/>
      <c r="AG1" s="531"/>
      <c r="AH1" s="531"/>
      <c r="AI1" s="531"/>
      <c r="AJ1" s="531"/>
      <c r="AK1" s="531"/>
      <c r="AL1" s="531"/>
      <c r="AM1" s="531"/>
      <c r="AN1" s="531"/>
    </row>
    <row r="2" spans="2:44" ht="15" customHeight="1">
      <c r="B2" s="1364" t="s">
        <v>616</v>
      </c>
      <c r="C2" s="1364" t="s">
        <v>617</v>
      </c>
      <c r="D2" s="1365" t="s">
        <v>618</v>
      </c>
      <c r="E2" s="1365" t="s">
        <v>619</v>
      </c>
      <c r="F2" s="1364" t="s">
        <v>620</v>
      </c>
      <c r="G2" s="1364"/>
      <c r="H2" s="1364"/>
      <c r="I2" s="1364"/>
      <c r="J2" s="1364"/>
      <c r="K2" s="1364"/>
      <c r="L2" s="1365" t="s">
        <v>1421</v>
      </c>
      <c r="N2" s="535" t="s">
        <v>1291</v>
      </c>
      <c r="O2" s="535"/>
      <c r="Q2" s="597" t="s">
        <v>621</v>
      </c>
      <c r="R2" s="597" t="s">
        <v>622</v>
      </c>
      <c r="S2" s="537" t="s">
        <v>623</v>
      </c>
      <c r="T2" s="536" t="s">
        <v>624</v>
      </c>
      <c r="U2" s="536" t="s">
        <v>625</v>
      </c>
      <c r="V2" s="536" t="s">
        <v>626</v>
      </c>
      <c r="W2" s="536" t="s">
        <v>627</v>
      </c>
      <c r="X2" s="536" t="s">
        <v>628</v>
      </c>
      <c r="Y2" s="536" t="s">
        <v>629</v>
      </c>
      <c r="Z2" s="536" t="s">
        <v>630</v>
      </c>
      <c r="AA2" s="536" t="s">
        <v>631</v>
      </c>
      <c r="AB2" s="536" t="s">
        <v>632</v>
      </c>
      <c r="AC2" s="536" t="s">
        <v>633</v>
      </c>
      <c r="AD2" s="536" t="s">
        <v>634</v>
      </c>
      <c r="AE2" s="536" t="s">
        <v>635</v>
      </c>
      <c r="AF2" s="536" t="s">
        <v>636</v>
      </c>
      <c r="AG2" s="536" t="s">
        <v>637</v>
      </c>
      <c r="AH2" s="536" t="s">
        <v>638</v>
      </c>
      <c r="AI2" s="536" t="s">
        <v>639</v>
      </c>
      <c r="AJ2" s="536" t="s">
        <v>640</v>
      </c>
      <c r="AK2" s="536" t="s">
        <v>641</v>
      </c>
      <c r="AL2" s="536" t="s">
        <v>642</v>
      </c>
      <c r="AM2" s="536" t="s">
        <v>643</v>
      </c>
      <c r="AN2" s="536" t="s">
        <v>644</v>
      </c>
      <c r="AO2" s="536" t="s">
        <v>645</v>
      </c>
      <c r="AP2" s="536" t="s">
        <v>646</v>
      </c>
      <c r="AQ2" s="536" t="s">
        <v>647</v>
      </c>
      <c r="AR2" s="536"/>
    </row>
    <row r="3" spans="2:44" s="539" customFormat="1" ht="15" customHeight="1">
      <c r="B3" s="1364"/>
      <c r="C3" s="1364"/>
      <c r="D3" s="1365"/>
      <c r="E3" s="1365"/>
      <c r="F3" s="533" t="s">
        <v>648</v>
      </c>
      <c r="G3" s="533" t="s">
        <v>649</v>
      </c>
      <c r="H3" s="533" t="s">
        <v>650</v>
      </c>
      <c r="I3" s="533" t="s">
        <v>651</v>
      </c>
      <c r="J3" s="533" t="s">
        <v>652</v>
      </c>
      <c r="K3" s="538" t="s">
        <v>653</v>
      </c>
      <c r="L3" s="1364"/>
      <c r="N3" s="540">
        <f>33/73*0.5+2/10*0.75+0.5/7</f>
        <v>0.44745596868884541</v>
      </c>
      <c r="Q3" s="1361" t="s">
        <v>654</v>
      </c>
      <c r="R3" s="1362"/>
      <c r="S3" s="542"/>
      <c r="T3" s="541"/>
      <c r="U3" s="541"/>
      <c r="V3" s="541"/>
      <c r="W3" s="541"/>
      <c r="X3" s="541"/>
      <c r="Y3" s="541"/>
      <c r="Z3" s="536"/>
      <c r="AA3" s="536"/>
      <c r="AB3" s="536"/>
      <c r="AC3" s="536"/>
      <c r="AD3" s="536"/>
      <c r="AE3" s="536"/>
      <c r="AF3" s="536"/>
      <c r="AG3" s="536"/>
      <c r="AH3" s="536"/>
      <c r="AI3" s="536"/>
      <c r="AJ3" s="536"/>
      <c r="AK3" s="536"/>
      <c r="AL3" s="536"/>
      <c r="AM3" s="536"/>
      <c r="AN3" s="536"/>
      <c r="AO3" s="536"/>
      <c r="AP3" s="536"/>
      <c r="AQ3" s="536"/>
      <c r="AR3" s="536"/>
    </row>
    <row r="4" spans="2:44" s="539" customFormat="1" ht="15" customHeight="1">
      <c r="B4" s="543" t="s">
        <v>655</v>
      </c>
      <c r="C4" s="544"/>
      <c r="D4" s="545"/>
      <c r="E4" s="544"/>
      <c r="F4" s="546" t="s">
        <v>656</v>
      </c>
      <c r="G4" s="546"/>
      <c r="H4" s="546" t="s">
        <v>657</v>
      </c>
      <c r="I4" s="546" t="s">
        <v>658</v>
      </c>
      <c r="J4" s="547" t="s">
        <v>1363</v>
      </c>
      <c r="K4" s="546" t="s">
        <v>659</v>
      </c>
      <c r="L4" s="546"/>
      <c r="N4" s="548"/>
      <c r="Q4" s="536">
        <v>1001</v>
      </c>
      <c r="R4" s="536" t="s">
        <v>660</v>
      </c>
      <c r="S4" s="542">
        <v>213033</v>
      </c>
      <c r="T4" s="536">
        <v>209949</v>
      </c>
      <c r="U4" s="536">
        <v>208713</v>
      </c>
      <c r="V4" s="536">
        <v>204626</v>
      </c>
      <c r="W4" s="536">
        <v>197548</v>
      </c>
      <c r="X4" s="536">
        <v>191344</v>
      </c>
      <c r="Y4" s="536">
        <v>189313</v>
      </c>
      <c r="Z4" s="536">
        <v>182544</v>
      </c>
      <c r="AA4" s="536">
        <v>180013</v>
      </c>
      <c r="AB4" s="536">
        <v>175081</v>
      </c>
      <c r="AC4" s="536">
        <v>159003</v>
      </c>
      <c r="AD4" s="536">
        <v>153186</v>
      </c>
      <c r="AE4" s="536">
        <v>145013</v>
      </c>
      <c r="AF4" s="536">
        <v>137535</v>
      </c>
      <c r="AG4" s="536">
        <v>128126</v>
      </c>
      <c r="AH4" s="536">
        <v>124304</v>
      </c>
      <c r="AI4" s="536">
        <v>117612</v>
      </c>
      <c r="AJ4" s="536">
        <v>111998</v>
      </c>
      <c r="AK4" s="536">
        <v>108086</v>
      </c>
      <c r="AL4" s="536">
        <v>109664</v>
      </c>
      <c r="AM4" s="536">
        <v>105826</v>
      </c>
      <c r="AN4" s="536">
        <v>105174</v>
      </c>
      <c r="AO4" s="536">
        <v>106156</v>
      </c>
      <c r="AP4" s="536">
        <v>103595</v>
      </c>
      <c r="AQ4" s="536">
        <v>102573</v>
      </c>
      <c r="AR4" s="536"/>
    </row>
    <row r="5" spans="2:44" s="539" customFormat="1" ht="15" customHeight="1">
      <c r="B5" s="549" t="s">
        <v>661</v>
      </c>
      <c r="C5" s="550" t="s">
        <v>662</v>
      </c>
      <c r="D5" s="551"/>
      <c r="E5" s="550" t="s">
        <v>663</v>
      </c>
      <c r="F5" s="552"/>
      <c r="G5" s="553"/>
      <c r="H5" s="552"/>
      <c r="I5" s="552">
        <v>0.1</v>
      </c>
      <c r="J5" s="554"/>
      <c r="K5" s="553"/>
      <c r="L5" s="550">
        <f>N5*(1+SUM(F5:G5))*(1+SUM(H5:J5))</f>
        <v>2835218.7270000004</v>
      </c>
      <c r="M5" s="555"/>
      <c r="N5" s="556">
        <f>4.98*VLOOKUP("철골공",$R:$W,2,FALSE)+3.27*VLOOKUP("비계공",$R:$W,2,FALSE)+0.82*VLOOKUP("기계설비공",$R:$W,2,FALSE)+0.8*VLOOKUP("용접공",$R:$W,2,FALSE)</f>
        <v>2577471.5700000003</v>
      </c>
      <c r="Q5" s="536">
        <v>1002</v>
      </c>
      <c r="R5" s="536" t="s">
        <v>664</v>
      </c>
      <c r="S5" s="542">
        <v>169804</v>
      </c>
      <c r="T5" s="536">
        <v>167081</v>
      </c>
      <c r="U5" s="536">
        <v>165545</v>
      </c>
      <c r="V5" s="536">
        <v>161858</v>
      </c>
      <c r="W5" s="536">
        <v>157068</v>
      </c>
      <c r="X5" s="536">
        <v>153671</v>
      </c>
      <c r="Y5" s="536">
        <v>148510</v>
      </c>
      <c r="Z5" s="536">
        <v>144481</v>
      </c>
      <c r="AA5" s="536">
        <v>141096</v>
      </c>
      <c r="AB5" s="536">
        <v>138290</v>
      </c>
      <c r="AC5" s="536">
        <v>130264</v>
      </c>
      <c r="AD5" s="536">
        <v>125427</v>
      </c>
      <c r="AE5" s="536">
        <v>118130</v>
      </c>
      <c r="AF5" s="536">
        <v>109819</v>
      </c>
      <c r="AG5" s="536">
        <v>102628</v>
      </c>
      <c r="AH5" s="536">
        <v>99882</v>
      </c>
      <c r="AI5" s="536">
        <v>94338</v>
      </c>
      <c r="AJ5" s="536">
        <v>89566</v>
      </c>
      <c r="AK5" s="536">
        <v>87805</v>
      </c>
      <c r="AL5" s="536">
        <v>86686</v>
      </c>
      <c r="AM5" s="536">
        <v>84166</v>
      </c>
      <c r="AN5" s="536">
        <v>83975</v>
      </c>
      <c r="AO5" s="536">
        <v>81443</v>
      </c>
      <c r="AP5" s="536">
        <v>80732</v>
      </c>
      <c r="AQ5" s="536">
        <v>75608</v>
      </c>
      <c r="AR5" s="536" t="s">
        <v>665</v>
      </c>
    </row>
    <row r="6" spans="2:44" s="539" customFormat="1" ht="15" customHeight="1">
      <c r="B6" s="549" t="s">
        <v>666</v>
      </c>
      <c r="C6" s="550" t="s">
        <v>662</v>
      </c>
      <c r="D6" s="551"/>
      <c r="E6" s="550" t="s">
        <v>663</v>
      </c>
      <c r="F6" s="552"/>
      <c r="G6" s="553"/>
      <c r="H6" s="552"/>
      <c r="I6" s="552">
        <v>0.1</v>
      </c>
      <c r="J6" s="554"/>
      <c r="K6" s="553"/>
      <c r="L6" s="550">
        <f t="shared" ref="L6:L8" si="0">N6*(1+SUM(F6:G6))*(1+SUM(H6:J6))</f>
        <v>3210386.443</v>
      </c>
      <c r="M6" s="555"/>
      <c r="N6" s="556">
        <f>5.79*VLOOKUP("기계설비공",$R:$W,2,FALSE)+2.29*VLOOKUP("비계공",$R:$W,2,FALSE)+0.76*VLOOKUP("용접공",$R:$W,2,FALSE)+3.12*VLOOKUP("특별인부",$R:$W,2,FALSE)</f>
        <v>2918533.13</v>
      </c>
      <c r="Q6" s="536">
        <v>1003</v>
      </c>
      <c r="R6" s="536" t="s">
        <v>667</v>
      </c>
      <c r="S6" s="542">
        <v>221506</v>
      </c>
      <c r="T6" s="536">
        <v>219321</v>
      </c>
      <c r="U6" s="536">
        <v>214222</v>
      </c>
      <c r="V6" s="536">
        <v>208527</v>
      </c>
      <c r="W6" s="536">
        <v>197450</v>
      </c>
      <c r="X6" s="536">
        <v>192375</v>
      </c>
      <c r="Y6" s="536">
        <v>187435</v>
      </c>
      <c r="Z6" s="536">
        <v>181293</v>
      </c>
      <c r="AA6" s="536">
        <v>179203</v>
      </c>
      <c r="AB6" s="536">
        <v>166063</v>
      </c>
      <c r="AC6" s="536">
        <v>155599</v>
      </c>
      <c r="AD6" s="536">
        <v>152019</v>
      </c>
      <c r="AE6" s="536">
        <v>141507</v>
      </c>
      <c r="AF6" s="536">
        <v>133417</v>
      </c>
      <c r="AG6" s="536">
        <v>123074</v>
      </c>
      <c r="AH6" s="536">
        <v>120716</v>
      </c>
      <c r="AI6" s="536">
        <v>115272</v>
      </c>
      <c r="AJ6" s="536">
        <v>111771</v>
      </c>
      <c r="AK6" s="536">
        <v>108245</v>
      </c>
      <c r="AL6" s="536">
        <v>106569</v>
      </c>
      <c r="AM6" s="536">
        <v>102334</v>
      </c>
      <c r="AN6" s="536">
        <v>100936</v>
      </c>
      <c r="AO6" s="536">
        <v>97951</v>
      </c>
      <c r="AP6" s="536">
        <v>92512</v>
      </c>
      <c r="AQ6" s="536">
        <v>97283</v>
      </c>
      <c r="AR6" s="536" t="s">
        <v>668</v>
      </c>
    </row>
    <row r="7" spans="2:44" s="539" customFormat="1" ht="15" customHeight="1">
      <c r="B7" s="549" t="s">
        <v>669</v>
      </c>
      <c r="C7" s="550" t="s">
        <v>670</v>
      </c>
      <c r="D7" s="551"/>
      <c r="E7" s="550" t="s">
        <v>663</v>
      </c>
      <c r="F7" s="552"/>
      <c r="G7" s="553"/>
      <c r="H7" s="552"/>
      <c r="I7" s="552">
        <v>0.1</v>
      </c>
      <c r="J7" s="554"/>
      <c r="K7" s="553"/>
      <c r="L7" s="550">
        <f t="shared" si="0"/>
        <v>38571.923280000003</v>
      </c>
      <c r="M7" s="555"/>
      <c r="N7" s="556">
        <f>0.0479*VLOOKUP("플랜트제관공",$R:$W,2,FALSE)+0.0198*VLOOKUP("비계공",$R:$W,2,FALSE)+0.0646*VLOOKUP("특별인부",$R:$W,2,FALSE)+0.0101*VLOOKUP("용접공",$R:$W,2,FALSE)</f>
        <v>35065.3848</v>
      </c>
      <c r="Q7" s="536">
        <v>1004</v>
      </c>
      <c r="R7" s="536" t="s">
        <v>671</v>
      </c>
      <c r="S7" s="542">
        <v>180331</v>
      </c>
      <c r="T7" s="536">
        <v>178077</v>
      </c>
      <c r="U7" s="536">
        <v>176618</v>
      </c>
      <c r="V7" s="536">
        <v>171630</v>
      </c>
      <c r="W7" s="536">
        <v>165635</v>
      </c>
      <c r="X7" s="536">
        <v>162577</v>
      </c>
      <c r="Y7" s="536">
        <v>160048</v>
      </c>
      <c r="Z7" s="536">
        <v>153674</v>
      </c>
      <c r="AA7" s="536">
        <v>152740</v>
      </c>
      <c r="AB7" s="536">
        <v>140722</v>
      </c>
      <c r="AC7" s="536">
        <v>140220</v>
      </c>
      <c r="AD7" s="536">
        <v>133863</v>
      </c>
      <c r="AE7" s="536">
        <v>127124</v>
      </c>
      <c r="AF7" s="536">
        <v>120416</v>
      </c>
      <c r="AG7" s="536">
        <v>112847</v>
      </c>
      <c r="AH7" s="536">
        <v>110194</v>
      </c>
      <c r="AI7" s="536">
        <v>105790</v>
      </c>
      <c r="AJ7" s="536">
        <v>102144</v>
      </c>
      <c r="AK7" s="536">
        <v>98132</v>
      </c>
      <c r="AL7" s="536">
        <v>99380</v>
      </c>
      <c r="AM7" s="536">
        <v>103497</v>
      </c>
      <c r="AN7" s="536">
        <v>101122</v>
      </c>
      <c r="AO7" s="536">
        <v>95261</v>
      </c>
      <c r="AP7" s="536">
        <v>92694</v>
      </c>
      <c r="AQ7" s="536">
        <v>88637</v>
      </c>
      <c r="AR7" s="536" t="s">
        <v>672</v>
      </c>
    </row>
    <row r="8" spans="2:44" s="539" customFormat="1" ht="15" customHeight="1">
      <c r="B8" s="549" t="s">
        <v>673</v>
      </c>
      <c r="C8" s="550" t="s">
        <v>670</v>
      </c>
      <c r="D8" s="551"/>
      <c r="E8" s="550" t="s">
        <v>663</v>
      </c>
      <c r="F8" s="552"/>
      <c r="G8" s="553"/>
      <c r="H8" s="552"/>
      <c r="I8" s="552">
        <v>0.1</v>
      </c>
      <c r="J8" s="554"/>
      <c r="K8" s="553"/>
      <c r="L8" s="550">
        <f t="shared" si="0"/>
        <v>48024.984216000004</v>
      </c>
      <c r="M8" s="555"/>
      <c r="N8" s="556">
        <f>0.0618*VLOOKUP("플랜트제관공",$R:$W,2,FALSE)+0.0315*VLOOKUP("비계공",$R:$W,2,FALSE)+0.0794*VLOOKUP("특별인부",$R:$W,2,FALSE)+0.00451*VLOOKUP("용접공",$R:$W,2,FALSE)</f>
        <v>43659.076560000001</v>
      </c>
      <c r="Q8" s="536">
        <v>1005</v>
      </c>
      <c r="R8" s="536" t="s">
        <v>674</v>
      </c>
      <c r="S8" s="542">
        <v>232099</v>
      </c>
      <c r="T8" s="536">
        <v>230134</v>
      </c>
      <c r="U8" s="536">
        <v>223779</v>
      </c>
      <c r="V8" s="536">
        <v>217544</v>
      </c>
      <c r="W8" s="536">
        <v>209231</v>
      </c>
      <c r="X8" s="536">
        <v>207792</v>
      </c>
      <c r="Y8" s="536">
        <v>194662</v>
      </c>
      <c r="Z8" s="536">
        <v>188233</v>
      </c>
      <c r="AA8" s="536">
        <v>186251</v>
      </c>
      <c r="AB8" s="536">
        <v>171952</v>
      </c>
      <c r="AC8" s="536">
        <v>167434</v>
      </c>
      <c r="AD8" s="536">
        <v>159514</v>
      </c>
      <c r="AE8" s="536">
        <v>153608</v>
      </c>
      <c r="AF8" s="536">
        <v>144980</v>
      </c>
      <c r="AG8" s="536">
        <v>132819</v>
      </c>
      <c r="AH8" s="536">
        <v>128795</v>
      </c>
      <c r="AI8" s="536">
        <v>122341</v>
      </c>
      <c r="AJ8" s="536">
        <v>117921</v>
      </c>
      <c r="AK8" s="536">
        <v>113453</v>
      </c>
      <c r="AL8" s="536">
        <v>110834</v>
      </c>
      <c r="AM8" s="536">
        <v>108774</v>
      </c>
      <c r="AN8" s="536">
        <v>101657</v>
      </c>
      <c r="AO8" s="536">
        <v>93466</v>
      </c>
      <c r="AP8" s="536">
        <v>91037</v>
      </c>
      <c r="AQ8" s="536">
        <v>88987</v>
      </c>
      <c r="AR8" s="536"/>
    </row>
    <row r="9" spans="2:44" s="539" customFormat="1" ht="15" customHeight="1">
      <c r="B9" s="557"/>
      <c r="C9" s="550"/>
      <c r="D9" s="551"/>
      <c r="E9" s="550"/>
      <c r="F9" s="558"/>
      <c r="G9" s="558"/>
      <c r="H9" s="558"/>
      <c r="I9" s="558"/>
      <c r="J9" s="558"/>
      <c r="K9" s="558"/>
      <c r="L9" s="558"/>
      <c r="M9" s="555"/>
      <c r="N9" s="559"/>
      <c r="Q9" s="536">
        <v>1006</v>
      </c>
      <c r="R9" s="536" t="s">
        <v>675</v>
      </c>
      <c r="S9" s="542">
        <v>279433</v>
      </c>
      <c r="T9" s="536">
        <v>282352</v>
      </c>
      <c r="U9" s="536">
        <v>280472</v>
      </c>
      <c r="V9" s="536">
        <v>281721</v>
      </c>
      <c r="W9" s="536">
        <v>278151</v>
      </c>
      <c r="X9" s="536">
        <v>269039</v>
      </c>
      <c r="Y9" s="536">
        <v>262297</v>
      </c>
      <c r="Z9" s="536">
        <v>254117</v>
      </c>
      <c r="AA9" s="536">
        <v>247977</v>
      </c>
      <c r="AB9" s="536">
        <v>234297</v>
      </c>
      <c r="AC9" s="536">
        <v>228462</v>
      </c>
      <c r="AD9" s="536">
        <v>224359</v>
      </c>
      <c r="AE9" s="536">
        <v>208195</v>
      </c>
      <c r="AF9" s="536">
        <v>196261</v>
      </c>
      <c r="AG9" s="536">
        <v>180153</v>
      </c>
      <c r="AH9" s="536">
        <v>175367</v>
      </c>
      <c r="AI9" s="536">
        <v>167860</v>
      </c>
      <c r="AJ9" s="536">
        <v>161990</v>
      </c>
      <c r="AK9" s="536">
        <v>158014</v>
      </c>
      <c r="AL9" s="536">
        <v>153958</v>
      </c>
      <c r="AM9" s="536">
        <v>149852</v>
      </c>
      <c r="AN9" s="536">
        <v>150673</v>
      </c>
      <c r="AO9" s="536">
        <v>141535</v>
      </c>
      <c r="AP9" s="536">
        <v>136740</v>
      </c>
      <c r="AQ9" s="536">
        <v>126924</v>
      </c>
      <c r="AR9" s="536" t="s">
        <v>676</v>
      </c>
    </row>
    <row r="10" spans="2:44" s="539" customFormat="1" ht="15" customHeight="1">
      <c r="B10" s="549" t="s">
        <v>677</v>
      </c>
      <c r="C10" s="550" t="s">
        <v>678</v>
      </c>
      <c r="D10" s="551"/>
      <c r="E10" s="550" t="s">
        <v>679</v>
      </c>
      <c r="F10" s="552">
        <v>0.2</v>
      </c>
      <c r="G10" s="553"/>
      <c r="H10" s="552"/>
      <c r="I10" s="552">
        <v>0.1</v>
      </c>
      <c r="J10" s="554"/>
      <c r="K10" s="560"/>
      <c r="L10" s="550">
        <f>$N$10*(1+SUM(F10:K10))</f>
        <v>4929596.6979999999</v>
      </c>
      <c r="M10" s="555"/>
      <c r="N10" s="556">
        <f>0.5*$T$122+7.24*VLOOKUP("기계설비공",$R:$W,2,FALSE)+2.86*VLOOKUP("비계공",$R:$W,2,FALSE)+0.95*VLOOKUP("용접공",$R:$W,2,FALSE)+3.9*VLOOKUP("특별인부",$R:$W,2,FALSE)</f>
        <v>3791997.46</v>
      </c>
      <c r="O10" s="561"/>
      <c r="P10" s="561"/>
      <c r="Q10" s="536">
        <v>1007</v>
      </c>
      <c r="R10" s="536" t="s">
        <v>680</v>
      </c>
      <c r="S10" s="542">
        <v>272831</v>
      </c>
      <c r="T10" s="536">
        <v>275108</v>
      </c>
      <c r="U10" s="536">
        <v>274978</v>
      </c>
      <c r="V10" s="536">
        <v>274955</v>
      </c>
      <c r="W10" s="536">
        <v>259128</v>
      </c>
      <c r="X10" s="536">
        <v>246376</v>
      </c>
      <c r="Y10" s="536">
        <v>242138</v>
      </c>
      <c r="Z10" s="536">
        <v>230766</v>
      </c>
      <c r="AA10" s="536">
        <v>226280</v>
      </c>
      <c r="AB10" s="536">
        <v>215964</v>
      </c>
      <c r="AC10" s="536">
        <v>207239</v>
      </c>
      <c r="AD10" s="536">
        <v>201951</v>
      </c>
      <c r="AE10" s="536">
        <v>197929</v>
      </c>
      <c r="AF10" s="536">
        <v>189303</v>
      </c>
      <c r="AG10" s="536">
        <v>174036</v>
      </c>
      <c r="AH10" s="536">
        <v>168448</v>
      </c>
      <c r="AI10" s="536">
        <v>160431</v>
      </c>
      <c r="AJ10" s="536">
        <v>152831</v>
      </c>
      <c r="AK10" s="536">
        <v>151091</v>
      </c>
      <c r="AL10" s="536">
        <v>143562</v>
      </c>
      <c r="AM10" s="536">
        <v>132373</v>
      </c>
      <c r="AN10" s="536">
        <v>132235</v>
      </c>
      <c r="AO10" s="536">
        <v>115082</v>
      </c>
      <c r="AP10" s="536">
        <v>107506</v>
      </c>
      <c r="AQ10" s="536">
        <v>114466</v>
      </c>
      <c r="AR10" s="536" t="s">
        <v>681</v>
      </c>
    </row>
    <row r="11" spans="2:44" s="539" customFormat="1" ht="15" customHeight="1">
      <c r="B11" s="549" t="s">
        <v>682</v>
      </c>
      <c r="C11" s="550" t="s">
        <v>678</v>
      </c>
      <c r="D11" s="551"/>
      <c r="E11" s="550" t="s">
        <v>679</v>
      </c>
      <c r="F11" s="552">
        <v>0.1</v>
      </c>
      <c r="G11" s="553"/>
      <c r="H11" s="552"/>
      <c r="I11" s="552">
        <v>0.1</v>
      </c>
      <c r="J11" s="562"/>
      <c r="K11" s="553"/>
      <c r="L11" s="550">
        <f>$N$11*(1+SUM(F11:K11))</f>
        <v>4550396.9519999996</v>
      </c>
      <c r="M11" s="555"/>
      <c r="N11" s="556">
        <f>0.5*$T$122+7.24*VLOOKUP("기계설비공",$R:$W,2,FALSE)+2.86*VLOOKUP("비계공",$R:$W,2,FALSE)+0.95*VLOOKUP("용접공",$R:$W,2,FALSE)+3.9*VLOOKUP("특별인부",$R:$W,2,FALSE)</f>
        <v>3791997.46</v>
      </c>
      <c r="O11" s="561"/>
      <c r="P11" s="561"/>
      <c r="Q11" s="536">
        <v>1008</v>
      </c>
      <c r="R11" s="536" t="s">
        <v>683</v>
      </c>
      <c r="S11" s="542">
        <v>264104</v>
      </c>
      <c r="T11" s="536">
        <v>261934</v>
      </c>
      <c r="U11" s="536">
        <v>260137</v>
      </c>
      <c r="V11" s="536">
        <v>261936</v>
      </c>
      <c r="W11" s="536">
        <v>252113</v>
      </c>
      <c r="X11" s="536">
        <v>240080</v>
      </c>
      <c r="Y11" s="536">
        <v>236805</v>
      </c>
      <c r="Z11" s="536">
        <v>229629</v>
      </c>
      <c r="AA11" s="536">
        <v>228896</v>
      </c>
      <c r="AB11" s="536">
        <v>219392</v>
      </c>
      <c r="AC11" s="536">
        <v>212935</v>
      </c>
      <c r="AD11" s="536">
        <v>210096</v>
      </c>
      <c r="AE11" s="536">
        <v>199266</v>
      </c>
      <c r="AF11" s="536">
        <v>189585</v>
      </c>
      <c r="AG11" s="536">
        <v>170033</v>
      </c>
      <c r="AH11" s="536">
        <v>164864</v>
      </c>
      <c r="AI11" s="536">
        <v>154424</v>
      </c>
      <c r="AJ11" s="536">
        <v>148057</v>
      </c>
      <c r="AK11" s="536">
        <v>140157</v>
      </c>
      <c r="AL11" s="536">
        <v>137204</v>
      </c>
      <c r="AM11" s="536">
        <v>128252</v>
      </c>
      <c r="AN11" s="536">
        <v>127758</v>
      </c>
      <c r="AO11" s="536">
        <v>118264</v>
      </c>
      <c r="AP11" s="536">
        <v>118389</v>
      </c>
      <c r="AQ11" s="536">
        <v>114884</v>
      </c>
      <c r="AR11" s="536" t="s">
        <v>684</v>
      </c>
    </row>
    <row r="12" spans="2:44" s="539" customFormat="1" ht="15" customHeight="1">
      <c r="B12" s="563" t="s">
        <v>685</v>
      </c>
      <c r="C12" s="564" t="s">
        <v>678</v>
      </c>
      <c r="D12" s="565"/>
      <c r="E12" s="564" t="s">
        <v>679</v>
      </c>
      <c r="F12" s="566">
        <v>0</v>
      </c>
      <c r="G12" s="567"/>
      <c r="H12" s="566">
        <v>0.1</v>
      </c>
      <c r="I12" s="566">
        <v>0.1</v>
      </c>
      <c r="J12" s="568"/>
      <c r="K12" s="567"/>
      <c r="L12" s="564">
        <f t="shared" ref="L12:L14" si="1">$N$11*(1+SUM(F12:K12))</f>
        <v>4550396.9519999996</v>
      </c>
      <c r="M12" s="555"/>
      <c r="N12" s="556">
        <f>0.5*$T$122+7.24*VLOOKUP("기계설비공",$R:$W,2,FALSE)+2.86*VLOOKUP("비계공",$R:$W,2,FALSE)+0.95*VLOOKUP("용접공",$R:$W,2,FALSE)+3.9*VLOOKUP("특별인부",$R:$W,2,FALSE)</f>
        <v>3791997.46</v>
      </c>
      <c r="Q12" s="536">
        <v>1009</v>
      </c>
      <c r="R12" s="536" t="s">
        <v>686</v>
      </c>
      <c r="S12" s="542">
        <v>237754</v>
      </c>
      <c r="T12" s="536">
        <v>237480</v>
      </c>
      <c r="U12" s="536">
        <v>233754</v>
      </c>
      <c r="V12" s="536">
        <v>230289</v>
      </c>
      <c r="W12" s="536">
        <v>223124</v>
      </c>
      <c r="X12" s="536">
        <v>211415</v>
      </c>
      <c r="Y12" s="536">
        <v>209189</v>
      </c>
      <c r="Z12" s="536">
        <v>202032</v>
      </c>
      <c r="AA12" s="536">
        <v>200155</v>
      </c>
      <c r="AB12" s="536">
        <v>192968</v>
      </c>
      <c r="AC12" s="536">
        <v>184100</v>
      </c>
      <c r="AD12" s="536">
        <v>178249</v>
      </c>
      <c r="AE12" s="536">
        <v>177994</v>
      </c>
      <c r="AF12" s="536">
        <v>170500</v>
      </c>
      <c r="AG12" s="536">
        <v>156492</v>
      </c>
      <c r="AH12" s="536">
        <v>151564</v>
      </c>
      <c r="AI12" s="536">
        <v>146509</v>
      </c>
      <c r="AJ12" s="536">
        <v>138413</v>
      </c>
      <c r="AK12" s="536">
        <v>138946</v>
      </c>
      <c r="AL12" s="536">
        <v>134827</v>
      </c>
      <c r="AM12" s="536">
        <v>132283</v>
      </c>
      <c r="AN12" s="536">
        <v>123225</v>
      </c>
      <c r="AO12" s="536">
        <v>122482</v>
      </c>
      <c r="AP12" s="536">
        <v>117844</v>
      </c>
      <c r="AQ12" s="536">
        <v>113632</v>
      </c>
      <c r="AR12" s="536" t="s">
        <v>684</v>
      </c>
    </row>
    <row r="13" spans="2:44" s="539" customFormat="1" ht="15" customHeight="1">
      <c r="B13" s="549" t="s">
        <v>687</v>
      </c>
      <c r="C13" s="550" t="s">
        <v>678</v>
      </c>
      <c r="D13" s="551"/>
      <c r="E13" s="550" t="s">
        <v>679</v>
      </c>
      <c r="F13" s="552">
        <v>-0.15</v>
      </c>
      <c r="G13" s="553"/>
      <c r="H13" s="552"/>
      <c r="I13" s="552">
        <v>0.1</v>
      </c>
      <c r="J13" s="562"/>
      <c r="K13" s="553"/>
      <c r="L13" s="550">
        <f t="shared" si="1"/>
        <v>3602397.5869999998</v>
      </c>
      <c r="M13" s="555"/>
      <c r="N13" s="556">
        <f>0.5*$T$122+7.24*VLOOKUP("기계설비공",$R:$W,2,FALSE)+2.86*VLOOKUP("비계공",$R:$W,2,FALSE)+0.95*VLOOKUP("용접공",$R:$W,2,FALSE)+3.9*VLOOKUP("특별인부",$R:$W,2,FALSE)</f>
        <v>3791997.46</v>
      </c>
      <c r="Q13" s="536">
        <v>1010</v>
      </c>
      <c r="R13" s="536" t="s">
        <v>688</v>
      </c>
      <c r="S13" s="542">
        <v>219236</v>
      </c>
      <c r="T13" s="536">
        <v>216258</v>
      </c>
      <c r="U13" s="536">
        <v>211998</v>
      </c>
      <c r="V13" s="536">
        <v>208846</v>
      </c>
      <c r="W13" s="536">
        <v>202901</v>
      </c>
      <c r="X13" s="536">
        <v>193615</v>
      </c>
      <c r="Y13" s="536">
        <v>188181</v>
      </c>
      <c r="Z13" s="536">
        <v>185232</v>
      </c>
      <c r="AA13" s="536">
        <v>181604</v>
      </c>
      <c r="AB13" s="536">
        <v>183489</v>
      </c>
      <c r="AC13" s="536">
        <v>178010</v>
      </c>
      <c r="AD13" s="536">
        <v>164550</v>
      </c>
      <c r="AE13" s="536">
        <v>160892</v>
      </c>
      <c r="AF13" s="536">
        <v>153766</v>
      </c>
      <c r="AG13" s="536">
        <v>143643</v>
      </c>
      <c r="AH13" s="536">
        <v>140589</v>
      </c>
      <c r="AI13" s="536">
        <v>131821</v>
      </c>
      <c r="AJ13" s="536">
        <v>128022</v>
      </c>
      <c r="AK13" s="536">
        <v>120603</v>
      </c>
      <c r="AL13" s="536">
        <v>124199</v>
      </c>
      <c r="AM13" s="536">
        <v>124319</v>
      </c>
      <c r="AN13" s="536">
        <v>121590</v>
      </c>
      <c r="AO13" s="536">
        <v>120277</v>
      </c>
      <c r="AP13" s="536">
        <v>118154</v>
      </c>
      <c r="AQ13" s="536">
        <v>111670</v>
      </c>
      <c r="AR13" s="536" t="s">
        <v>684</v>
      </c>
    </row>
    <row r="14" spans="2:44" s="539" customFormat="1" ht="15" customHeight="1">
      <c r="B14" s="563" t="s">
        <v>689</v>
      </c>
      <c r="C14" s="564" t="s">
        <v>678</v>
      </c>
      <c r="D14" s="565"/>
      <c r="E14" s="564" t="s">
        <v>679</v>
      </c>
      <c r="F14" s="566">
        <v>-0.25</v>
      </c>
      <c r="G14" s="567"/>
      <c r="H14" s="566">
        <v>0.1</v>
      </c>
      <c r="I14" s="566">
        <v>0.1</v>
      </c>
      <c r="J14" s="568"/>
      <c r="K14" s="567"/>
      <c r="L14" s="564">
        <f t="shared" si="1"/>
        <v>3602397.5869999998</v>
      </c>
      <c r="M14" s="555"/>
      <c r="N14" s="556">
        <f>0.5*$T$122+7.24*VLOOKUP("기계설비공",$R:$W,2,FALSE)+2.86*VLOOKUP("비계공",$R:$W,2,FALSE)+0.95*VLOOKUP("용접공",$R:$W,2,FALSE)+3.9*VLOOKUP("특별인부",$R:$W,2,FALSE)</f>
        <v>3791997.46</v>
      </c>
      <c r="O14" s="561"/>
      <c r="P14" s="561"/>
      <c r="Q14" s="536">
        <v>1011</v>
      </c>
      <c r="R14" s="536" t="s">
        <v>690</v>
      </c>
      <c r="S14" s="542">
        <v>250239</v>
      </c>
      <c r="T14" s="536">
        <v>247269</v>
      </c>
      <c r="U14" s="536">
        <v>243126</v>
      </c>
      <c r="V14" s="536">
        <v>238762</v>
      </c>
      <c r="W14" s="536">
        <v>230145</v>
      </c>
      <c r="X14" s="536">
        <v>216712</v>
      </c>
      <c r="Y14" s="536">
        <v>214374</v>
      </c>
      <c r="Z14" s="536">
        <v>207346</v>
      </c>
      <c r="AA14" s="536">
        <v>205246</v>
      </c>
      <c r="AB14" s="536">
        <v>203456</v>
      </c>
      <c r="AC14" s="536">
        <v>198829</v>
      </c>
      <c r="AD14" s="536">
        <v>195321</v>
      </c>
      <c r="AE14" s="536">
        <v>185739</v>
      </c>
      <c r="AF14" s="536">
        <v>176388</v>
      </c>
      <c r="AG14" s="536">
        <v>156660</v>
      </c>
      <c r="AH14" s="536">
        <v>152524</v>
      </c>
      <c r="AI14" s="536">
        <v>143120</v>
      </c>
      <c r="AJ14" s="536">
        <v>138516</v>
      </c>
      <c r="AK14" s="536">
        <v>132746</v>
      </c>
      <c r="AL14" s="536">
        <v>129299</v>
      </c>
      <c r="AM14" s="536">
        <v>126237</v>
      </c>
      <c r="AN14" s="536">
        <v>130770</v>
      </c>
      <c r="AO14" s="536">
        <v>124625</v>
      </c>
      <c r="AP14" s="536">
        <v>120830</v>
      </c>
      <c r="AQ14" s="536">
        <v>114141</v>
      </c>
      <c r="AR14" s="536" t="s">
        <v>684</v>
      </c>
    </row>
    <row r="15" spans="2:44" s="539" customFormat="1" ht="15" customHeight="1">
      <c r="B15" s="549" t="s">
        <v>691</v>
      </c>
      <c r="C15" s="550" t="s">
        <v>692</v>
      </c>
      <c r="D15" s="551"/>
      <c r="E15" s="550" t="s">
        <v>693</v>
      </c>
      <c r="F15" s="552"/>
      <c r="G15" s="553"/>
      <c r="H15" s="552"/>
      <c r="I15" s="552">
        <v>0.1</v>
      </c>
      <c r="J15" s="554"/>
      <c r="K15" s="553"/>
      <c r="L15" s="569">
        <f>$N$15*(1+SUM(F15:K15))</f>
        <v>1503318.0250000001</v>
      </c>
      <c r="M15" s="555"/>
      <c r="N15" s="556">
        <f>1.04*VLOOKUP("플랜트기계설치공",$R:$W,2,FALSE)+0.11*VLOOKUP("비계공",$R:$W,2,FALSE)+4.92*VLOOKUP("특별인부",$R:$W,2,FALSE)</f>
        <v>1366652.75</v>
      </c>
      <c r="Q15" s="536">
        <v>1012</v>
      </c>
      <c r="R15" s="536" t="s">
        <v>694</v>
      </c>
      <c r="S15" s="542">
        <v>278326</v>
      </c>
      <c r="T15" s="536">
        <v>270724</v>
      </c>
      <c r="U15" s="536">
        <v>267021</v>
      </c>
      <c r="V15" s="536">
        <v>262551</v>
      </c>
      <c r="W15" s="536">
        <v>249748</v>
      </c>
      <c r="X15" s="536">
        <v>238739</v>
      </c>
      <c r="Y15" s="536">
        <v>234564</v>
      </c>
      <c r="Z15" s="536">
        <v>230706</v>
      </c>
      <c r="AA15" s="536">
        <v>225966</v>
      </c>
      <c r="AB15" s="536">
        <v>223094</v>
      </c>
      <c r="AC15" s="536">
        <v>209394</v>
      </c>
      <c r="AD15" s="536">
        <v>198711</v>
      </c>
      <c r="AE15" s="536">
        <v>180350</v>
      </c>
      <c r="AF15" s="536">
        <v>169201</v>
      </c>
      <c r="AG15" s="536">
        <v>157183</v>
      </c>
      <c r="AH15" s="536">
        <v>153849</v>
      </c>
      <c r="AI15" s="536">
        <v>143509</v>
      </c>
      <c r="AJ15" s="536">
        <v>138252</v>
      </c>
      <c r="AK15" s="536">
        <v>134516</v>
      </c>
      <c r="AL15" s="536">
        <v>129940</v>
      </c>
      <c r="AM15" s="536">
        <v>129095</v>
      </c>
      <c r="AN15" s="536">
        <v>128244</v>
      </c>
      <c r="AO15" s="536">
        <v>118754</v>
      </c>
      <c r="AP15" s="536">
        <v>123164</v>
      </c>
      <c r="AQ15" s="536">
        <v>118003</v>
      </c>
      <c r="AR15" s="536" t="s">
        <v>695</v>
      </c>
    </row>
    <row r="16" spans="2:44" s="539" customFormat="1" ht="15" customHeight="1">
      <c r="B16" s="549" t="s">
        <v>610</v>
      </c>
      <c r="C16" s="550" t="s">
        <v>678</v>
      </c>
      <c r="D16" s="551"/>
      <c r="E16" s="550" t="s">
        <v>696</v>
      </c>
      <c r="F16" s="552">
        <v>0.3</v>
      </c>
      <c r="G16" s="553"/>
      <c r="H16" s="552"/>
      <c r="I16" s="552">
        <v>0.1</v>
      </c>
      <c r="J16" s="554"/>
      <c r="K16" s="553"/>
      <c r="L16" s="569">
        <f>N16*(1+SUM(H16:J16))*(1+SUM(F16:G16))</f>
        <v>3809281.004100001</v>
      </c>
      <c r="M16" s="555"/>
      <c r="N16" s="559">
        <f>0.3*$T$122+4.98*VLOOKUP("철골공",$R:$X,2,FALSE)+3.27*VLOOKUP("비계공",$R:$X,2,FALSE)+0.82*VLOOKUP("기계설비공",$R:$X,2,FALSE)+0.8*VLOOKUP("용접공",$R:$X,2,FALSE)</f>
        <v>2663832.87</v>
      </c>
      <c r="Q16" s="536">
        <v>1013</v>
      </c>
      <c r="R16" s="536" t="s">
        <v>697</v>
      </c>
      <c r="S16" s="542">
        <v>266361</v>
      </c>
      <c r="T16" s="536">
        <v>264080</v>
      </c>
      <c r="U16" s="536">
        <v>261283</v>
      </c>
      <c r="V16" s="536">
        <v>255373</v>
      </c>
      <c r="W16" s="536">
        <v>245223</v>
      </c>
      <c r="X16" s="536">
        <v>235988</v>
      </c>
      <c r="Y16" s="536">
        <v>227269</v>
      </c>
      <c r="Z16" s="536">
        <v>220755</v>
      </c>
      <c r="AA16" s="536">
        <v>215145</v>
      </c>
      <c r="AB16" s="536">
        <v>216409</v>
      </c>
      <c r="AC16" s="536">
        <v>208492</v>
      </c>
      <c r="AD16" s="536">
        <v>198242</v>
      </c>
      <c r="AE16" s="536">
        <v>199737</v>
      </c>
      <c r="AF16" s="536">
        <v>176062</v>
      </c>
      <c r="AG16" s="536">
        <v>161530</v>
      </c>
      <c r="AH16" s="536">
        <v>157427</v>
      </c>
      <c r="AI16" s="536">
        <v>148586</v>
      </c>
      <c r="AJ16" s="536">
        <v>142556</v>
      </c>
      <c r="AK16" s="536">
        <v>139853</v>
      </c>
      <c r="AL16" s="536">
        <v>131474</v>
      </c>
      <c r="AM16" s="536">
        <v>125217</v>
      </c>
      <c r="AN16" s="536">
        <v>123616</v>
      </c>
      <c r="AO16" s="536">
        <v>117989</v>
      </c>
      <c r="AP16" s="536">
        <v>111559</v>
      </c>
      <c r="AQ16" s="536">
        <v>107477</v>
      </c>
      <c r="AR16" s="536" t="s">
        <v>698</v>
      </c>
    </row>
    <row r="17" spans="2:44" s="539" customFormat="1" ht="15" customHeight="1">
      <c r="B17" s="549" t="s">
        <v>699</v>
      </c>
      <c r="C17" s="550" t="s">
        <v>678</v>
      </c>
      <c r="D17" s="551"/>
      <c r="E17" s="550" t="s">
        <v>696</v>
      </c>
      <c r="F17" s="552">
        <v>0.15</v>
      </c>
      <c r="G17" s="553"/>
      <c r="H17" s="552"/>
      <c r="I17" s="552">
        <v>0.1</v>
      </c>
      <c r="J17" s="554"/>
      <c r="K17" s="552"/>
      <c r="L17" s="550">
        <f t="shared" ref="L17:L20" si="2">N17*(1+SUM(H17:J17))*(1+SUM(F17:G17))</f>
        <v>3369748.5805500005</v>
      </c>
      <c r="M17" s="555"/>
      <c r="N17" s="559">
        <f>0.3*$T$122+4.98*VLOOKUP("철골공",$R:$X,2,FALSE)+3.27*VLOOKUP("비계공",$R:$X,2,FALSE)+0.82*VLOOKUP("기계설비공",$R:$X,2,FALSE)+0.8*VLOOKUP("용접공",$R:$X,2,FALSE)</f>
        <v>2663832.87</v>
      </c>
      <c r="Q17" s="536">
        <v>1014</v>
      </c>
      <c r="R17" s="536" t="s">
        <v>700</v>
      </c>
      <c r="S17" s="542">
        <v>225273</v>
      </c>
      <c r="T17" s="536">
        <v>221816</v>
      </c>
      <c r="U17" s="536">
        <v>223458</v>
      </c>
      <c r="V17" s="536">
        <v>220391</v>
      </c>
      <c r="W17" s="536">
        <v>212226</v>
      </c>
      <c r="X17" s="536">
        <v>199921</v>
      </c>
      <c r="Y17" s="536">
        <v>199076</v>
      </c>
      <c r="Z17" s="536">
        <v>193659</v>
      </c>
      <c r="AA17" s="536">
        <v>191340</v>
      </c>
      <c r="AB17" s="536">
        <v>174955</v>
      </c>
      <c r="AC17" s="536">
        <v>169406</v>
      </c>
      <c r="AD17" s="536">
        <v>161455</v>
      </c>
      <c r="AE17" s="536">
        <v>150050</v>
      </c>
      <c r="AF17" s="536">
        <v>142459</v>
      </c>
      <c r="AG17" s="536">
        <v>131456</v>
      </c>
      <c r="AH17" s="536">
        <v>127977</v>
      </c>
      <c r="AI17" s="536">
        <v>120813</v>
      </c>
      <c r="AJ17" s="536">
        <v>116234</v>
      </c>
      <c r="AK17" s="536">
        <v>111074</v>
      </c>
      <c r="AL17" s="536">
        <v>106648</v>
      </c>
      <c r="AM17" s="536">
        <v>104870</v>
      </c>
      <c r="AN17" s="536">
        <v>100791</v>
      </c>
      <c r="AO17" s="536">
        <v>97175</v>
      </c>
      <c r="AP17" s="536">
        <v>96008</v>
      </c>
      <c r="AQ17" s="536">
        <v>87389</v>
      </c>
      <c r="AR17" s="536" t="s">
        <v>701</v>
      </c>
    </row>
    <row r="18" spans="2:44" s="539" customFormat="1" ht="15" customHeight="1">
      <c r="B18" s="549" t="s">
        <v>702</v>
      </c>
      <c r="C18" s="550" t="s">
        <v>678</v>
      </c>
      <c r="D18" s="551"/>
      <c r="E18" s="550" t="s">
        <v>696</v>
      </c>
      <c r="F18" s="552">
        <v>0</v>
      </c>
      <c r="G18" s="553"/>
      <c r="H18" s="552"/>
      <c r="I18" s="552">
        <v>0.1</v>
      </c>
      <c r="J18" s="554"/>
      <c r="K18" s="553"/>
      <c r="L18" s="550">
        <f t="shared" si="2"/>
        <v>2930216.1570000006</v>
      </c>
      <c r="M18" s="555"/>
      <c r="N18" s="559">
        <f>0.3*$T$122+4.98*VLOOKUP("철골공",$R:$X,2,FALSE)+3.27*VLOOKUP("비계공",$R:$X,2,FALSE)+0.82*VLOOKUP("기계설비공",$R:$X,2,FALSE)+0.8*VLOOKUP("용접공",$R:$X,2,FALSE)</f>
        <v>2663832.87</v>
      </c>
      <c r="Q18" s="536">
        <v>1015</v>
      </c>
      <c r="R18" s="536" t="s">
        <v>703</v>
      </c>
      <c r="S18" s="542">
        <v>220081</v>
      </c>
      <c r="T18" s="536">
        <v>212500</v>
      </c>
      <c r="U18" s="536">
        <v>210152</v>
      </c>
      <c r="V18" s="536">
        <v>207037</v>
      </c>
      <c r="W18" s="536">
        <v>194463</v>
      </c>
      <c r="X18" s="536">
        <v>189031</v>
      </c>
      <c r="Y18" s="536">
        <v>185264</v>
      </c>
      <c r="Z18" s="536">
        <v>174178</v>
      </c>
      <c r="AA18" s="536">
        <v>173250</v>
      </c>
      <c r="AB18" s="536">
        <v>156731</v>
      </c>
      <c r="AC18" s="536">
        <v>150052</v>
      </c>
      <c r="AD18" s="536">
        <v>142030</v>
      </c>
      <c r="AE18" s="536">
        <v>135852</v>
      </c>
      <c r="AF18" s="536">
        <v>129160</v>
      </c>
      <c r="AG18" s="536">
        <v>122918</v>
      </c>
      <c r="AH18" s="536">
        <v>119308</v>
      </c>
      <c r="AI18" s="536">
        <v>113289</v>
      </c>
      <c r="AJ18" s="536">
        <v>106060</v>
      </c>
      <c r="AK18" s="536">
        <v>103874</v>
      </c>
      <c r="AL18" s="536">
        <v>104951</v>
      </c>
      <c r="AM18" s="536">
        <v>96782</v>
      </c>
      <c r="AN18" s="536">
        <v>97004</v>
      </c>
      <c r="AO18" s="536">
        <v>89295</v>
      </c>
      <c r="AP18" s="536">
        <v>90510</v>
      </c>
      <c r="AQ18" s="536">
        <v>83149</v>
      </c>
      <c r="AR18" s="536"/>
    </row>
    <row r="19" spans="2:44" s="539" customFormat="1" ht="15" customHeight="1">
      <c r="B19" s="549" t="s">
        <v>704</v>
      </c>
      <c r="C19" s="550" t="s">
        <v>678</v>
      </c>
      <c r="D19" s="551"/>
      <c r="E19" s="550" t="s">
        <v>696</v>
      </c>
      <c r="F19" s="552">
        <v>-0.2</v>
      </c>
      <c r="G19" s="553"/>
      <c r="H19" s="552"/>
      <c r="I19" s="552">
        <v>0.1</v>
      </c>
      <c r="J19" s="554"/>
      <c r="K19" s="552"/>
      <c r="L19" s="550">
        <f t="shared" si="2"/>
        <v>2344172.9256000007</v>
      </c>
      <c r="M19" s="555"/>
      <c r="N19" s="559">
        <f>0.3*$T$122+4.98*VLOOKUP("철골공",$R:$X,2,FALSE)+3.27*VLOOKUP("비계공",$R:$X,2,FALSE)+0.82*VLOOKUP("기계설비공",$R:$X,2,FALSE)+0.8*VLOOKUP("용접공",$R:$X,2,FALSE)</f>
        <v>2663832.87</v>
      </c>
      <c r="Q19" s="536">
        <v>1016</v>
      </c>
      <c r="R19" s="536" t="s">
        <v>705</v>
      </c>
      <c r="S19" s="542">
        <v>258751</v>
      </c>
      <c r="T19" s="536">
        <v>252322</v>
      </c>
      <c r="U19" s="536">
        <v>254202</v>
      </c>
      <c r="V19" s="536">
        <v>246180</v>
      </c>
      <c r="W19" s="536">
        <v>236187</v>
      </c>
      <c r="X19" s="536">
        <v>226437</v>
      </c>
      <c r="Y19" s="536">
        <v>223097</v>
      </c>
      <c r="Z19" s="536">
        <v>207145</v>
      </c>
      <c r="AA19" s="536">
        <v>206294</v>
      </c>
      <c r="AB19" s="536">
        <v>184533</v>
      </c>
      <c r="AC19" s="536">
        <v>177500</v>
      </c>
      <c r="AD19" s="536">
        <v>170086</v>
      </c>
      <c r="AE19" s="536">
        <v>164540</v>
      </c>
      <c r="AF19" s="536">
        <v>169977</v>
      </c>
      <c r="AG19" s="536">
        <v>157414</v>
      </c>
      <c r="AH19" s="536">
        <v>152163</v>
      </c>
      <c r="AI19" s="536">
        <v>147280</v>
      </c>
      <c r="AJ19" s="536">
        <v>140738</v>
      </c>
      <c r="AK19" s="536">
        <v>137626</v>
      </c>
      <c r="AL19" s="536">
        <v>136494</v>
      </c>
      <c r="AM19" s="536">
        <v>126338</v>
      </c>
      <c r="AN19" s="536">
        <v>126015</v>
      </c>
      <c r="AO19" s="536">
        <v>116803</v>
      </c>
      <c r="AP19" s="536">
        <v>116554</v>
      </c>
      <c r="AQ19" s="536">
        <v>107051</v>
      </c>
      <c r="AR19" s="536"/>
    </row>
    <row r="20" spans="2:44" s="539" customFormat="1" ht="15" customHeight="1">
      <c r="B20" s="549" t="s">
        <v>706</v>
      </c>
      <c r="C20" s="550" t="s">
        <v>678</v>
      </c>
      <c r="D20" s="551"/>
      <c r="E20" s="550" t="s">
        <v>696</v>
      </c>
      <c r="F20" s="552">
        <v>-0.3</v>
      </c>
      <c r="G20" s="553"/>
      <c r="H20" s="552"/>
      <c r="I20" s="552">
        <v>0.1</v>
      </c>
      <c r="J20" s="554"/>
      <c r="K20" s="553"/>
      <c r="L20" s="550">
        <f t="shared" si="2"/>
        <v>2051151.3099000002</v>
      </c>
      <c r="M20" s="555"/>
      <c r="N20" s="559">
        <f>0.3*$T$122+4.98*VLOOKUP("철골공",$R:$X,2,FALSE)+3.27*VLOOKUP("비계공",$R:$X,2,FALSE)+0.82*VLOOKUP("기계설비공",$R:$X,2,FALSE)+0.8*VLOOKUP("용접공",$R:$X,2,FALSE)</f>
        <v>2663832.87</v>
      </c>
      <c r="O20" s="561"/>
      <c r="P20" s="561"/>
      <c r="Q20" s="536">
        <v>1017</v>
      </c>
      <c r="R20" s="536" t="s">
        <v>707</v>
      </c>
      <c r="S20" s="542">
        <v>236986</v>
      </c>
      <c r="T20" s="536">
        <v>233977</v>
      </c>
      <c r="U20" s="536">
        <v>229326</v>
      </c>
      <c r="V20" s="536">
        <v>220443</v>
      </c>
      <c r="W20" s="536">
        <v>210767</v>
      </c>
      <c r="X20" s="536">
        <v>208344</v>
      </c>
      <c r="Y20" s="536">
        <v>200625</v>
      </c>
      <c r="Z20" s="536">
        <v>195374</v>
      </c>
      <c r="AA20" s="536">
        <v>189028</v>
      </c>
      <c r="AB20" s="536">
        <v>182443</v>
      </c>
      <c r="AC20" s="536">
        <v>176436</v>
      </c>
      <c r="AD20" s="536">
        <v>170023</v>
      </c>
      <c r="AE20" s="536">
        <v>163030</v>
      </c>
      <c r="AF20" s="536">
        <v>152559</v>
      </c>
      <c r="AG20" s="536">
        <v>139420</v>
      </c>
      <c r="AH20" s="536">
        <v>135760</v>
      </c>
      <c r="AI20" s="536">
        <v>128283</v>
      </c>
      <c r="AJ20" s="536">
        <v>124273</v>
      </c>
      <c r="AK20" s="536">
        <v>119672</v>
      </c>
      <c r="AL20" s="536">
        <v>119120</v>
      </c>
      <c r="AM20" s="536">
        <v>112398</v>
      </c>
      <c r="AN20" s="536">
        <v>116402</v>
      </c>
      <c r="AO20" s="536">
        <v>107298</v>
      </c>
      <c r="AP20" s="536">
        <v>101771</v>
      </c>
      <c r="AQ20" s="536">
        <v>103334</v>
      </c>
      <c r="AR20" s="536"/>
    </row>
    <row r="21" spans="2:44" s="539" customFormat="1" ht="15" customHeight="1">
      <c r="B21" s="549" t="s">
        <v>708</v>
      </c>
      <c r="C21" s="550" t="s">
        <v>678</v>
      </c>
      <c r="D21" s="551"/>
      <c r="E21" s="550" t="s">
        <v>709</v>
      </c>
      <c r="F21" s="552"/>
      <c r="G21" s="552"/>
      <c r="H21" s="552"/>
      <c r="I21" s="552"/>
      <c r="J21" s="560"/>
      <c r="K21" s="552"/>
      <c r="L21" s="550">
        <f>N21*(1+SUM(F21:K21))</f>
        <v>2382596.9300000002</v>
      </c>
      <c r="M21" s="555"/>
      <c r="N21" s="559">
        <f>4.98*VLOOKUP("철골공",$R:$X,2,FALSE)+3.27*VLOOKUP("비계공",$R:$X,2,FALSE)+0.8*VLOOKUP("용접공",$R:$X,2,FALSE)</f>
        <v>2382596.9300000002</v>
      </c>
      <c r="Q21" s="536">
        <v>1018</v>
      </c>
      <c r="R21" s="536" t="s">
        <v>710</v>
      </c>
      <c r="S21" s="542">
        <v>216121</v>
      </c>
      <c r="T21" s="536">
        <v>211355</v>
      </c>
      <c r="U21" s="536">
        <v>205982</v>
      </c>
      <c r="V21" s="536">
        <v>201946</v>
      </c>
      <c r="W21" s="536">
        <v>194853</v>
      </c>
      <c r="X21" s="536">
        <v>192239</v>
      </c>
      <c r="Y21" s="536">
        <v>183371</v>
      </c>
      <c r="Z21" s="536"/>
      <c r="AA21" s="536">
        <v>172935</v>
      </c>
      <c r="AB21" s="536">
        <v>158482</v>
      </c>
      <c r="AC21" s="536">
        <v>151602</v>
      </c>
      <c r="AD21" s="536">
        <v>145489</v>
      </c>
      <c r="AE21" s="536">
        <v>138693</v>
      </c>
      <c r="AF21" s="536">
        <v>131820</v>
      </c>
      <c r="AG21" s="536">
        <v>119124</v>
      </c>
      <c r="AH21" s="536">
        <v>115556</v>
      </c>
      <c r="AI21" s="536">
        <v>114608</v>
      </c>
      <c r="AJ21" s="536">
        <v>113795</v>
      </c>
      <c r="AK21" s="536">
        <v>110430</v>
      </c>
      <c r="AL21" s="536">
        <v>110164</v>
      </c>
      <c r="AM21" s="536">
        <v>103648</v>
      </c>
      <c r="AN21" s="536">
        <v>100604</v>
      </c>
      <c r="AO21" s="536">
        <v>93140</v>
      </c>
      <c r="AP21" s="536">
        <v>91841</v>
      </c>
      <c r="AQ21" s="536">
        <v>84211</v>
      </c>
      <c r="AR21" s="536"/>
    </row>
    <row r="22" spans="2:44" s="539" customFormat="1" ht="15" customHeight="1">
      <c r="B22" s="549" t="s">
        <v>711</v>
      </c>
      <c r="C22" s="550" t="s">
        <v>678</v>
      </c>
      <c r="D22" s="551"/>
      <c r="E22" s="550" t="s">
        <v>712</v>
      </c>
      <c r="F22" s="552"/>
      <c r="G22" s="552"/>
      <c r="H22" s="552"/>
      <c r="I22" s="552">
        <v>0.1</v>
      </c>
      <c r="J22" s="554"/>
      <c r="K22" s="552"/>
      <c r="L22" s="550">
        <f>N22*(1+SUM(F22:K22))</f>
        <v>1173802.7620000001</v>
      </c>
      <c r="M22" s="555"/>
      <c r="N22" s="559">
        <f>2.62*VLOOKUP("비계공",$R:$X,2,FALSE)+0.66*VLOOKUP("기계설비공",$R:$X,2,FALSE)+0.64*VLOOKUP("용접공",$R:$X,2,FALSE)</f>
        <v>1067093.42</v>
      </c>
      <c r="Q22" s="536">
        <v>1019</v>
      </c>
      <c r="R22" s="536" t="s">
        <v>713</v>
      </c>
      <c r="S22" s="542">
        <v>267989</v>
      </c>
      <c r="T22" s="536">
        <v>266931</v>
      </c>
      <c r="U22" s="536">
        <v>258360</v>
      </c>
      <c r="V22" s="536">
        <v>255303</v>
      </c>
      <c r="W22" s="536">
        <v>237245</v>
      </c>
      <c r="X22" s="536">
        <v>232804</v>
      </c>
      <c r="Y22" s="536">
        <v>225104</v>
      </c>
      <c r="Z22" s="536">
        <v>215034</v>
      </c>
      <c r="AA22" s="536">
        <v>212761</v>
      </c>
      <c r="AB22" s="536">
        <v>194484</v>
      </c>
      <c r="AC22" s="536">
        <v>185736</v>
      </c>
      <c r="AD22" s="536">
        <v>176515</v>
      </c>
      <c r="AE22" s="536">
        <v>162899</v>
      </c>
      <c r="AF22" s="536">
        <v>154530</v>
      </c>
      <c r="AG22" s="536">
        <v>141226</v>
      </c>
      <c r="AH22" s="536">
        <v>137978</v>
      </c>
      <c r="AI22" s="536">
        <v>131508</v>
      </c>
      <c r="AJ22" s="536">
        <v>126728</v>
      </c>
      <c r="AK22" s="536">
        <v>121878</v>
      </c>
      <c r="AL22" s="536">
        <v>117562</v>
      </c>
      <c r="AM22" s="536">
        <v>112897</v>
      </c>
      <c r="AN22" s="536">
        <v>113536</v>
      </c>
      <c r="AO22" s="536">
        <v>105320</v>
      </c>
      <c r="AP22" s="536">
        <v>105237</v>
      </c>
      <c r="AQ22" s="536">
        <v>96988</v>
      </c>
      <c r="AR22" s="536"/>
    </row>
    <row r="23" spans="2:44" s="539" customFormat="1" ht="15" customHeight="1">
      <c r="B23" s="563" t="s">
        <v>714</v>
      </c>
      <c r="C23" s="564" t="s">
        <v>678</v>
      </c>
      <c r="D23" s="565"/>
      <c r="E23" s="564" t="s">
        <v>715</v>
      </c>
      <c r="F23" s="566"/>
      <c r="G23" s="566"/>
      <c r="H23" s="565"/>
      <c r="I23" s="566">
        <v>0.1</v>
      </c>
      <c r="J23" s="568"/>
      <c r="K23" s="566"/>
      <c r="L23" s="564">
        <f>N23*(1+SUM(H23:J23))*(1+SUM(F23:G23))</f>
        <v>2056691.5930000001</v>
      </c>
      <c r="M23" s="555"/>
      <c r="N23" s="559">
        <f t="shared" ref="N23:N29" si="3">$T$122+0.1*VLOOKUP("특별인부",$R:$X,2,FALSE)+0.25*VLOOKUP("플랜트제관공",$R:$X,2,FALSE)+0.25*VLOOKUP("특별인부",$R:$X,2,FALSE)+2.87*VLOOKUP("비계공",$R:$X,2,FALSE)+1.33*VLOOKUP("특별인부",$R:$X,2,FALSE)+0.66*VLOOKUP("플랜트용접공",$R:$X,2,FALSE)+0.56*VLOOKUP("플랜트제관공",$R:$X,2,FALSE)</f>
        <v>1869719.63</v>
      </c>
      <c r="Q23" s="536">
        <v>1020</v>
      </c>
      <c r="R23" s="536" t="s">
        <v>716</v>
      </c>
      <c r="S23" s="542">
        <v>388892</v>
      </c>
      <c r="T23" s="536">
        <v>388408</v>
      </c>
      <c r="U23" s="536">
        <v>379657</v>
      </c>
      <c r="V23" s="536">
        <v>362612</v>
      </c>
      <c r="W23" s="536">
        <v>346760</v>
      </c>
      <c r="X23" s="536">
        <v>323830</v>
      </c>
      <c r="Y23" s="536">
        <v>322115</v>
      </c>
      <c r="Z23" s="536">
        <v>295409</v>
      </c>
      <c r="AA23" s="536">
        <v>285645</v>
      </c>
      <c r="AB23" s="536">
        <v>255749</v>
      </c>
      <c r="AC23" s="536">
        <v>275382</v>
      </c>
      <c r="AD23" s="536">
        <v>249770</v>
      </c>
      <c r="AE23" s="536">
        <v>269167</v>
      </c>
      <c r="AF23" s="536">
        <v>249104</v>
      </c>
      <c r="AG23" s="536">
        <v>228347</v>
      </c>
      <c r="AH23" s="536">
        <v>220486</v>
      </c>
      <c r="AI23" s="536">
        <v>199391</v>
      </c>
      <c r="AJ23" s="536">
        <v>185057</v>
      </c>
      <c r="AK23" s="536">
        <v>179574</v>
      </c>
      <c r="AL23" s="536">
        <v>185400</v>
      </c>
      <c r="AM23" s="536">
        <v>166216</v>
      </c>
      <c r="AN23" s="536">
        <v>158273</v>
      </c>
      <c r="AO23" s="536">
        <v>157610</v>
      </c>
      <c r="AP23" s="536">
        <v>155876</v>
      </c>
      <c r="AQ23" s="536">
        <v>142472</v>
      </c>
      <c r="AR23" s="536"/>
    </row>
    <row r="24" spans="2:44" s="539" customFormat="1" ht="15" customHeight="1">
      <c r="B24" s="563" t="s">
        <v>717</v>
      </c>
      <c r="C24" s="564" t="s">
        <v>678</v>
      </c>
      <c r="D24" s="565"/>
      <c r="E24" s="564" t="s">
        <v>715</v>
      </c>
      <c r="F24" s="566"/>
      <c r="G24" s="566"/>
      <c r="H24" s="566">
        <v>0.1</v>
      </c>
      <c r="I24" s="566">
        <v>0.1</v>
      </c>
      <c r="J24" s="568"/>
      <c r="K24" s="566"/>
      <c r="L24" s="564">
        <f t="shared" ref="L24:L29" si="4">N24*(1+SUM(H24:J24))*(1+SUM(F24:G24))</f>
        <v>2243663.5559999999</v>
      </c>
      <c r="M24" s="555"/>
      <c r="N24" s="559">
        <f t="shared" si="3"/>
        <v>1869719.63</v>
      </c>
      <c r="O24" s="570"/>
      <c r="P24" s="570"/>
      <c r="Q24" s="536">
        <v>1021</v>
      </c>
      <c r="R24" s="536" t="s">
        <v>718</v>
      </c>
      <c r="S24" s="542">
        <v>266624</v>
      </c>
      <c r="T24" s="536">
        <v>269836</v>
      </c>
      <c r="U24" s="536">
        <v>260473</v>
      </c>
      <c r="V24" s="536">
        <v>250950</v>
      </c>
      <c r="W24" s="536">
        <v>242636</v>
      </c>
      <c r="X24" s="536">
        <v>233781</v>
      </c>
      <c r="Y24" s="536">
        <v>222862</v>
      </c>
      <c r="Z24" s="536">
        <v>219340</v>
      </c>
      <c r="AA24" s="536">
        <v>217664</v>
      </c>
      <c r="AB24" s="536">
        <v>209720</v>
      </c>
      <c r="AC24" s="536">
        <v>192633</v>
      </c>
      <c r="AD24" s="536">
        <v>185725</v>
      </c>
      <c r="AE24" s="536">
        <v>172091</v>
      </c>
      <c r="AF24" s="536">
        <v>161334</v>
      </c>
      <c r="AG24" s="536">
        <v>148121</v>
      </c>
      <c r="AH24" s="536">
        <v>143356</v>
      </c>
      <c r="AI24" s="536">
        <v>135009</v>
      </c>
      <c r="AJ24" s="536">
        <v>126631</v>
      </c>
      <c r="AK24" s="536">
        <v>125105</v>
      </c>
      <c r="AL24" s="536">
        <v>119163</v>
      </c>
      <c r="AM24" s="536">
        <v>122344</v>
      </c>
      <c r="AN24" s="536">
        <v>120532</v>
      </c>
      <c r="AO24" s="536">
        <v>116217</v>
      </c>
      <c r="AP24" s="536">
        <v>117597</v>
      </c>
      <c r="AQ24" s="536">
        <v>109297</v>
      </c>
      <c r="AR24" s="536" t="s">
        <v>719</v>
      </c>
    </row>
    <row r="25" spans="2:44" s="539" customFormat="1" ht="15" customHeight="1">
      <c r="B25" s="563" t="s">
        <v>720</v>
      </c>
      <c r="C25" s="564" t="s">
        <v>678</v>
      </c>
      <c r="D25" s="565"/>
      <c r="E25" s="564" t="s">
        <v>715</v>
      </c>
      <c r="F25" s="566"/>
      <c r="G25" s="566"/>
      <c r="H25" s="566">
        <v>0.2</v>
      </c>
      <c r="I25" s="566">
        <v>0.1</v>
      </c>
      <c r="J25" s="568"/>
      <c r="K25" s="566"/>
      <c r="L25" s="564">
        <f t="shared" si="4"/>
        <v>2430635.5189999999</v>
      </c>
      <c r="N25" s="548">
        <f t="shared" si="3"/>
        <v>1869719.63</v>
      </c>
      <c r="O25" s="570"/>
      <c r="P25" s="570"/>
      <c r="Q25" s="536">
        <v>1022</v>
      </c>
      <c r="R25" s="536" t="s">
        <v>721</v>
      </c>
      <c r="S25" s="542">
        <v>243075</v>
      </c>
      <c r="T25" s="536">
        <v>247288</v>
      </c>
      <c r="U25" s="536">
        <v>240918</v>
      </c>
      <c r="V25" s="536">
        <v>240727</v>
      </c>
      <c r="W25" s="536">
        <v>232725</v>
      </c>
      <c r="X25" s="536">
        <v>227145</v>
      </c>
      <c r="Y25" s="536">
        <v>218209</v>
      </c>
      <c r="Z25" s="536">
        <v>209167</v>
      </c>
      <c r="AA25" s="536">
        <v>199735</v>
      </c>
      <c r="AB25" s="536">
        <v>199140</v>
      </c>
      <c r="AC25" s="536">
        <v>187174</v>
      </c>
      <c r="AD25" s="536">
        <v>182686</v>
      </c>
      <c r="AE25" s="536">
        <v>170221</v>
      </c>
      <c r="AF25" s="536">
        <v>159626</v>
      </c>
      <c r="AG25" s="536">
        <v>146052</v>
      </c>
      <c r="AH25" s="536">
        <v>141250</v>
      </c>
      <c r="AI25" s="536">
        <v>134289</v>
      </c>
      <c r="AJ25" s="536">
        <v>129962</v>
      </c>
      <c r="AK25" s="536">
        <v>126819</v>
      </c>
      <c r="AL25" s="536">
        <v>121588</v>
      </c>
      <c r="AM25" s="536">
        <v>115792</v>
      </c>
      <c r="AN25" s="536">
        <v>117866</v>
      </c>
      <c r="AO25" s="536">
        <v>111378</v>
      </c>
      <c r="AP25" s="536">
        <v>112082</v>
      </c>
      <c r="AQ25" s="536">
        <v>103673</v>
      </c>
      <c r="AR25" s="536"/>
    </row>
    <row r="26" spans="2:44" s="539" customFormat="1" ht="15" customHeight="1">
      <c r="B26" s="571" t="s">
        <v>722</v>
      </c>
      <c r="C26" s="569" t="s">
        <v>678</v>
      </c>
      <c r="D26" s="572"/>
      <c r="E26" s="569" t="s">
        <v>715</v>
      </c>
      <c r="F26" s="573"/>
      <c r="G26" s="573"/>
      <c r="H26" s="573">
        <v>0.3</v>
      </c>
      <c r="I26" s="573">
        <v>0.1</v>
      </c>
      <c r="J26" s="574"/>
      <c r="K26" s="573"/>
      <c r="L26" s="569">
        <f t="shared" si="4"/>
        <v>2617607.4819999998</v>
      </c>
      <c r="N26" s="548">
        <f t="shared" si="3"/>
        <v>1869719.63</v>
      </c>
      <c r="O26" s="570"/>
      <c r="P26" s="570"/>
      <c r="Q26" s="536">
        <v>1023</v>
      </c>
      <c r="R26" s="536" t="s">
        <v>723</v>
      </c>
      <c r="S26" s="542">
        <v>277894</v>
      </c>
      <c r="T26" s="536">
        <v>279267</v>
      </c>
      <c r="U26" s="536">
        <v>268058</v>
      </c>
      <c r="V26" s="536">
        <v>267639</v>
      </c>
      <c r="W26" s="536">
        <v>254714</v>
      </c>
      <c r="X26" s="536">
        <v>242631</v>
      </c>
      <c r="Y26" s="536">
        <v>237273</v>
      </c>
      <c r="Z26" s="536">
        <v>225210</v>
      </c>
      <c r="AA26" s="536">
        <v>224657</v>
      </c>
      <c r="AB26" s="536">
        <v>210176</v>
      </c>
      <c r="AC26" s="536">
        <v>203532</v>
      </c>
      <c r="AD26" s="536">
        <v>200925</v>
      </c>
      <c r="AE26" s="536">
        <v>188225</v>
      </c>
      <c r="AF26" s="536">
        <v>175760</v>
      </c>
      <c r="AG26" s="536">
        <v>163377</v>
      </c>
      <c r="AH26" s="536">
        <v>158297</v>
      </c>
      <c r="AI26" s="536">
        <v>148851</v>
      </c>
      <c r="AJ26" s="536">
        <v>142205</v>
      </c>
      <c r="AK26" s="536">
        <v>139327</v>
      </c>
      <c r="AL26" s="536">
        <v>133609</v>
      </c>
      <c r="AM26" s="536">
        <v>123567</v>
      </c>
      <c r="AN26" s="536">
        <v>123200</v>
      </c>
      <c r="AO26" s="536">
        <v>113962</v>
      </c>
      <c r="AP26" s="536">
        <v>113281</v>
      </c>
      <c r="AQ26" s="536">
        <v>104682</v>
      </c>
      <c r="AR26" s="536"/>
    </row>
    <row r="27" spans="2:44" s="539" customFormat="1" ht="15" customHeight="1">
      <c r="B27" s="549" t="s">
        <v>724</v>
      </c>
      <c r="C27" s="544" t="s">
        <v>678</v>
      </c>
      <c r="D27" s="545"/>
      <c r="E27" s="544" t="s">
        <v>715</v>
      </c>
      <c r="F27" s="575"/>
      <c r="G27" s="575"/>
      <c r="H27" s="575">
        <v>0.4</v>
      </c>
      <c r="I27" s="575">
        <v>0.1</v>
      </c>
      <c r="J27" s="554"/>
      <c r="K27" s="575"/>
      <c r="L27" s="544">
        <f t="shared" si="4"/>
        <v>2804579.4449999998</v>
      </c>
      <c r="N27" s="548">
        <f t="shared" si="3"/>
        <v>1869719.63</v>
      </c>
      <c r="O27" s="570"/>
      <c r="P27" s="570"/>
      <c r="Q27" s="536">
        <v>1024</v>
      </c>
      <c r="R27" s="536" t="s">
        <v>725</v>
      </c>
      <c r="S27" s="542">
        <v>248350</v>
      </c>
      <c r="T27" s="536">
        <v>249088</v>
      </c>
      <c r="U27" s="536">
        <v>248238</v>
      </c>
      <c r="V27" s="536">
        <v>242050</v>
      </c>
      <c r="W27" s="536">
        <v>236675</v>
      </c>
      <c r="X27" s="536">
        <v>234564</v>
      </c>
      <c r="Y27" s="536">
        <v>224380</v>
      </c>
      <c r="Z27" s="536">
        <v>219260</v>
      </c>
      <c r="AA27" s="536">
        <v>217409</v>
      </c>
      <c r="AB27" s="536">
        <v>199185</v>
      </c>
      <c r="AC27" s="536">
        <v>195972</v>
      </c>
      <c r="AD27" s="536">
        <v>187530</v>
      </c>
      <c r="AE27" s="536">
        <v>175176</v>
      </c>
      <c r="AF27" s="536">
        <v>163191</v>
      </c>
      <c r="AG27" s="536">
        <v>151907</v>
      </c>
      <c r="AH27" s="536">
        <v>147229</v>
      </c>
      <c r="AI27" s="536">
        <v>139607</v>
      </c>
      <c r="AJ27" s="536">
        <v>133792</v>
      </c>
      <c r="AK27" s="536">
        <v>132695</v>
      </c>
      <c r="AL27" s="536">
        <v>126072</v>
      </c>
      <c r="AM27" s="536">
        <v>128451</v>
      </c>
      <c r="AN27" s="536">
        <v>121799</v>
      </c>
      <c r="AO27" s="536">
        <v>117090</v>
      </c>
      <c r="AP27" s="536">
        <v>110390</v>
      </c>
      <c r="AQ27" s="536">
        <v>107183</v>
      </c>
      <c r="AR27" s="536" t="s">
        <v>726</v>
      </c>
    </row>
    <row r="28" spans="2:44" s="539" customFormat="1" ht="15" customHeight="1">
      <c r="B28" s="549" t="s">
        <v>727</v>
      </c>
      <c r="C28" s="544" t="s">
        <v>678</v>
      </c>
      <c r="D28" s="545"/>
      <c r="E28" s="544" t="s">
        <v>715</v>
      </c>
      <c r="F28" s="575"/>
      <c r="G28" s="575"/>
      <c r="H28" s="575">
        <v>0.5</v>
      </c>
      <c r="I28" s="575">
        <v>0.1</v>
      </c>
      <c r="J28" s="554"/>
      <c r="K28" s="575"/>
      <c r="L28" s="544">
        <f t="shared" si="4"/>
        <v>2991551.4079999998</v>
      </c>
      <c r="N28" s="548">
        <f t="shared" si="3"/>
        <v>1869719.63</v>
      </c>
      <c r="O28" s="570"/>
      <c r="P28" s="570"/>
      <c r="Q28" s="536">
        <v>1025</v>
      </c>
      <c r="R28" s="536" t="s">
        <v>728</v>
      </c>
      <c r="S28" s="542">
        <v>248139</v>
      </c>
      <c r="T28" s="536">
        <v>247778</v>
      </c>
      <c r="U28" s="536">
        <v>247643</v>
      </c>
      <c r="V28" s="536">
        <v>241506</v>
      </c>
      <c r="W28" s="536">
        <v>235191</v>
      </c>
      <c r="X28" s="536">
        <v>229105</v>
      </c>
      <c r="Y28" s="536">
        <v>221409</v>
      </c>
      <c r="Z28" s="536">
        <v>211036</v>
      </c>
      <c r="AA28" s="536">
        <v>205044</v>
      </c>
      <c r="AB28" s="536">
        <v>193212</v>
      </c>
      <c r="AC28" s="536">
        <v>190247</v>
      </c>
      <c r="AD28" s="536">
        <v>181240</v>
      </c>
      <c r="AE28" s="536">
        <v>167287</v>
      </c>
      <c r="AF28" s="536">
        <v>155803</v>
      </c>
      <c r="AG28" s="536">
        <v>143608</v>
      </c>
      <c r="AH28" s="536">
        <v>139664</v>
      </c>
      <c r="AI28" s="536">
        <v>133910</v>
      </c>
      <c r="AJ28" s="536">
        <v>129263</v>
      </c>
      <c r="AK28" s="536">
        <v>123257</v>
      </c>
      <c r="AL28" s="536">
        <v>123299</v>
      </c>
      <c r="AM28" s="536">
        <v>117474</v>
      </c>
      <c r="AN28" s="536">
        <v>116298</v>
      </c>
      <c r="AO28" s="536">
        <v>106359</v>
      </c>
      <c r="AP28" s="536">
        <v>105193</v>
      </c>
      <c r="AQ28" s="536">
        <v>101191</v>
      </c>
      <c r="AR28" s="536"/>
    </row>
    <row r="29" spans="2:44" s="539" customFormat="1" ht="15" customHeight="1">
      <c r="B29" s="549" t="s">
        <v>729</v>
      </c>
      <c r="C29" s="544" t="s">
        <v>678</v>
      </c>
      <c r="D29" s="545"/>
      <c r="E29" s="544" t="s">
        <v>715</v>
      </c>
      <c r="F29" s="575"/>
      <c r="G29" s="575"/>
      <c r="H29" s="575">
        <v>0.6</v>
      </c>
      <c r="I29" s="575">
        <v>0.1</v>
      </c>
      <c r="J29" s="554"/>
      <c r="K29" s="575"/>
      <c r="L29" s="544">
        <f t="shared" si="4"/>
        <v>3178523.3709999998</v>
      </c>
      <c r="N29" s="548">
        <f t="shared" si="3"/>
        <v>1869719.63</v>
      </c>
      <c r="O29" s="570"/>
      <c r="P29" s="570"/>
      <c r="Q29" s="536">
        <v>1026</v>
      </c>
      <c r="R29" s="536" t="s">
        <v>730</v>
      </c>
      <c r="S29" s="542">
        <v>220722</v>
      </c>
      <c r="T29" s="536">
        <v>219996</v>
      </c>
      <c r="U29" s="536">
        <v>212562</v>
      </c>
      <c r="V29" s="536">
        <v>206323</v>
      </c>
      <c r="W29" s="536">
        <v>199427</v>
      </c>
      <c r="X29" s="536">
        <v>191620</v>
      </c>
      <c r="Y29" s="536">
        <v>184934</v>
      </c>
      <c r="Z29" s="536">
        <v>176933</v>
      </c>
      <c r="AA29" s="536">
        <v>174334</v>
      </c>
      <c r="AB29" s="536">
        <v>158594</v>
      </c>
      <c r="AC29" s="536">
        <v>153086</v>
      </c>
      <c r="AD29" s="536">
        <v>148971</v>
      </c>
      <c r="AE29" s="536">
        <v>139009</v>
      </c>
      <c r="AF29" s="536">
        <v>130819</v>
      </c>
      <c r="AG29" s="536">
        <v>120907</v>
      </c>
      <c r="AH29" s="536">
        <v>116958</v>
      </c>
      <c r="AI29" s="536">
        <v>110271</v>
      </c>
      <c r="AJ29" s="536">
        <v>105008</v>
      </c>
      <c r="AK29" s="536">
        <v>101093</v>
      </c>
      <c r="AL29" s="536">
        <v>98523</v>
      </c>
      <c r="AM29" s="536">
        <v>91971</v>
      </c>
      <c r="AN29" s="536">
        <v>92902</v>
      </c>
      <c r="AO29" s="536">
        <v>87417</v>
      </c>
      <c r="AP29" s="536">
        <v>88799</v>
      </c>
      <c r="AQ29" s="536">
        <v>81612</v>
      </c>
      <c r="AR29" s="536"/>
    </row>
    <row r="30" spans="2:44" s="539" customFormat="1" ht="15" customHeight="1">
      <c r="B30" s="549" t="s">
        <v>731</v>
      </c>
      <c r="C30" s="544"/>
      <c r="D30" s="545"/>
      <c r="E30" s="544"/>
      <c r="F30" s="575"/>
      <c r="G30" s="575"/>
      <c r="H30" s="575"/>
      <c r="I30" s="575"/>
      <c r="J30" s="576"/>
      <c r="K30" s="575"/>
      <c r="L30" s="544"/>
      <c r="N30" s="548"/>
      <c r="O30" s="570"/>
      <c r="P30" s="570"/>
      <c r="Q30" s="536">
        <v>1027</v>
      </c>
      <c r="R30" s="536" t="s">
        <v>732</v>
      </c>
      <c r="S30" s="542">
        <v>272354</v>
      </c>
      <c r="T30" s="536">
        <v>274502</v>
      </c>
      <c r="U30" s="536">
        <v>266787</v>
      </c>
      <c r="V30" s="536">
        <v>256225</v>
      </c>
      <c r="W30" s="536">
        <v>251976</v>
      </c>
      <c r="X30" s="536">
        <v>239846</v>
      </c>
      <c r="Y30" s="536">
        <v>237304</v>
      </c>
      <c r="Z30" s="536">
        <v>228820</v>
      </c>
      <c r="AA30" s="536">
        <v>228423</v>
      </c>
      <c r="AB30" s="536">
        <v>216528</v>
      </c>
      <c r="AC30" s="536">
        <v>214502</v>
      </c>
      <c r="AD30" s="536">
        <v>209611</v>
      </c>
      <c r="AE30" s="536">
        <v>188228</v>
      </c>
      <c r="AF30" s="536">
        <v>175547</v>
      </c>
      <c r="AG30" s="536">
        <v>162424</v>
      </c>
      <c r="AH30" s="536">
        <v>157810</v>
      </c>
      <c r="AI30" s="536">
        <v>149091</v>
      </c>
      <c r="AJ30" s="536">
        <v>141989</v>
      </c>
      <c r="AK30" s="536">
        <v>140811</v>
      </c>
      <c r="AL30" s="536">
        <v>135353</v>
      </c>
      <c r="AM30" s="536">
        <v>129924</v>
      </c>
      <c r="AN30" s="536">
        <v>123123</v>
      </c>
      <c r="AO30" s="536">
        <v>115095</v>
      </c>
      <c r="AP30" s="536">
        <v>112225</v>
      </c>
      <c r="AQ30" s="536">
        <v>107403</v>
      </c>
      <c r="AR30" s="536"/>
    </row>
    <row r="31" spans="2:44" s="539" customFormat="1" ht="15" customHeight="1">
      <c r="B31" s="549" t="s">
        <v>733</v>
      </c>
      <c r="C31" s="544" t="s">
        <v>678</v>
      </c>
      <c r="D31" s="545"/>
      <c r="E31" s="544" t="s">
        <v>734</v>
      </c>
      <c r="F31" s="575"/>
      <c r="G31" s="575"/>
      <c r="H31" s="575"/>
      <c r="I31" s="575">
        <v>0.1</v>
      </c>
      <c r="J31" s="554"/>
      <c r="K31" s="575"/>
      <c r="L31" s="544">
        <f t="shared" ref="L31:L32" si="5">N31*(1+SUM(F31:K31))</f>
        <v>1287872.6189999999</v>
      </c>
      <c r="N31" s="548">
        <f>0.3*$T$122+1.07*VLOOKUP("비계공",$R:$X,2,FALSE)+2.36*VLOOKUP("철골공",$R:$X,2,FALSE)+0.82*VLOOKUP("기계설비공",$R:$X,2,FALSE)</f>
        <v>1170793.2899999998</v>
      </c>
      <c r="O31" s="561"/>
      <c r="P31" s="561"/>
      <c r="Q31" s="536">
        <v>1028</v>
      </c>
      <c r="R31" s="536" t="s">
        <v>735</v>
      </c>
      <c r="S31" s="542">
        <v>284337</v>
      </c>
      <c r="T31" s="536">
        <v>279575</v>
      </c>
      <c r="U31" s="536">
        <v>274325</v>
      </c>
      <c r="V31" s="536">
        <v>269214</v>
      </c>
      <c r="W31" s="536">
        <v>258876</v>
      </c>
      <c r="X31" s="536">
        <v>253427</v>
      </c>
      <c r="Y31" s="536">
        <v>247079</v>
      </c>
      <c r="Z31" s="536">
        <v>234370</v>
      </c>
      <c r="AA31" s="536">
        <v>230160</v>
      </c>
      <c r="AB31" s="536">
        <v>210086</v>
      </c>
      <c r="AC31" s="536">
        <v>206065</v>
      </c>
      <c r="AD31" s="536">
        <v>199848</v>
      </c>
      <c r="AE31" s="536">
        <v>187087</v>
      </c>
      <c r="AF31" s="536">
        <v>174390</v>
      </c>
      <c r="AG31" s="536">
        <v>159509</v>
      </c>
      <c r="AH31" s="536">
        <v>153735</v>
      </c>
      <c r="AI31" s="536">
        <v>145574</v>
      </c>
      <c r="AJ31" s="536">
        <v>141147</v>
      </c>
      <c r="AK31" s="536">
        <v>133837</v>
      </c>
      <c r="AL31" s="536">
        <v>132287</v>
      </c>
      <c r="AM31" s="536">
        <v>126339</v>
      </c>
      <c r="AN31" s="536">
        <v>130375</v>
      </c>
      <c r="AO31" s="536">
        <v>123611</v>
      </c>
      <c r="AP31" s="536">
        <v>120603</v>
      </c>
      <c r="AQ31" s="536">
        <v>115534</v>
      </c>
      <c r="AR31" s="536"/>
    </row>
    <row r="32" spans="2:44" s="539" customFormat="1" ht="15" customHeight="1">
      <c r="B32" s="549" t="s">
        <v>736</v>
      </c>
      <c r="C32" s="544" t="s">
        <v>737</v>
      </c>
      <c r="D32" s="545"/>
      <c r="E32" s="544" t="s">
        <v>738</v>
      </c>
      <c r="F32" s="575"/>
      <c r="G32" s="575"/>
      <c r="H32" s="575"/>
      <c r="I32" s="575">
        <v>0.1</v>
      </c>
      <c r="J32" s="554"/>
      <c r="K32" s="575"/>
      <c r="L32" s="544">
        <f t="shared" si="5"/>
        <v>114809.11200000001</v>
      </c>
      <c r="N32" s="548">
        <f>0.24*VLOOKUP("플랜트배관공",$R:$X,2,FALSE)+0.12*VLOOKUP("특별인부",$R:$X,2,FALSE)</f>
        <v>104371.92</v>
      </c>
      <c r="O32" s="577"/>
      <c r="P32" s="577"/>
      <c r="Q32" s="536">
        <v>1029</v>
      </c>
      <c r="R32" s="536" t="s">
        <v>739</v>
      </c>
      <c r="S32" s="542">
        <v>253409</v>
      </c>
      <c r="T32" s="536">
        <v>256854</v>
      </c>
      <c r="U32" s="536">
        <v>250776</v>
      </c>
      <c r="V32" s="536">
        <v>249977</v>
      </c>
      <c r="W32" s="536">
        <v>242035</v>
      </c>
      <c r="X32" s="536">
        <v>235799</v>
      </c>
      <c r="Y32" s="536">
        <v>229273</v>
      </c>
      <c r="Z32" s="536">
        <v>217123</v>
      </c>
      <c r="AA32" s="536">
        <v>213676</v>
      </c>
      <c r="AB32" s="536">
        <v>198613</v>
      </c>
      <c r="AC32" s="536">
        <v>188854</v>
      </c>
      <c r="AD32" s="536">
        <v>184508</v>
      </c>
      <c r="AE32" s="536">
        <v>174277</v>
      </c>
      <c r="AF32" s="536">
        <v>153890</v>
      </c>
      <c r="AG32" s="536">
        <v>141733</v>
      </c>
      <c r="AH32" s="536">
        <v>138445</v>
      </c>
      <c r="AI32" s="536">
        <v>132552</v>
      </c>
      <c r="AJ32" s="536">
        <v>127681</v>
      </c>
      <c r="AK32" s="536">
        <v>122128</v>
      </c>
      <c r="AL32" s="536">
        <v>121900</v>
      </c>
      <c r="AM32" s="536">
        <v>115265</v>
      </c>
      <c r="AN32" s="536">
        <v>114929</v>
      </c>
      <c r="AO32" s="536">
        <v>109720</v>
      </c>
      <c r="AP32" s="536">
        <v>106840</v>
      </c>
      <c r="AQ32" s="536">
        <v>105730</v>
      </c>
      <c r="AR32" s="536"/>
    </row>
    <row r="33" spans="2:44" s="539" customFormat="1" ht="15" customHeight="1">
      <c r="B33" s="549" t="s">
        <v>740</v>
      </c>
      <c r="C33" s="544" t="s">
        <v>737</v>
      </c>
      <c r="D33" s="545"/>
      <c r="E33" s="544" t="s">
        <v>738</v>
      </c>
      <c r="F33" s="575"/>
      <c r="G33" s="575"/>
      <c r="H33" s="575"/>
      <c r="I33" s="575">
        <v>0.1</v>
      </c>
      <c r="J33" s="554"/>
      <c r="K33" s="575"/>
      <c r="L33" s="544">
        <f t="shared" ref="L33:L34" si="6">N33*(1+SUM(F33:K33))</f>
        <v>309027.85980000003</v>
      </c>
      <c r="N33" s="548">
        <f>0.646*VLOOKUP("플랜트배관공",$R:$X,2,FALSE)+0.323*VLOOKUP("특별인부",$R:$X,2,FALSE)</f>
        <v>280934.41800000001</v>
      </c>
      <c r="O33" s="577"/>
      <c r="P33" s="577"/>
      <c r="Q33" s="536">
        <v>1030</v>
      </c>
      <c r="R33" s="536" t="s">
        <v>741</v>
      </c>
      <c r="S33" s="542">
        <v>252249</v>
      </c>
      <c r="T33" s="536">
        <v>245524</v>
      </c>
      <c r="U33" s="536">
        <v>243538</v>
      </c>
      <c r="V33" s="536">
        <v>236263</v>
      </c>
      <c r="W33" s="536">
        <v>228883</v>
      </c>
      <c r="X33" s="536">
        <v>222738</v>
      </c>
      <c r="Y33" s="536">
        <v>217517</v>
      </c>
      <c r="Z33" s="536">
        <v>211250</v>
      </c>
      <c r="AA33" s="536">
        <v>206253</v>
      </c>
      <c r="AB33" s="536">
        <v>203246</v>
      </c>
      <c r="AC33" s="536">
        <v>192305</v>
      </c>
      <c r="AD33" s="536">
        <v>189600</v>
      </c>
      <c r="AE33" s="536">
        <v>177322</v>
      </c>
      <c r="AF33" s="536">
        <v>165367</v>
      </c>
      <c r="AG33" s="536">
        <v>154536</v>
      </c>
      <c r="AH33" s="536">
        <v>150050</v>
      </c>
      <c r="AI33" s="536">
        <v>144150</v>
      </c>
      <c r="AJ33" s="536">
        <v>137611</v>
      </c>
      <c r="AK33" s="536">
        <v>135112</v>
      </c>
      <c r="AL33" s="536">
        <v>129598</v>
      </c>
      <c r="AM33" s="536">
        <v>126011</v>
      </c>
      <c r="AN33" s="536">
        <v>124831</v>
      </c>
      <c r="AO33" s="536">
        <v>116367</v>
      </c>
      <c r="AP33" s="536">
        <v>114792</v>
      </c>
      <c r="AQ33" s="536">
        <v>108686</v>
      </c>
      <c r="AR33" s="536"/>
    </row>
    <row r="34" spans="2:44" s="539" customFormat="1" ht="15" customHeight="1">
      <c r="B34" s="549" t="s">
        <v>742</v>
      </c>
      <c r="C34" s="544" t="s">
        <v>737</v>
      </c>
      <c r="D34" s="545"/>
      <c r="E34" s="544" t="s">
        <v>738</v>
      </c>
      <c r="F34" s="575"/>
      <c r="G34" s="575"/>
      <c r="H34" s="575"/>
      <c r="I34" s="575">
        <v>0.1</v>
      </c>
      <c r="J34" s="554"/>
      <c r="K34" s="575"/>
      <c r="L34" s="544">
        <f t="shared" si="6"/>
        <v>526208.43000000005</v>
      </c>
      <c r="N34" s="548">
        <f>1.1*VLOOKUP("플랜트배관공",$R:$X,2,FALSE)+0.55*VLOOKUP("특별인부",$R:$X,2,FALSE)</f>
        <v>478371.3</v>
      </c>
      <c r="O34" s="577"/>
      <c r="P34" s="577"/>
      <c r="Q34" s="536">
        <v>1031</v>
      </c>
      <c r="R34" s="536" t="s">
        <v>743</v>
      </c>
      <c r="S34" s="542">
        <v>222618</v>
      </c>
      <c r="T34" s="536">
        <v>221362</v>
      </c>
      <c r="U34" s="536">
        <v>215675</v>
      </c>
      <c r="V34" s="536">
        <v>211861</v>
      </c>
      <c r="W34" s="536">
        <v>205156</v>
      </c>
      <c r="X34" s="536">
        <v>199187</v>
      </c>
      <c r="Y34" s="536">
        <v>192426</v>
      </c>
      <c r="Z34" s="536">
        <v>188914</v>
      </c>
      <c r="AA34" s="536">
        <v>185814</v>
      </c>
      <c r="AB34" s="536">
        <v>174513</v>
      </c>
      <c r="AC34" s="536">
        <v>169575</v>
      </c>
      <c r="AD34" s="536">
        <v>165558</v>
      </c>
      <c r="AE34" s="536">
        <v>157719</v>
      </c>
      <c r="AF34" s="536">
        <v>145618</v>
      </c>
      <c r="AG34" s="536">
        <v>133325</v>
      </c>
      <c r="AH34" s="536">
        <v>129887</v>
      </c>
      <c r="AI34" s="536">
        <v>122699</v>
      </c>
      <c r="AJ34" s="536">
        <v>116463</v>
      </c>
      <c r="AK34" s="536">
        <v>116098</v>
      </c>
      <c r="AL34" s="536">
        <v>112571</v>
      </c>
      <c r="AM34" s="536">
        <v>108172</v>
      </c>
      <c r="AN34" s="536">
        <v>103928</v>
      </c>
      <c r="AO34" s="536">
        <v>97428</v>
      </c>
      <c r="AP34" s="536">
        <v>96090</v>
      </c>
      <c r="AQ34" s="536">
        <v>89724</v>
      </c>
      <c r="AR34" s="536"/>
    </row>
    <row r="35" spans="2:44" s="539" customFormat="1" ht="15" customHeight="1">
      <c r="B35" s="549" t="s">
        <v>744</v>
      </c>
      <c r="C35" s="550">
        <v>0</v>
      </c>
      <c r="D35" s="551"/>
      <c r="E35" s="550" t="s">
        <v>738</v>
      </c>
      <c r="F35" s="552"/>
      <c r="G35" s="552"/>
      <c r="H35" s="552">
        <v>0.1</v>
      </c>
      <c r="I35" s="552">
        <v>0.1</v>
      </c>
      <c r="J35" s="554"/>
      <c r="K35" s="552"/>
      <c r="L35" s="550">
        <f>N35*(1+SUM(F35:G35))*(1+SUM(H35:J35))</f>
        <v>1549923.0120000003</v>
      </c>
      <c r="M35" s="555"/>
      <c r="N35" s="559">
        <f>(1.1*2.7)*VLOOKUP("플랜트배관공",$R:$X,2,FALSE)+(0.55*2.7)*VLOOKUP("특별인부",$R:$X,2,FALSE)</f>
        <v>1291602.5100000002</v>
      </c>
      <c r="O35" s="577"/>
      <c r="P35" s="577"/>
      <c r="Q35" s="536">
        <v>1032</v>
      </c>
      <c r="R35" s="536" t="s">
        <v>745</v>
      </c>
      <c r="S35" s="542" t="s">
        <v>8</v>
      </c>
      <c r="T35" s="536" t="s">
        <v>8</v>
      </c>
      <c r="U35" s="536">
        <v>201535</v>
      </c>
      <c r="V35" s="536"/>
      <c r="W35" s="536"/>
      <c r="X35" s="536">
        <v>186660</v>
      </c>
      <c r="Y35" s="536"/>
      <c r="Z35" s="536">
        <v>170190</v>
      </c>
      <c r="AA35" s="536" t="s">
        <v>8</v>
      </c>
      <c r="AB35" s="536" t="s">
        <v>8</v>
      </c>
      <c r="AC35" s="536">
        <v>153200</v>
      </c>
      <c r="AD35" s="536">
        <v>148870</v>
      </c>
      <c r="AE35" s="536">
        <v>145883</v>
      </c>
      <c r="AF35" s="536">
        <v>135816</v>
      </c>
      <c r="AG35" s="536">
        <v>129000</v>
      </c>
      <c r="AH35" s="536">
        <v>126629</v>
      </c>
      <c r="AI35" s="536">
        <v>121211</v>
      </c>
      <c r="AJ35" s="536">
        <v>116489</v>
      </c>
      <c r="AK35" s="536">
        <v>114286</v>
      </c>
      <c r="AL35" s="536">
        <v>113333</v>
      </c>
      <c r="AM35" s="536">
        <v>104643</v>
      </c>
      <c r="AN35" s="536">
        <v>103896</v>
      </c>
      <c r="AO35" s="536">
        <v>96799</v>
      </c>
      <c r="AP35" s="536">
        <v>96541</v>
      </c>
      <c r="AQ35" s="536">
        <v>90245</v>
      </c>
      <c r="AR35" s="536"/>
    </row>
    <row r="36" spans="2:44" s="539" customFormat="1" ht="15" customHeight="1">
      <c r="B36" s="549" t="s">
        <v>746</v>
      </c>
      <c r="C36" s="550"/>
      <c r="D36" s="551"/>
      <c r="E36" s="550" t="s">
        <v>738</v>
      </c>
      <c r="F36" s="552"/>
      <c r="G36" s="552"/>
      <c r="H36" s="552">
        <v>0.1</v>
      </c>
      <c r="I36" s="552">
        <v>0.1</v>
      </c>
      <c r="J36" s="560"/>
      <c r="K36" s="552"/>
      <c r="L36" s="550">
        <f>N36*(1+SUM(F36:G36))*(1+SUM(H36:J36))</f>
        <v>1148091.1199999999</v>
      </c>
      <c r="M36" s="555"/>
      <c r="N36" s="559">
        <f>(1.1*2)*VLOOKUP("플랜트배관공",$R:$X,2,FALSE)+(0.55*2)*VLOOKUP("특별인부",$R:$X,2,FALSE)</f>
        <v>956742.6</v>
      </c>
      <c r="O36" s="577"/>
      <c r="P36" s="577"/>
      <c r="Q36" s="536">
        <v>1033</v>
      </c>
      <c r="R36" s="536" t="s">
        <v>747</v>
      </c>
      <c r="S36" s="542">
        <v>266246</v>
      </c>
      <c r="T36" s="536">
        <v>263972</v>
      </c>
      <c r="U36" s="536">
        <v>258935</v>
      </c>
      <c r="V36" s="536">
        <v>249245</v>
      </c>
      <c r="W36" s="536">
        <v>245307</v>
      </c>
      <c r="X36" s="536">
        <v>236050</v>
      </c>
      <c r="Y36" s="536">
        <v>226394</v>
      </c>
      <c r="Z36" s="536">
        <v>217417</v>
      </c>
      <c r="AA36" s="536">
        <v>212629</v>
      </c>
      <c r="AB36" s="536">
        <v>209932</v>
      </c>
      <c r="AC36" s="536">
        <v>204974</v>
      </c>
      <c r="AD36" s="536">
        <v>204601</v>
      </c>
      <c r="AE36" s="536">
        <v>190800</v>
      </c>
      <c r="AF36" s="536">
        <v>173847</v>
      </c>
      <c r="AG36" s="536">
        <v>162796</v>
      </c>
      <c r="AH36" s="536">
        <v>157965</v>
      </c>
      <c r="AI36" s="536">
        <v>151583</v>
      </c>
      <c r="AJ36" s="536">
        <v>143609</v>
      </c>
      <c r="AK36" s="536">
        <v>138838</v>
      </c>
      <c r="AL36" s="536">
        <v>135109</v>
      </c>
      <c r="AM36" s="536">
        <v>128136</v>
      </c>
      <c r="AN36" s="536">
        <v>133267</v>
      </c>
      <c r="AO36" s="536">
        <v>128544</v>
      </c>
      <c r="AP36" s="536">
        <v>128509</v>
      </c>
      <c r="AQ36" s="536">
        <v>119030</v>
      </c>
      <c r="AR36" s="536"/>
    </row>
    <row r="37" spans="2:44" s="539" customFormat="1" ht="15" customHeight="1">
      <c r="B37" s="549"/>
      <c r="C37" s="544"/>
      <c r="D37" s="545"/>
      <c r="E37" s="544"/>
      <c r="F37" s="575"/>
      <c r="G37" s="575"/>
      <c r="H37" s="575"/>
      <c r="I37" s="575"/>
      <c r="J37" s="576"/>
      <c r="K37" s="575"/>
      <c r="L37" s="544"/>
      <c r="N37" s="578" t="s">
        <v>748</v>
      </c>
      <c r="O37" s="579" t="s">
        <v>749</v>
      </c>
      <c r="Q37" s="536">
        <v>1034</v>
      </c>
      <c r="R37" s="536" t="s">
        <v>750</v>
      </c>
      <c r="S37" s="542">
        <v>202696</v>
      </c>
      <c r="T37" s="536">
        <v>200341</v>
      </c>
      <c r="U37" s="536">
        <v>195370</v>
      </c>
      <c r="V37" s="536">
        <v>189100</v>
      </c>
      <c r="W37" s="536">
        <v>185459</v>
      </c>
      <c r="X37" s="536">
        <v>181682</v>
      </c>
      <c r="Y37" s="536">
        <v>176807</v>
      </c>
      <c r="Z37" s="536">
        <v>173416</v>
      </c>
      <c r="AA37" s="536">
        <v>169920</v>
      </c>
      <c r="AB37" s="536">
        <v>156858</v>
      </c>
      <c r="AC37" s="536">
        <v>150525</v>
      </c>
      <c r="AD37" s="536">
        <v>146786</v>
      </c>
      <c r="AE37" s="536">
        <v>134900</v>
      </c>
      <c r="AF37" s="536">
        <v>126890</v>
      </c>
      <c r="AG37" s="536">
        <v>121906</v>
      </c>
      <c r="AH37" s="536">
        <v>117880</v>
      </c>
      <c r="AI37" s="536">
        <v>114424</v>
      </c>
      <c r="AJ37" s="536">
        <v>109670</v>
      </c>
      <c r="AK37" s="536">
        <v>104254</v>
      </c>
      <c r="AL37" s="536">
        <v>102821</v>
      </c>
      <c r="AM37" s="536">
        <v>99267</v>
      </c>
      <c r="AN37" s="536">
        <v>99219</v>
      </c>
      <c r="AO37" s="536">
        <v>94619</v>
      </c>
      <c r="AP37" s="536">
        <v>90959</v>
      </c>
      <c r="AQ37" s="536">
        <v>88140</v>
      </c>
      <c r="AR37" s="536"/>
    </row>
    <row r="38" spans="2:44" s="539" customFormat="1" ht="15" customHeight="1">
      <c r="B38" s="549" t="s">
        <v>751</v>
      </c>
      <c r="C38" s="550" t="s">
        <v>678</v>
      </c>
      <c r="D38" s="551"/>
      <c r="E38" s="550" t="s">
        <v>752</v>
      </c>
      <c r="F38" s="552"/>
      <c r="G38" s="552"/>
      <c r="H38" s="552"/>
      <c r="I38" s="552">
        <v>0.1</v>
      </c>
      <c r="J38" s="554"/>
      <c r="K38" s="552"/>
      <c r="L38" s="550">
        <f>N38*(1+SUM(F38:G38))*(1+SUM(H38:J38))</f>
        <v>29603109.800000001</v>
      </c>
      <c r="M38" s="555"/>
      <c r="N38" s="559">
        <f>47*VLOOKUP("플랜트용접공",$R:$X,2,FALSE)+23.5*VLOOKUP("플랜트배관공",$R:$X,2,FALSE)+23.5*VLOOKUP("특별인부",$R:$X,2,FALSE)</f>
        <v>26911918</v>
      </c>
      <c r="O38" s="539">
        <f>L38*1.475</f>
        <v>43664586.955000006</v>
      </c>
      <c r="Q38" s="536">
        <v>1035</v>
      </c>
      <c r="R38" s="536" t="s">
        <v>753</v>
      </c>
      <c r="S38" s="542">
        <v>237854</v>
      </c>
      <c r="T38" s="536">
        <v>232729</v>
      </c>
      <c r="U38" s="536">
        <v>226601</v>
      </c>
      <c r="V38" s="536">
        <v>216928</v>
      </c>
      <c r="W38" s="536">
        <v>213197</v>
      </c>
      <c r="X38" s="536">
        <v>205422</v>
      </c>
      <c r="Y38" s="536">
        <v>198691</v>
      </c>
      <c r="Z38" s="536">
        <v>192957</v>
      </c>
      <c r="AA38" s="536">
        <v>186646</v>
      </c>
      <c r="AB38" s="536">
        <v>183762</v>
      </c>
      <c r="AC38" s="536">
        <v>176700</v>
      </c>
      <c r="AD38" s="536">
        <v>166716</v>
      </c>
      <c r="AE38" s="536">
        <v>160436</v>
      </c>
      <c r="AF38" s="536">
        <v>152318</v>
      </c>
      <c r="AG38" s="536">
        <v>141394</v>
      </c>
      <c r="AH38" s="536">
        <v>137435</v>
      </c>
      <c r="AI38" s="536">
        <v>132250</v>
      </c>
      <c r="AJ38" s="536">
        <v>127665</v>
      </c>
      <c r="AK38" s="536">
        <v>122968</v>
      </c>
      <c r="AL38" s="536">
        <v>118192</v>
      </c>
      <c r="AM38" s="536">
        <v>122756</v>
      </c>
      <c r="AN38" s="536">
        <v>119474</v>
      </c>
      <c r="AO38" s="536">
        <v>111372</v>
      </c>
      <c r="AP38" s="536">
        <v>111345</v>
      </c>
      <c r="AQ38" s="536">
        <v>103162</v>
      </c>
      <c r="AR38" s="536"/>
    </row>
    <row r="39" spans="2:44" s="539" customFormat="1" ht="15" customHeight="1">
      <c r="B39" s="549" t="s">
        <v>754</v>
      </c>
      <c r="C39" s="550" t="s">
        <v>678</v>
      </c>
      <c r="D39" s="551"/>
      <c r="E39" s="550" t="s">
        <v>752</v>
      </c>
      <c r="F39" s="552"/>
      <c r="G39" s="552"/>
      <c r="H39" s="552"/>
      <c r="I39" s="552">
        <v>0.1</v>
      </c>
      <c r="J39" s="554"/>
      <c r="K39" s="552"/>
      <c r="L39" s="550">
        <f>N39*(1+SUM(F39:G39))*(1+SUM(H39:J39))</f>
        <v>26990700.879999999</v>
      </c>
      <c r="M39" s="555"/>
      <c r="N39" s="559">
        <f>42.9*VLOOKUP("플랜트용접공",$R:$X,2,FALSE)+21.4*VLOOKUP("플랜트배관공",$R:$X,2,FALSE)+21.4*VLOOKUP("특별인부",$R:$X,2,FALSE)</f>
        <v>24537000.799999997</v>
      </c>
      <c r="O39" s="539">
        <f t="shared" ref="O39:O41" si="7">L39*1.475</f>
        <v>39811283.798</v>
      </c>
      <c r="Q39" s="536">
        <v>1036</v>
      </c>
      <c r="R39" s="536" t="s">
        <v>755</v>
      </c>
      <c r="S39" s="542">
        <v>224113</v>
      </c>
      <c r="T39" s="536">
        <v>229334</v>
      </c>
      <c r="U39" s="536">
        <v>222346</v>
      </c>
      <c r="V39" s="536">
        <v>219230</v>
      </c>
      <c r="W39" s="536">
        <v>209602</v>
      </c>
      <c r="X39" s="536">
        <v>204039</v>
      </c>
      <c r="Y39" s="536">
        <v>194244</v>
      </c>
      <c r="Z39" s="536">
        <v>187839</v>
      </c>
      <c r="AA39" s="536">
        <v>181305</v>
      </c>
      <c r="AB39" s="536">
        <v>177964</v>
      </c>
      <c r="AC39" s="536">
        <v>169590</v>
      </c>
      <c r="AD39" s="536">
        <v>159703</v>
      </c>
      <c r="AE39" s="536">
        <v>155527</v>
      </c>
      <c r="AF39" s="536">
        <v>155855</v>
      </c>
      <c r="AG39" s="536">
        <v>144009</v>
      </c>
      <c r="AH39" s="536">
        <v>141063</v>
      </c>
      <c r="AI39" s="536">
        <v>133189</v>
      </c>
      <c r="AJ39" s="536">
        <v>127218</v>
      </c>
      <c r="AK39" s="536">
        <v>122862</v>
      </c>
      <c r="AL39" s="536">
        <v>122074</v>
      </c>
      <c r="AM39" s="536">
        <v>118788</v>
      </c>
      <c r="AN39" s="536">
        <v>118435</v>
      </c>
      <c r="AO39" s="536">
        <v>121564</v>
      </c>
      <c r="AP39" s="536">
        <v>122326</v>
      </c>
      <c r="AQ39" s="536">
        <v>114953</v>
      </c>
      <c r="AR39" s="536"/>
    </row>
    <row r="40" spans="2:44" s="539" customFormat="1" ht="15" customHeight="1">
      <c r="B40" s="549" t="s">
        <v>756</v>
      </c>
      <c r="C40" s="550" t="s">
        <v>678</v>
      </c>
      <c r="D40" s="551"/>
      <c r="E40" s="550" t="s">
        <v>752</v>
      </c>
      <c r="F40" s="552"/>
      <c r="G40" s="552"/>
      <c r="H40" s="552"/>
      <c r="I40" s="552">
        <v>0.1</v>
      </c>
      <c r="J40" s="554"/>
      <c r="K40" s="552"/>
      <c r="L40" s="550">
        <f t="shared" ref="L40:L48" si="8">N40*(1+SUM(F40:G40))*(1+SUM(H40:J40))</f>
        <v>22959639.120000001</v>
      </c>
      <c r="M40" s="555"/>
      <c r="N40" s="559">
        <f>36.5*VLOOKUP("플랜트용접공",$R:$X,2,FALSE)+18.2*VLOOKUP("플랜트배관공",$R:$X,2,FALSE)+18.2*VLOOKUP("특별인부",$R:$X,2,FALSE)</f>
        <v>20872399.199999999</v>
      </c>
      <c r="O40" s="539">
        <f t="shared" si="7"/>
        <v>33865467.702000007</v>
      </c>
      <c r="Q40" s="536">
        <v>1037</v>
      </c>
      <c r="R40" s="536" t="s">
        <v>757</v>
      </c>
      <c r="S40" s="542">
        <v>248681</v>
      </c>
      <c r="T40" s="536">
        <v>251041</v>
      </c>
      <c r="U40" s="536">
        <v>243490</v>
      </c>
      <c r="V40" s="536">
        <v>237386</v>
      </c>
      <c r="W40" s="536">
        <v>224390</v>
      </c>
      <c r="X40" s="536">
        <v>219920</v>
      </c>
      <c r="Y40" s="536">
        <v>213333</v>
      </c>
      <c r="Z40" s="536">
        <v>201640</v>
      </c>
      <c r="AA40" s="536">
        <v>200000</v>
      </c>
      <c r="AB40" s="536">
        <v>188584</v>
      </c>
      <c r="AC40" s="536">
        <v>174278</v>
      </c>
      <c r="AD40" s="536">
        <v>166034</v>
      </c>
      <c r="AE40" s="536">
        <v>162884</v>
      </c>
      <c r="AF40" s="536">
        <v>153571</v>
      </c>
      <c r="AG40" s="536">
        <v>144976</v>
      </c>
      <c r="AH40" s="536">
        <v>139681</v>
      </c>
      <c r="AI40" s="536">
        <v>133882</v>
      </c>
      <c r="AJ40" s="536">
        <v>126094</v>
      </c>
      <c r="AK40" s="536">
        <v>123948</v>
      </c>
      <c r="AL40" s="536">
        <v>122125</v>
      </c>
      <c r="AM40" s="536">
        <v>115303</v>
      </c>
      <c r="AN40" s="536">
        <v>114201</v>
      </c>
      <c r="AO40" s="536">
        <v>105911</v>
      </c>
      <c r="AP40" s="536">
        <v>105800</v>
      </c>
      <c r="AQ40" s="536">
        <v>99200</v>
      </c>
      <c r="AR40" s="536"/>
    </row>
    <row r="41" spans="2:44" s="539" customFormat="1" ht="15" customHeight="1">
      <c r="B41" s="549" t="s">
        <v>758</v>
      </c>
      <c r="C41" s="550" t="s">
        <v>678</v>
      </c>
      <c r="D41" s="551"/>
      <c r="E41" s="550" t="s">
        <v>752</v>
      </c>
      <c r="F41" s="552"/>
      <c r="G41" s="552"/>
      <c r="H41" s="552"/>
      <c r="I41" s="552">
        <v>0.1</v>
      </c>
      <c r="J41" s="554"/>
      <c r="K41" s="552"/>
      <c r="L41" s="550">
        <f t="shared" ref="L41:L42" si="9">N41*(1+SUM(F41:G41))*(1+SUM(H41:J41))</f>
        <v>20407250.160000004</v>
      </c>
      <c r="M41" s="555"/>
      <c r="N41" s="559">
        <f>32.4*VLOOKUP("플랜트용접공",$R:$X,2,FALSE)+16.2*VLOOKUP("플랜트배관공",$R:$X,2,FALSE)+16.2*VLOOKUP("특별인부",$R:$X,2,FALSE)</f>
        <v>18552045.600000001</v>
      </c>
      <c r="O41" s="539">
        <f t="shared" si="7"/>
        <v>30100693.986000009</v>
      </c>
      <c r="Q41" s="536">
        <v>1038</v>
      </c>
      <c r="R41" s="536" t="s">
        <v>759</v>
      </c>
      <c r="S41" s="542">
        <v>224132</v>
      </c>
      <c r="T41" s="536">
        <v>222504</v>
      </c>
      <c r="U41" s="536">
        <v>219533</v>
      </c>
      <c r="V41" s="536">
        <v>213634</v>
      </c>
      <c r="W41" s="536">
        <v>203631</v>
      </c>
      <c r="X41" s="536">
        <v>192790</v>
      </c>
      <c r="Y41" s="536">
        <v>198749</v>
      </c>
      <c r="Z41" s="536">
        <v>185347</v>
      </c>
      <c r="AA41" s="536">
        <v>181378</v>
      </c>
      <c r="AB41" s="536">
        <v>179178</v>
      </c>
      <c r="AC41" s="536">
        <v>175057</v>
      </c>
      <c r="AD41" s="536">
        <v>169758</v>
      </c>
      <c r="AE41" s="536">
        <v>159410</v>
      </c>
      <c r="AF41" s="536">
        <v>147733</v>
      </c>
      <c r="AG41" s="536">
        <v>143852</v>
      </c>
      <c r="AH41" s="536">
        <v>137988</v>
      </c>
      <c r="AI41" s="536">
        <v>135114</v>
      </c>
      <c r="AJ41" s="536">
        <v>128487</v>
      </c>
      <c r="AK41" s="536">
        <v>124463</v>
      </c>
      <c r="AL41" s="536">
        <v>119232</v>
      </c>
      <c r="AM41" s="536">
        <v>113331</v>
      </c>
      <c r="AN41" s="536">
        <v>113194</v>
      </c>
      <c r="AO41" s="536">
        <v>104904</v>
      </c>
      <c r="AP41" s="536">
        <v>103362</v>
      </c>
      <c r="AQ41" s="536">
        <v>95540</v>
      </c>
      <c r="AR41" s="536"/>
    </row>
    <row r="42" spans="2:44" s="539" customFormat="1" ht="15" customHeight="1">
      <c r="B42" s="549" t="s">
        <v>760</v>
      </c>
      <c r="C42" s="550" t="s">
        <v>678</v>
      </c>
      <c r="D42" s="551"/>
      <c r="E42" s="550" t="s">
        <v>752</v>
      </c>
      <c r="F42" s="552"/>
      <c r="G42" s="552"/>
      <c r="H42" s="552"/>
      <c r="I42" s="552">
        <v>0.1</v>
      </c>
      <c r="J42" s="554"/>
      <c r="K42" s="552"/>
      <c r="L42" s="550">
        <f t="shared" si="9"/>
        <v>19777396.760000002</v>
      </c>
      <c r="M42" s="555"/>
      <c r="N42" s="559">
        <f>31.4*VLOOKUP("플랜트용접공",$R:$X,2,FALSE)+15.7*VLOOKUP("플랜트배관공",$R:$X,2,FALSE)+15.7*VLOOKUP("특별인부",$R:$X,2,FALSE)</f>
        <v>17979451.600000001</v>
      </c>
      <c r="O42" s="539">
        <f>L42*1.475</f>
        <v>29171660.221000005</v>
      </c>
      <c r="Q42" s="536">
        <v>1039</v>
      </c>
      <c r="R42" s="536" t="s">
        <v>761</v>
      </c>
      <c r="S42" s="542">
        <v>238145</v>
      </c>
      <c r="T42" s="536">
        <v>229664</v>
      </c>
      <c r="U42" s="536">
        <v>229482</v>
      </c>
      <c r="V42" s="536">
        <v>224209</v>
      </c>
      <c r="W42" s="536">
        <v>214118</v>
      </c>
      <c r="X42" s="536">
        <v>208255</v>
      </c>
      <c r="Y42" s="536">
        <v>202689</v>
      </c>
      <c r="Z42" s="536">
        <v>202212</v>
      </c>
      <c r="AA42" s="536">
        <v>201852</v>
      </c>
      <c r="AB42" s="536">
        <v>189003</v>
      </c>
      <c r="AC42" s="536">
        <v>186665</v>
      </c>
      <c r="AD42" s="536">
        <v>176011</v>
      </c>
      <c r="AE42" s="536">
        <v>163004</v>
      </c>
      <c r="AF42" s="536">
        <v>148689</v>
      </c>
      <c r="AG42" s="536">
        <v>137910</v>
      </c>
      <c r="AH42" s="536">
        <v>134427</v>
      </c>
      <c r="AI42" s="536">
        <v>125901</v>
      </c>
      <c r="AJ42" s="536">
        <v>122333</v>
      </c>
      <c r="AK42" s="536">
        <v>116622</v>
      </c>
      <c r="AL42" s="536">
        <v>117068</v>
      </c>
      <c r="AM42" s="536">
        <v>108729</v>
      </c>
      <c r="AN42" s="536">
        <v>112679</v>
      </c>
      <c r="AO42" s="536">
        <v>104844</v>
      </c>
      <c r="AP42" s="536">
        <v>103242</v>
      </c>
      <c r="AQ42" s="536">
        <v>95187</v>
      </c>
      <c r="AR42" s="536"/>
    </row>
    <row r="43" spans="2:44" s="539" customFormat="1" ht="15" customHeight="1">
      <c r="B43" s="549" t="s">
        <v>762</v>
      </c>
      <c r="C43" s="550" t="s">
        <v>678</v>
      </c>
      <c r="D43" s="551"/>
      <c r="E43" s="550" t="s">
        <v>752</v>
      </c>
      <c r="F43" s="552"/>
      <c r="G43" s="552"/>
      <c r="H43" s="552"/>
      <c r="I43" s="552">
        <v>0.1</v>
      </c>
      <c r="J43" s="554"/>
      <c r="K43" s="552"/>
      <c r="L43" s="550">
        <f t="shared" si="8"/>
        <v>18172753.280000001</v>
      </c>
      <c r="M43" s="555"/>
      <c r="N43" s="559">
        <f>28.9*VLOOKUP("플랜트용접공",$R:$X,2,FALSE)+14.4*VLOOKUP("플랜트배관공",$R:$X,2,FALSE)+14.4*VLOOKUP("특별인부",$R:$X,2,FALSE)</f>
        <v>16520684.800000001</v>
      </c>
      <c r="O43" s="539">
        <f t="shared" ref="O43:O44" si="10">L43*1.52</f>
        <v>27622584.985600002</v>
      </c>
      <c r="Q43" s="536">
        <v>1040</v>
      </c>
      <c r="R43" s="536" t="s">
        <v>763</v>
      </c>
      <c r="S43" s="542">
        <v>250572</v>
      </c>
      <c r="T43" s="536">
        <v>248510</v>
      </c>
      <c r="U43" s="536">
        <v>243168</v>
      </c>
      <c r="V43" s="536">
        <v>237446</v>
      </c>
      <c r="W43" s="536">
        <v>226771</v>
      </c>
      <c r="X43" s="536">
        <v>220741</v>
      </c>
      <c r="Y43" s="536">
        <v>216011</v>
      </c>
      <c r="Z43" s="536">
        <v>208005</v>
      </c>
      <c r="AA43" s="536">
        <v>205381</v>
      </c>
      <c r="AB43" s="536">
        <v>182347</v>
      </c>
      <c r="AC43" s="536">
        <v>180219</v>
      </c>
      <c r="AD43" s="536">
        <v>173600</v>
      </c>
      <c r="AE43" s="536">
        <v>177266</v>
      </c>
      <c r="AF43" s="536">
        <v>163848</v>
      </c>
      <c r="AG43" s="536">
        <v>149515</v>
      </c>
      <c r="AH43" s="536">
        <v>143391</v>
      </c>
      <c r="AI43" s="536">
        <v>140704</v>
      </c>
      <c r="AJ43" s="536">
        <v>136044</v>
      </c>
      <c r="AK43" s="536">
        <v>129775</v>
      </c>
      <c r="AL43" s="536">
        <v>137091</v>
      </c>
      <c r="AM43" s="536">
        <v>129456</v>
      </c>
      <c r="AN43" s="536">
        <v>133005</v>
      </c>
      <c r="AO43" s="536">
        <v>130795</v>
      </c>
      <c r="AP43" s="536">
        <v>124928</v>
      </c>
      <c r="AQ43" s="536">
        <v>121189</v>
      </c>
      <c r="AR43" s="536"/>
    </row>
    <row r="44" spans="2:44" s="539" customFormat="1" ht="15" customHeight="1">
      <c r="B44" s="549" t="s">
        <v>764</v>
      </c>
      <c r="C44" s="550" t="s">
        <v>678</v>
      </c>
      <c r="D44" s="551"/>
      <c r="E44" s="550" t="s">
        <v>752</v>
      </c>
      <c r="F44" s="552"/>
      <c r="G44" s="552"/>
      <c r="H44" s="552"/>
      <c r="I44" s="552">
        <v>0.1</v>
      </c>
      <c r="J44" s="554"/>
      <c r="K44" s="552"/>
      <c r="L44" s="550">
        <f t="shared" ref="L44" si="11">N44*(1+SUM(F44:G44))*(1+SUM(H44:J44))</f>
        <v>16091271.680000002</v>
      </c>
      <c r="M44" s="580"/>
      <c r="N44" s="559">
        <f>25.5*VLOOKUP("플랜트용접공",$R:$X,2,FALSE)+12.8*VLOOKUP("플랜트배관공",$R:$X,2,FALSE)+12.8*VLOOKUP("특별인부",$R:$X,2,FALSE)</f>
        <v>14628428.800000001</v>
      </c>
      <c r="O44" s="539">
        <f t="shared" si="10"/>
        <v>24458732.953600004</v>
      </c>
      <c r="Q44" s="536">
        <v>1041</v>
      </c>
      <c r="R44" s="536" t="s">
        <v>765</v>
      </c>
      <c r="S44" s="542">
        <v>233255</v>
      </c>
      <c r="T44" s="536">
        <v>230103</v>
      </c>
      <c r="U44" s="536"/>
      <c r="V44" s="536">
        <v>216022</v>
      </c>
      <c r="W44" s="536">
        <v>210465</v>
      </c>
      <c r="X44" s="536">
        <v>205072</v>
      </c>
      <c r="Y44" s="536"/>
      <c r="Z44" s="536">
        <v>193938</v>
      </c>
      <c r="AA44" s="536">
        <v>190000</v>
      </c>
      <c r="AB44" s="536">
        <v>182298</v>
      </c>
      <c r="AC44" s="536">
        <v>178567</v>
      </c>
      <c r="AD44" s="536">
        <v>171738</v>
      </c>
      <c r="AE44" s="536">
        <v>159406</v>
      </c>
      <c r="AF44" s="536">
        <v>147079</v>
      </c>
      <c r="AG44" s="536">
        <v>136450</v>
      </c>
      <c r="AH44" s="536">
        <v>130838</v>
      </c>
      <c r="AI44" s="536">
        <v>125520</v>
      </c>
      <c r="AJ44" s="536">
        <v>118057</v>
      </c>
      <c r="AK44" s="536">
        <v>122300</v>
      </c>
      <c r="AL44" s="536">
        <v>119278</v>
      </c>
      <c r="AM44" s="536">
        <v>113314</v>
      </c>
      <c r="AN44" s="536">
        <v>111174</v>
      </c>
      <c r="AO44" s="536">
        <v>103571</v>
      </c>
      <c r="AP44" s="536">
        <v>105230</v>
      </c>
      <c r="AQ44" s="536">
        <v>97465</v>
      </c>
      <c r="AR44" s="536"/>
    </row>
    <row r="45" spans="2:44" s="539" customFormat="1" ht="15" customHeight="1">
      <c r="B45" s="549" t="s">
        <v>766</v>
      </c>
      <c r="C45" s="550" t="s">
        <v>678</v>
      </c>
      <c r="D45" s="551"/>
      <c r="E45" s="550" t="s">
        <v>752</v>
      </c>
      <c r="F45" s="552"/>
      <c r="G45" s="552"/>
      <c r="H45" s="552"/>
      <c r="I45" s="552">
        <v>0.1</v>
      </c>
      <c r="J45" s="554"/>
      <c r="K45" s="552"/>
      <c r="L45" s="550">
        <f t="shared" si="8"/>
        <v>15023486.279999999</v>
      </c>
      <c r="M45" s="555"/>
      <c r="N45" s="559">
        <f>23.9*VLOOKUP("플랜트용접공",$R:$X,2,FALSE)+11.9*VLOOKUP("플랜트배관공",$R:$X,2,FALSE)+11.9*VLOOKUP("특별인부",$R:$X,2,FALSE)</f>
        <v>13657714.799999999</v>
      </c>
      <c r="O45" s="539">
        <f>L45*1.57</f>
        <v>23586873.459600002</v>
      </c>
      <c r="Q45" s="536">
        <v>1042</v>
      </c>
      <c r="R45" s="536" t="s">
        <v>767</v>
      </c>
      <c r="S45" s="542">
        <v>219040</v>
      </c>
      <c r="T45" s="536">
        <v>214222</v>
      </c>
      <c r="U45" s="536">
        <v>213253</v>
      </c>
      <c r="V45" s="536">
        <v>204242</v>
      </c>
      <c r="W45" s="536">
        <v>202504</v>
      </c>
      <c r="X45" s="536">
        <v>201663</v>
      </c>
      <c r="Y45" s="536">
        <v>196165</v>
      </c>
      <c r="Z45" s="536">
        <v>193759</v>
      </c>
      <c r="AA45" s="536">
        <v>193773</v>
      </c>
      <c r="AB45" s="536">
        <v>179133</v>
      </c>
      <c r="AC45" s="536">
        <v>173148</v>
      </c>
      <c r="AD45" s="536">
        <v>166350</v>
      </c>
      <c r="AE45" s="536">
        <v>153392</v>
      </c>
      <c r="AF45" s="536">
        <v>141618</v>
      </c>
      <c r="AG45" s="536">
        <v>131450</v>
      </c>
      <c r="AH45" s="536">
        <v>126225</v>
      </c>
      <c r="AI45" s="536">
        <v>121038</v>
      </c>
      <c r="AJ45" s="536">
        <v>116013</v>
      </c>
      <c r="AK45" s="536">
        <v>114023</v>
      </c>
      <c r="AL45" s="536">
        <v>113837</v>
      </c>
      <c r="AM45" s="536">
        <v>112110</v>
      </c>
      <c r="AN45" s="536">
        <v>105651</v>
      </c>
      <c r="AO45" s="536">
        <v>101593</v>
      </c>
      <c r="AP45" s="536">
        <v>102698</v>
      </c>
      <c r="AQ45" s="536">
        <v>93707</v>
      </c>
      <c r="AR45" s="536"/>
    </row>
    <row r="46" spans="2:44" s="539" customFormat="1" ht="15" customHeight="1">
      <c r="B46" s="549" t="s">
        <v>768</v>
      </c>
      <c r="C46" s="550" t="s">
        <v>678</v>
      </c>
      <c r="D46" s="551"/>
      <c r="E46" s="550" t="s">
        <v>752</v>
      </c>
      <c r="F46" s="552"/>
      <c r="G46" s="552"/>
      <c r="H46" s="552"/>
      <c r="I46" s="552">
        <v>0.1</v>
      </c>
      <c r="J46" s="554"/>
      <c r="K46" s="552"/>
      <c r="L46" s="550">
        <f t="shared" ref="L46" si="12">N46*(1+SUM(F46:G46))*(1+SUM(H46:J46))</f>
        <v>14771544.92</v>
      </c>
      <c r="M46" s="555"/>
      <c r="N46" s="559">
        <f>23.5*VLOOKUP("플랜트용접공",$R:$X,2,FALSE)+11.7*VLOOKUP("플랜트배관공",$R:$X,2,FALSE)+11.7*VLOOKUP("특별인부",$R:$X,2,FALSE)</f>
        <v>13428677.199999999</v>
      </c>
      <c r="O46" s="539">
        <f>L46*1.635</f>
        <v>24151475.944200002</v>
      </c>
      <c r="Q46" s="536">
        <v>1043</v>
      </c>
      <c r="R46" s="536" t="s">
        <v>769</v>
      </c>
      <c r="S46" s="542">
        <v>201482</v>
      </c>
      <c r="T46" s="536">
        <v>207557</v>
      </c>
      <c r="U46" s="536">
        <v>207048</v>
      </c>
      <c r="V46" s="536">
        <v>203376</v>
      </c>
      <c r="W46" s="536">
        <v>198718</v>
      </c>
      <c r="X46" s="536">
        <v>189441</v>
      </c>
      <c r="Y46" s="536">
        <v>188856</v>
      </c>
      <c r="Z46" s="536">
        <v>181078</v>
      </c>
      <c r="AA46" s="536">
        <v>181676</v>
      </c>
      <c r="AB46" s="536">
        <v>168742</v>
      </c>
      <c r="AC46" s="536">
        <v>164907</v>
      </c>
      <c r="AD46" s="536">
        <v>152631</v>
      </c>
      <c r="AE46" s="536">
        <v>147452</v>
      </c>
      <c r="AF46" s="536">
        <v>137653</v>
      </c>
      <c r="AG46" s="536">
        <v>126874</v>
      </c>
      <c r="AH46" s="536">
        <v>122054</v>
      </c>
      <c r="AI46" s="536">
        <v>116121</v>
      </c>
      <c r="AJ46" s="536">
        <v>112186</v>
      </c>
      <c r="AK46" s="536">
        <v>108388</v>
      </c>
      <c r="AL46" s="536">
        <v>105056</v>
      </c>
      <c r="AM46" s="536">
        <v>100659</v>
      </c>
      <c r="AN46" s="536">
        <v>100200</v>
      </c>
      <c r="AO46" s="536">
        <v>96182</v>
      </c>
      <c r="AP46" s="536">
        <v>96913</v>
      </c>
      <c r="AQ46" s="536">
        <v>88603</v>
      </c>
      <c r="AR46" s="536" t="s">
        <v>770</v>
      </c>
    </row>
    <row r="47" spans="2:44" s="539" customFormat="1" ht="15" customHeight="1">
      <c r="B47" s="549" t="s">
        <v>771</v>
      </c>
      <c r="C47" s="550" t="s">
        <v>678</v>
      </c>
      <c r="D47" s="551"/>
      <c r="E47" s="550" t="s">
        <v>752</v>
      </c>
      <c r="F47" s="552"/>
      <c r="G47" s="552"/>
      <c r="H47" s="552"/>
      <c r="I47" s="552">
        <v>0.1</v>
      </c>
      <c r="J47" s="554"/>
      <c r="K47" s="552"/>
      <c r="L47" s="550">
        <f t="shared" ref="L47" si="13">N47*(1+SUM(F47:G47))*(1+SUM(H47:J47))</f>
        <v>13823799.439999999</v>
      </c>
      <c r="M47" s="555"/>
      <c r="N47" s="559">
        <f>21.9*VLOOKUP("플랜트용접공",$R:$X,2,FALSE)+11*VLOOKUP("플랜트배관공",$R:$X,2,FALSE)+11*VLOOKUP("특별인부",$R:$X,2,FALSE)</f>
        <v>12567090.399999999</v>
      </c>
      <c r="O47" s="539">
        <f>L47*1.72</f>
        <v>23776935.036799997</v>
      </c>
      <c r="Q47" s="536">
        <v>1044</v>
      </c>
      <c r="R47" s="536" t="s">
        <v>772</v>
      </c>
      <c r="S47" s="542">
        <v>213722</v>
      </c>
      <c r="T47" s="536">
        <v>214086</v>
      </c>
      <c r="U47" s="536">
        <v>204285</v>
      </c>
      <c r="V47" s="536">
        <v>201180</v>
      </c>
      <c r="W47" s="536">
        <v>194048</v>
      </c>
      <c r="X47" s="536">
        <v>191095</v>
      </c>
      <c r="Y47" s="536">
        <v>185212</v>
      </c>
      <c r="Z47" s="536">
        <v>183071</v>
      </c>
      <c r="AA47" s="536">
        <v>184244</v>
      </c>
      <c r="AB47" s="536">
        <v>180707</v>
      </c>
      <c r="AC47" s="536">
        <v>174352</v>
      </c>
      <c r="AD47" s="536">
        <v>160788</v>
      </c>
      <c r="AE47" s="536">
        <v>147179</v>
      </c>
      <c r="AF47" s="536">
        <v>133195</v>
      </c>
      <c r="AG47" s="536">
        <v>123274</v>
      </c>
      <c r="AH47" s="536">
        <v>118712</v>
      </c>
      <c r="AI47" s="536">
        <v>112777</v>
      </c>
      <c r="AJ47" s="536">
        <v>107826</v>
      </c>
      <c r="AK47" s="536">
        <v>101978</v>
      </c>
      <c r="AL47" s="536">
        <v>106975</v>
      </c>
      <c r="AM47" s="536">
        <v>105408</v>
      </c>
      <c r="AN47" s="536">
        <v>107815</v>
      </c>
      <c r="AO47" s="536">
        <v>98179</v>
      </c>
      <c r="AP47" s="536">
        <v>90568</v>
      </c>
      <c r="AQ47" s="536">
        <v>93112</v>
      </c>
      <c r="AR47" s="536"/>
    </row>
    <row r="48" spans="2:44" s="539" customFormat="1" ht="15" customHeight="1">
      <c r="B48" s="549" t="s">
        <v>773</v>
      </c>
      <c r="C48" s="550" t="s">
        <v>678</v>
      </c>
      <c r="D48" s="551"/>
      <c r="E48" s="550" t="s">
        <v>752</v>
      </c>
      <c r="F48" s="552"/>
      <c r="G48" s="552"/>
      <c r="H48" s="552"/>
      <c r="I48" s="552">
        <v>0.1</v>
      </c>
      <c r="J48" s="554"/>
      <c r="K48" s="552"/>
      <c r="L48" s="550">
        <f t="shared" si="8"/>
        <v>12630043.360000003</v>
      </c>
      <c r="M48" s="555"/>
      <c r="N48" s="559">
        <f>20.1*VLOOKUP("플랜트용접공",$R:$X,2,FALSE)+10*VLOOKUP("플랜트배관공",$R:$X,2,FALSE)+10*VLOOKUP("특별인부",$R:$X,2,FALSE)</f>
        <v>11481857.600000001</v>
      </c>
      <c r="O48" s="539">
        <f>L48*1.81</f>
        <v>22860378.481600005</v>
      </c>
      <c r="Q48" s="536">
        <v>1045</v>
      </c>
      <c r="R48" s="536" t="s">
        <v>774</v>
      </c>
      <c r="S48" s="542">
        <v>180404</v>
      </c>
      <c r="T48" s="536">
        <v>178347</v>
      </c>
      <c r="U48" s="536">
        <v>174273</v>
      </c>
      <c r="V48" s="536">
        <v>166401</v>
      </c>
      <c r="W48" s="536">
        <v>170594</v>
      </c>
      <c r="X48" s="536">
        <v>162860</v>
      </c>
      <c r="Y48" s="536">
        <v>161039</v>
      </c>
      <c r="Z48" s="536">
        <v>152837</v>
      </c>
      <c r="AA48" s="536">
        <v>152601</v>
      </c>
      <c r="AB48" s="536">
        <v>154522</v>
      </c>
      <c r="AC48" s="536">
        <v>146205</v>
      </c>
      <c r="AD48" s="536">
        <v>138477</v>
      </c>
      <c r="AE48" s="536">
        <v>131775</v>
      </c>
      <c r="AF48" s="536">
        <v>124911</v>
      </c>
      <c r="AG48" s="536">
        <v>113766</v>
      </c>
      <c r="AH48" s="536">
        <v>110197</v>
      </c>
      <c r="AI48" s="536">
        <v>104483</v>
      </c>
      <c r="AJ48" s="536">
        <v>98941</v>
      </c>
      <c r="AK48" s="536">
        <v>98311</v>
      </c>
      <c r="AL48" s="536">
        <v>97436</v>
      </c>
      <c r="AM48" s="536">
        <v>91429</v>
      </c>
      <c r="AN48" s="536">
        <v>93747</v>
      </c>
      <c r="AO48" s="536">
        <v>94666</v>
      </c>
      <c r="AP48" s="536">
        <v>95422</v>
      </c>
      <c r="AQ48" s="536">
        <v>88865</v>
      </c>
      <c r="AR48" s="536" t="s">
        <v>775</v>
      </c>
    </row>
    <row r="49" spans="2:44" s="539" customFormat="1" ht="15" customHeight="1">
      <c r="B49" s="549" t="s">
        <v>776</v>
      </c>
      <c r="C49" s="544" t="s">
        <v>678</v>
      </c>
      <c r="D49" s="545"/>
      <c r="E49" s="544" t="s">
        <v>752</v>
      </c>
      <c r="F49" s="575"/>
      <c r="G49" s="575"/>
      <c r="H49" s="575"/>
      <c r="I49" s="575">
        <v>0.1</v>
      </c>
      <c r="J49" s="554"/>
      <c r="K49" s="575"/>
      <c r="L49" s="544">
        <f t="shared" ref="L49:L74" si="14">N49*(1+SUM(F49:K49))</f>
        <v>11451470.360000001</v>
      </c>
      <c r="N49" s="559">
        <f>17.8*VLOOKUP("플랜트용접공",$R:$X,2,FALSE)+9.3*VLOOKUP("플랜트배관공",$R:$X,2,FALSE)+9.3*VLOOKUP("특별인부",$R:$X,2,FALSE)</f>
        <v>10410427.6</v>
      </c>
      <c r="O49" s="539">
        <f>L49*1.93</f>
        <v>22101337.794800002</v>
      </c>
      <c r="Q49" s="536">
        <v>1046</v>
      </c>
      <c r="R49" s="536" t="s">
        <v>777</v>
      </c>
      <c r="S49" s="542" t="s">
        <v>8</v>
      </c>
      <c r="T49" s="536">
        <v>213095</v>
      </c>
      <c r="U49" s="536">
        <v>209325</v>
      </c>
      <c r="V49" s="536">
        <v>199932</v>
      </c>
      <c r="W49" s="536">
        <v>190168</v>
      </c>
      <c r="X49" s="536">
        <v>182713</v>
      </c>
      <c r="Y49" s="536">
        <v>175508</v>
      </c>
      <c r="Z49" s="536">
        <v>167662</v>
      </c>
      <c r="AA49" s="536">
        <v>163911</v>
      </c>
      <c r="AB49" s="536">
        <v>172081</v>
      </c>
      <c r="AC49" s="536">
        <v>159726</v>
      </c>
      <c r="AD49" s="536">
        <v>149629</v>
      </c>
      <c r="AE49" s="536">
        <v>140101</v>
      </c>
      <c r="AF49" s="536">
        <v>130850</v>
      </c>
      <c r="AG49" s="536">
        <v>121380</v>
      </c>
      <c r="AH49" s="536">
        <v>118155</v>
      </c>
      <c r="AI49" s="536">
        <v>110698</v>
      </c>
      <c r="AJ49" s="536">
        <v>106163</v>
      </c>
      <c r="AK49" s="536">
        <v>104040</v>
      </c>
      <c r="AL49" s="536">
        <v>103369</v>
      </c>
      <c r="AM49" s="536">
        <v>0</v>
      </c>
      <c r="AN49" s="536">
        <v>108682</v>
      </c>
      <c r="AO49" s="536">
        <v>104006</v>
      </c>
      <c r="AP49" s="536">
        <v>104948</v>
      </c>
      <c r="AQ49" s="536">
        <v>96970</v>
      </c>
      <c r="AR49" s="536"/>
    </row>
    <row r="50" spans="2:44" s="539" customFormat="1" ht="15" customHeight="1">
      <c r="B50" s="549" t="s">
        <v>778</v>
      </c>
      <c r="C50" s="544" t="s">
        <v>678</v>
      </c>
      <c r="D50" s="545"/>
      <c r="E50" s="544" t="s">
        <v>752</v>
      </c>
      <c r="F50" s="575"/>
      <c r="G50" s="575"/>
      <c r="H50" s="575"/>
      <c r="I50" s="575">
        <v>0.1</v>
      </c>
      <c r="J50" s="554"/>
      <c r="K50" s="575"/>
      <c r="L50" s="544">
        <f t="shared" si="14"/>
        <v>10548561.76</v>
      </c>
      <c r="N50" s="559">
        <f>16.7*VLOOKUP("플랜트용접공",$R:$X,2,FALSE)+8.4*VLOOKUP("플랜트배관공",$R:$X,2,FALSE)+8.4*VLOOKUP("특별인부",$R:$X,2,FALSE)</f>
        <v>9589601.5999999996</v>
      </c>
      <c r="O50" s="539">
        <f>L50*2.12</f>
        <v>22362950.931200001</v>
      </c>
      <c r="Q50" s="536">
        <v>1047</v>
      </c>
      <c r="R50" s="536" t="s">
        <v>779</v>
      </c>
      <c r="S50" s="542">
        <v>202954</v>
      </c>
      <c r="T50" s="536">
        <v>200944</v>
      </c>
      <c r="U50" s="536">
        <v>194091</v>
      </c>
      <c r="V50" s="536"/>
      <c r="W50" s="536">
        <v>186691</v>
      </c>
      <c r="X50" s="536">
        <v>183489</v>
      </c>
      <c r="Y50" s="536">
        <v>172131</v>
      </c>
      <c r="Z50" s="536">
        <v>165046</v>
      </c>
      <c r="AA50" s="536">
        <v>162226</v>
      </c>
      <c r="AB50" s="536">
        <v>160039</v>
      </c>
      <c r="AC50" s="536">
        <v>150469</v>
      </c>
      <c r="AD50" s="536">
        <v>148214</v>
      </c>
      <c r="AE50" s="536">
        <v>150798</v>
      </c>
      <c r="AF50" s="536">
        <v>138494</v>
      </c>
      <c r="AG50" s="536">
        <v>126645</v>
      </c>
      <c r="AH50" s="536">
        <v>122763</v>
      </c>
      <c r="AI50" s="536">
        <v>113244</v>
      </c>
      <c r="AJ50" s="536">
        <v>108152</v>
      </c>
      <c r="AK50" s="536">
        <v>106921</v>
      </c>
      <c r="AL50" s="536">
        <v>106163</v>
      </c>
      <c r="AM50" s="536">
        <v>101301</v>
      </c>
      <c r="AN50" s="536">
        <v>100397</v>
      </c>
      <c r="AO50" s="536">
        <v>96741</v>
      </c>
      <c r="AP50" s="536">
        <v>96560</v>
      </c>
      <c r="AQ50" s="536">
        <v>92878</v>
      </c>
      <c r="AR50" s="536"/>
    </row>
    <row r="51" spans="2:44" s="539" customFormat="1" ht="15" customHeight="1">
      <c r="B51" s="549" t="s">
        <v>780</v>
      </c>
      <c r="C51" s="544" t="s">
        <v>678</v>
      </c>
      <c r="D51" s="545"/>
      <c r="E51" s="544" t="s">
        <v>752</v>
      </c>
      <c r="F51" s="575"/>
      <c r="G51" s="575"/>
      <c r="H51" s="575"/>
      <c r="I51" s="575">
        <v>0.1</v>
      </c>
      <c r="J51" s="554"/>
      <c r="K51" s="575"/>
      <c r="L51" s="544">
        <f t="shared" si="14"/>
        <v>10087619.080000002</v>
      </c>
      <c r="N51" s="559">
        <f>13.3*VLOOKUP("플랜트용접공",$R:$X,2,FALSE)+9.5*VLOOKUP("플랜트배관공",$R:$X,2,FALSE)+9.5*VLOOKUP("특별인부",$R:$X,2,FALSE)</f>
        <v>9170562.8000000007</v>
      </c>
      <c r="O51" s="539">
        <f>L51*2.31</f>
        <v>23302400.074800003</v>
      </c>
      <c r="Q51" s="536">
        <v>1048</v>
      </c>
      <c r="R51" s="536" t="s">
        <v>781</v>
      </c>
      <c r="S51" s="542">
        <v>273971</v>
      </c>
      <c r="T51" s="536">
        <v>272996</v>
      </c>
      <c r="U51" s="536">
        <v>267360</v>
      </c>
      <c r="V51" s="536">
        <v>255803</v>
      </c>
      <c r="W51" s="536">
        <v>243295</v>
      </c>
      <c r="X51" s="536">
        <v>230245</v>
      </c>
      <c r="Y51" s="536">
        <v>229676</v>
      </c>
      <c r="Z51" s="536">
        <v>215834</v>
      </c>
      <c r="AA51" s="536">
        <v>212637</v>
      </c>
      <c r="AB51" s="536">
        <v>202885</v>
      </c>
      <c r="AC51" s="536">
        <v>190235</v>
      </c>
      <c r="AD51" s="536">
        <v>187069</v>
      </c>
      <c r="AE51" s="536">
        <v>181074</v>
      </c>
      <c r="AF51" s="536">
        <v>162022</v>
      </c>
      <c r="AG51" s="536">
        <v>148613</v>
      </c>
      <c r="AH51" s="536">
        <v>143601</v>
      </c>
      <c r="AI51" s="536">
        <v>135644</v>
      </c>
      <c r="AJ51" s="536">
        <v>130411</v>
      </c>
      <c r="AK51" s="536">
        <v>123642</v>
      </c>
      <c r="AL51" s="536">
        <v>121654</v>
      </c>
      <c r="AM51" s="536">
        <v>112268</v>
      </c>
      <c r="AN51" s="536">
        <v>114259</v>
      </c>
      <c r="AO51" s="536">
        <v>108713</v>
      </c>
      <c r="AP51" s="536">
        <v>104611</v>
      </c>
      <c r="AQ51" s="536">
        <v>109748</v>
      </c>
      <c r="AR51" s="536" t="s">
        <v>782</v>
      </c>
    </row>
    <row r="52" spans="2:44" ht="15" customHeight="1">
      <c r="B52" s="549" t="s">
        <v>783</v>
      </c>
      <c r="C52" s="544" t="s">
        <v>678</v>
      </c>
      <c r="D52" s="545"/>
      <c r="E52" s="544" t="s">
        <v>752</v>
      </c>
      <c r="F52" s="575"/>
      <c r="G52" s="575"/>
      <c r="H52" s="575"/>
      <c r="I52" s="575">
        <v>0.1</v>
      </c>
      <c r="J52" s="554"/>
      <c r="K52" s="575"/>
      <c r="L52" s="544">
        <f t="shared" si="14"/>
        <v>9540796.3200000003</v>
      </c>
      <c r="M52" s="539"/>
      <c r="N52" s="559">
        <f>15.1*VLOOKUP("플랜트용접공",$R:$X,2,FALSE)+7.6*VLOOKUP("플랜트배관공",$R:$X,2,FALSE)+7.6*VLOOKUP("특별인부",$R:$X,2,FALSE)</f>
        <v>8673451.1999999993</v>
      </c>
      <c r="O52" s="548">
        <f>L52*2.46</f>
        <v>23470358.9472</v>
      </c>
      <c r="P52" s="539"/>
      <c r="Q52" s="536">
        <v>1049</v>
      </c>
      <c r="R52" s="536" t="s">
        <v>784</v>
      </c>
      <c r="S52" s="542">
        <v>237500</v>
      </c>
      <c r="T52" s="536">
        <v>233960</v>
      </c>
      <c r="U52" s="536">
        <v>226709</v>
      </c>
      <c r="V52" s="536">
        <v>218549</v>
      </c>
      <c r="W52" s="536">
        <v>208927</v>
      </c>
      <c r="X52" s="536">
        <v>192000</v>
      </c>
      <c r="Y52" s="536">
        <v>190297</v>
      </c>
      <c r="Z52" s="536">
        <v>178501</v>
      </c>
      <c r="AA52" s="536">
        <v>173879</v>
      </c>
      <c r="AB52" s="536">
        <v>176227</v>
      </c>
      <c r="AC52" s="536">
        <v>166752</v>
      </c>
      <c r="AD52" s="536">
        <v>158708</v>
      </c>
      <c r="AE52" s="536">
        <v>149306</v>
      </c>
      <c r="AF52" s="536">
        <v>138151</v>
      </c>
      <c r="AG52" s="536">
        <v>128673</v>
      </c>
      <c r="AH52" s="536">
        <v>125031</v>
      </c>
      <c r="AI52" s="536">
        <v>122499</v>
      </c>
      <c r="AJ52" s="536">
        <v>117523</v>
      </c>
      <c r="AK52" s="536">
        <v>115755</v>
      </c>
      <c r="AL52" s="536">
        <v>111861</v>
      </c>
      <c r="AM52" s="536">
        <v>105175</v>
      </c>
      <c r="AN52" s="536">
        <v>105884</v>
      </c>
      <c r="AO52" s="536">
        <v>98507</v>
      </c>
      <c r="AP52" s="536">
        <v>95017</v>
      </c>
      <c r="AQ52" s="536">
        <v>90701</v>
      </c>
      <c r="AR52" s="536" t="s">
        <v>785</v>
      </c>
    </row>
    <row r="53" spans="2:44" ht="15" customHeight="1">
      <c r="B53" s="549" t="s">
        <v>786</v>
      </c>
      <c r="C53" s="550" t="s">
        <v>678</v>
      </c>
      <c r="D53" s="551"/>
      <c r="E53" s="550" t="s">
        <v>752</v>
      </c>
      <c r="F53" s="552"/>
      <c r="G53" s="552"/>
      <c r="H53" s="552"/>
      <c r="I53" s="552">
        <v>0.1</v>
      </c>
      <c r="J53" s="554"/>
      <c r="K53" s="552"/>
      <c r="L53" s="550">
        <f>N53*(1+SUM(F53:G53))*(1+SUM(H53:J53))</f>
        <v>51237091.400000006</v>
      </c>
      <c r="M53" s="555"/>
      <c r="N53" s="559">
        <f>81.3*VLOOKUP("플랜트용접공",$R:$X,2,FALSE)+40.7*VLOOKUP("플랜트배관공",$R:$X,2,FALSE)+40.7*VLOOKUP("특별인부",$R:$X,2,FALSE)</f>
        <v>46579174</v>
      </c>
      <c r="O53" s="539">
        <f>L53*1.475</f>
        <v>75574709.815000013</v>
      </c>
      <c r="P53" s="539"/>
      <c r="Q53" s="536">
        <v>1050</v>
      </c>
      <c r="R53" s="536" t="s">
        <v>787</v>
      </c>
      <c r="S53" s="542">
        <v>170920</v>
      </c>
      <c r="T53" s="536">
        <v>167059</v>
      </c>
      <c r="U53" s="536">
        <v>161142</v>
      </c>
      <c r="V53" s="536"/>
      <c r="W53" s="536"/>
      <c r="X53" s="536">
        <v>151669</v>
      </c>
      <c r="Y53" s="536">
        <v>140351</v>
      </c>
      <c r="Z53" s="536">
        <v>137143</v>
      </c>
      <c r="AA53" s="536">
        <v>137143</v>
      </c>
      <c r="AB53" s="536">
        <v>138956</v>
      </c>
      <c r="AC53" s="536">
        <v>131528</v>
      </c>
      <c r="AD53" s="536">
        <v>123282</v>
      </c>
      <c r="AE53" s="536">
        <v>117754</v>
      </c>
      <c r="AF53" s="536">
        <v>118763</v>
      </c>
      <c r="AG53" s="536">
        <v>106400</v>
      </c>
      <c r="AH53" s="536">
        <v>101844</v>
      </c>
      <c r="AI53" s="536">
        <v>96512</v>
      </c>
      <c r="AJ53" s="536">
        <v>90909</v>
      </c>
      <c r="AK53" s="536">
        <v>88379</v>
      </c>
      <c r="AL53" s="536">
        <v>90954</v>
      </c>
      <c r="AM53" s="536">
        <v>0</v>
      </c>
      <c r="AN53" s="536">
        <v>89737</v>
      </c>
      <c r="AO53" s="536">
        <v>82849</v>
      </c>
      <c r="AP53" s="536">
        <v>78273</v>
      </c>
      <c r="AQ53" s="536">
        <v>81728</v>
      </c>
      <c r="AR53" s="536" t="s">
        <v>788</v>
      </c>
    </row>
    <row r="54" spans="2:44" ht="15" customHeight="1">
      <c r="B54" s="549" t="s">
        <v>789</v>
      </c>
      <c r="C54" s="550" t="s">
        <v>678</v>
      </c>
      <c r="D54" s="551"/>
      <c r="E54" s="550" t="s">
        <v>752</v>
      </c>
      <c r="F54" s="552"/>
      <c r="G54" s="552"/>
      <c r="H54" s="552"/>
      <c r="I54" s="552">
        <v>0.1</v>
      </c>
      <c r="J54" s="554"/>
      <c r="K54" s="552"/>
      <c r="L54" s="550">
        <f>N54*(1+SUM(F54:G54))*(1+SUM(H54:J54))</f>
        <v>24153395.199999999</v>
      </c>
      <c r="M54" s="555"/>
      <c r="N54" s="559">
        <f>38.3*VLOOKUP("플랜트용접공",$R:$X,2,FALSE)+19.2*VLOOKUP("플랜트배관공",$R:$X,2,FALSE)+19.2*VLOOKUP("특별인부",$R:$X,2,FALSE)</f>
        <v>21957631.999999996</v>
      </c>
      <c r="O54" s="539">
        <f>L54*1.475</f>
        <v>35626257.920000002</v>
      </c>
      <c r="P54" s="539"/>
      <c r="Q54" s="536">
        <v>1051</v>
      </c>
      <c r="R54" s="536" t="s">
        <v>790</v>
      </c>
      <c r="S54" s="542">
        <v>237652</v>
      </c>
      <c r="T54" s="536">
        <v>242281</v>
      </c>
      <c r="U54" s="536">
        <v>233722</v>
      </c>
      <c r="V54" s="536">
        <v>232974</v>
      </c>
      <c r="W54" s="536">
        <v>213337</v>
      </c>
      <c r="X54" s="536">
        <v>210486</v>
      </c>
      <c r="Y54" s="536">
        <v>199489</v>
      </c>
      <c r="Z54" s="536">
        <v>194812</v>
      </c>
      <c r="AA54" s="536">
        <v>190522</v>
      </c>
      <c r="AB54" s="536">
        <v>185702</v>
      </c>
      <c r="AC54" s="536">
        <v>175669</v>
      </c>
      <c r="AD54" s="536">
        <v>166666</v>
      </c>
      <c r="AE54" s="536">
        <v>153426</v>
      </c>
      <c r="AF54" s="536">
        <v>145131</v>
      </c>
      <c r="AG54" s="536">
        <v>135407</v>
      </c>
      <c r="AH54" s="536">
        <v>131319</v>
      </c>
      <c r="AI54" s="536">
        <v>124953</v>
      </c>
      <c r="AJ54" s="536">
        <v>120482</v>
      </c>
      <c r="AK54" s="536">
        <v>114481</v>
      </c>
      <c r="AL54" s="536">
        <v>112867</v>
      </c>
      <c r="AM54" s="536">
        <v>106812</v>
      </c>
      <c r="AN54" s="536">
        <v>107755</v>
      </c>
      <c r="AO54" s="536">
        <v>100381</v>
      </c>
      <c r="AP54" s="536">
        <v>94676</v>
      </c>
      <c r="AQ54" s="536">
        <v>95011</v>
      </c>
      <c r="AR54" s="536" t="s">
        <v>791</v>
      </c>
    </row>
    <row r="55" spans="2:44" ht="15" customHeight="1">
      <c r="B55" s="549" t="s">
        <v>754</v>
      </c>
      <c r="C55" s="550" t="s">
        <v>678</v>
      </c>
      <c r="D55" s="551"/>
      <c r="E55" s="550" t="s">
        <v>752</v>
      </c>
      <c r="F55" s="552"/>
      <c r="G55" s="552"/>
      <c r="H55" s="552"/>
      <c r="I55" s="552">
        <v>0.1</v>
      </c>
      <c r="J55" s="554"/>
      <c r="K55" s="552"/>
      <c r="L55" s="550">
        <f>N55*(1+SUM(F55:G55))*(1+SUM(H55:J55))</f>
        <v>21540986.280000001</v>
      </c>
      <c r="M55" s="555"/>
      <c r="N55" s="559">
        <f>34.2*VLOOKUP("플랜트용접공",$R:$X,2,FALSE)+17.1*VLOOKUP("플랜트배관공",$R:$X,2,FALSE)+17.1*VLOOKUP("특별인부",$R:$X,2,FALSE)</f>
        <v>19582714.800000001</v>
      </c>
      <c r="O55" s="539">
        <f t="shared" ref="O55:O58" si="15">L55*1.475</f>
        <v>31772954.763000004</v>
      </c>
      <c r="P55" s="539"/>
      <c r="Q55" s="536">
        <v>1052</v>
      </c>
      <c r="R55" s="536" t="s">
        <v>792</v>
      </c>
      <c r="S55" s="542" t="s">
        <v>8</v>
      </c>
      <c r="T55" s="536" t="s">
        <v>8</v>
      </c>
      <c r="U55" s="536"/>
      <c r="V55" s="536">
        <v>231855</v>
      </c>
      <c r="W55" s="536">
        <v>209438</v>
      </c>
      <c r="X55" s="536"/>
      <c r="Y55" s="536"/>
      <c r="Z55" s="536" t="s">
        <v>8</v>
      </c>
      <c r="AA55" s="536" t="s">
        <v>8</v>
      </c>
      <c r="AB55" s="536" t="s">
        <v>8</v>
      </c>
      <c r="AC55" s="536">
        <v>153960</v>
      </c>
      <c r="AD55" s="536">
        <v>0</v>
      </c>
      <c r="AE55" s="536">
        <v>149178</v>
      </c>
      <c r="AF55" s="536">
        <v>136571</v>
      </c>
      <c r="AG55" s="536">
        <v>131924</v>
      </c>
      <c r="AH55" s="536">
        <v>126060</v>
      </c>
      <c r="AI55" s="536">
        <v>128000</v>
      </c>
      <c r="AJ55" s="536">
        <v>126060</v>
      </c>
      <c r="AK55" s="536">
        <v>123810</v>
      </c>
      <c r="AL55" s="536">
        <v>118056</v>
      </c>
      <c r="AM55" s="536">
        <v>0</v>
      </c>
      <c r="AN55" s="536">
        <v>116571</v>
      </c>
      <c r="AO55" s="536">
        <v>126154</v>
      </c>
      <c r="AP55" s="536">
        <v>0</v>
      </c>
      <c r="AQ55" s="536">
        <v>119215</v>
      </c>
      <c r="AR55" s="536"/>
    </row>
    <row r="56" spans="2:44" ht="15" customHeight="1">
      <c r="B56" s="549" t="s">
        <v>756</v>
      </c>
      <c r="C56" s="550" t="s">
        <v>678</v>
      </c>
      <c r="D56" s="551"/>
      <c r="E56" s="550" t="s">
        <v>752</v>
      </c>
      <c r="F56" s="552"/>
      <c r="G56" s="552"/>
      <c r="H56" s="552"/>
      <c r="I56" s="552">
        <v>0.1</v>
      </c>
      <c r="J56" s="554"/>
      <c r="K56" s="552"/>
      <c r="L56" s="550">
        <f t="shared" ref="L56:L64" si="16">N56*(1+SUM(F56:G56))*(1+SUM(H56:J56))</f>
        <v>17920811.920000002</v>
      </c>
      <c r="M56" s="555"/>
      <c r="N56" s="559">
        <f>28.5*VLOOKUP("플랜트용접공",$R:$X,2,FALSE)+14.2*VLOOKUP("플랜트배관공",$R:$X,2,FALSE)+14.2*VLOOKUP("특별인부",$R:$X,2,FALSE)</f>
        <v>16291647.199999999</v>
      </c>
      <c r="O56" s="539">
        <f t="shared" si="15"/>
        <v>26433197.582000006</v>
      </c>
      <c r="P56" s="539"/>
      <c r="Q56" s="536">
        <v>1053</v>
      </c>
      <c r="R56" s="536" t="s">
        <v>793</v>
      </c>
      <c r="S56" s="542" t="s">
        <v>8</v>
      </c>
      <c r="T56" s="536" t="s">
        <v>8</v>
      </c>
      <c r="U56" s="536"/>
      <c r="V56" s="536">
        <v>204039</v>
      </c>
      <c r="W56" s="536">
        <v>184956</v>
      </c>
      <c r="X56" s="536"/>
      <c r="Y56" s="536"/>
      <c r="Z56" s="536" t="s">
        <v>8</v>
      </c>
      <c r="AA56" s="536" t="s">
        <v>8</v>
      </c>
      <c r="AB56" s="536" t="s">
        <v>8</v>
      </c>
      <c r="AC56" s="536">
        <v>140829</v>
      </c>
      <c r="AD56" s="536">
        <v>0</v>
      </c>
      <c r="AE56" s="536">
        <v>141301</v>
      </c>
      <c r="AF56" s="536">
        <v>129869</v>
      </c>
      <c r="AG56" s="536">
        <v>125150</v>
      </c>
      <c r="AH56" s="536">
        <v>120000</v>
      </c>
      <c r="AI56" s="536">
        <v>121847</v>
      </c>
      <c r="AJ56" s="536">
        <v>120000</v>
      </c>
      <c r="AK56" s="536">
        <v>117463</v>
      </c>
      <c r="AL56" s="536">
        <v>111883</v>
      </c>
      <c r="AM56" s="536">
        <v>110167</v>
      </c>
      <c r="AN56" s="536">
        <v>100290</v>
      </c>
      <c r="AO56" s="536">
        <v>107692</v>
      </c>
      <c r="AP56" s="536">
        <v>0</v>
      </c>
      <c r="AQ56" s="536">
        <v>98825</v>
      </c>
      <c r="AR56" s="536" t="s">
        <v>794</v>
      </c>
    </row>
    <row r="57" spans="2:44" ht="15" customHeight="1">
      <c r="B57" s="549" t="s">
        <v>758</v>
      </c>
      <c r="C57" s="550" t="s">
        <v>678</v>
      </c>
      <c r="D57" s="551"/>
      <c r="E57" s="550" t="s">
        <v>752</v>
      </c>
      <c r="F57" s="552"/>
      <c r="G57" s="552"/>
      <c r="H57" s="552"/>
      <c r="I57" s="552">
        <v>0.1</v>
      </c>
      <c r="J57" s="554"/>
      <c r="K57" s="552"/>
      <c r="L57" s="581">
        <f t="shared" si="16"/>
        <v>15620364.320000002</v>
      </c>
      <c r="M57" s="555"/>
      <c r="N57" s="559">
        <f>24.8*VLOOKUP("플랜트용접공",$R:$X,2,FALSE)+12.4*VLOOKUP("플랜트배관공",$R:$X,2,FALSE)+12.4*VLOOKUP("특별인부",$R:$X,2,FALSE)</f>
        <v>14200331.200000001</v>
      </c>
      <c r="O57" s="539">
        <f t="shared" si="15"/>
        <v>23040037.372000005</v>
      </c>
      <c r="P57" s="582">
        <f>O57*(1+SUM(F57:G57))*(1+SUM(H57:J57))</f>
        <v>25344041.109200008</v>
      </c>
      <c r="Q57" s="536">
        <v>1054</v>
      </c>
      <c r="R57" s="536" t="s">
        <v>795</v>
      </c>
      <c r="S57" s="542" t="s">
        <v>8</v>
      </c>
      <c r="T57" s="536" t="s">
        <v>8</v>
      </c>
      <c r="U57" s="536"/>
      <c r="V57" s="536">
        <v>198611</v>
      </c>
      <c r="W57" s="536">
        <v>180381</v>
      </c>
      <c r="X57" s="536"/>
      <c r="Y57" s="536"/>
      <c r="Z57" s="536" t="s">
        <v>8</v>
      </c>
      <c r="AA57" s="536" t="s">
        <v>8</v>
      </c>
      <c r="AB57" s="536" t="s">
        <v>8</v>
      </c>
      <c r="AC57" s="536">
        <v>139161</v>
      </c>
      <c r="AD57" s="536">
        <v>131778</v>
      </c>
      <c r="AE57" s="536">
        <v>126892</v>
      </c>
      <c r="AF57" s="536">
        <v>119424</v>
      </c>
      <c r="AG57" s="536">
        <v>112007</v>
      </c>
      <c r="AH57" s="536">
        <v>106774</v>
      </c>
      <c r="AI57" s="536">
        <v>108417</v>
      </c>
      <c r="AJ57" s="536">
        <v>106774</v>
      </c>
      <c r="AK57" s="536">
        <v>104482</v>
      </c>
      <c r="AL57" s="536">
        <v>99884</v>
      </c>
      <c r="AM57" s="536">
        <v>0</v>
      </c>
      <c r="AN57" s="536">
        <v>98425</v>
      </c>
      <c r="AO57" s="536">
        <v>102857</v>
      </c>
      <c r="AP57" s="536">
        <v>0</v>
      </c>
      <c r="AQ57" s="536">
        <v>98299</v>
      </c>
      <c r="AR57" s="536"/>
    </row>
    <row r="58" spans="2:44" ht="15" customHeight="1">
      <c r="B58" s="549" t="s">
        <v>760</v>
      </c>
      <c r="C58" s="550" t="s">
        <v>678</v>
      </c>
      <c r="D58" s="551"/>
      <c r="E58" s="550" t="s">
        <v>752</v>
      </c>
      <c r="F58" s="552"/>
      <c r="G58" s="552"/>
      <c r="H58" s="552"/>
      <c r="I58" s="552">
        <v>0.1</v>
      </c>
      <c r="J58" s="554"/>
      <c r="K58" s="552"/>
      <c r="L58" s="550">
        <f t="shared" si="16"/>
        <v>14990510.920000002</v>
      </c>
      <c r="M58" s="555"/>
      <c r="N58" s="559">
        <f>23.8*VLOOKUP("플랜트용접공",$R:$X,2,FALSE)+11.9*VLOOKUP("플랜트배관공",$R:$X,2,FALSE)+11.9*VLOOKUP("특별인부",$R:$X,2,FALSE)</f>
        <v>13627737.200000001</v>
      </c>
      <c r="O58" s="539">
        <f t="shared" si="15"/>
        <v>22111003.607000005</v>
      </c>
      <c r="P58" s="539"/>
      <c r="Q58" s="536">
        <v>1055</v>
      </c>
      <c r="R58" s="536" t="s">
        <v>796</v>
      </c>
      <c r="S58" s="542" t="s">
        <v>8</v>
      </c>
      <c r="T58" s="536">
        <v>204255</v>
      </c>
      <c r="U58" s="536"/>
      <c r="V58" s="536">
        <v>191869</v>
      </c>
      <c r="W58" s="536">
        <v>175538</v>
      </c>
      <c r="X58" s="536"/>
      <c r="Y58" s="536">
        <v>160646</v>
      </c>
      <c r="Z58" s="536">
        <v>148176</v>
      </c>
      <c r="AA58" s="536" t="s">
        <v>8</v>
      </c>
      <c r="AB58" s="536">
        <v>142201</v>
      </c>
      <c r="AC58" s="536">
        <v>137972</v>
      </c>
      <c r="AD58" s="536">
        <v>130194</v>
      </c>
      <c r="AE58" s="536">
        <v>125707</v>
      </c>
      <c r="AF58" s="536">
        <v>118553</v>
      </c>
      <c r="AG58" s="536">
        <v>110424</v>
      </c>
      <c r="AH58" s="536">
        <v>111459</v>
      </c>
      <c r="AI58" s="536">
        <v>108000</v>
      </c>
      <c r="AJ58" s="536">
        <v>107317</v>
      </c>
      <c r="AK58" s="536">
        <v>107255</v>
      </c>
      <c r="AL58" s="536">
        <v>102894</v>
      </c>
      <c r="AM58" s="536">
        <v>100991</v>
      </c>
      <c r="AN58" s="536">
        <v>93160</v>
      </c>
      <c r="AO58" s="536">
        <v>91692</v>
      </c>
      <c r="AP58" s="536">
        <v>89177</v>
      </c>
      <c r="AQ58" s="536">
        <v>83617</v>
      </c>
      <c r="AR58" s="536" t="s">
        <v>797</v>
      </c>
    </row>
    <row r="59" spans="2:44" ht="15" customHeight="1">
      <c r="B59" s="549" t="s">
        <v>762</v>
      </c>
      <c r="C59" s="550" t="s">
        <v>678</v>
      </c>
      <c r="D59" s="551"/>
      <c r="E59" s="550" t="s">
        <v>752</v>
      </c>
      <c r="F59" s="552"/>
      <c r="G59" s="552"/>
      <c r="H59" s="552"/>
      <c r="I59" s="552">
        <v>0.1</v>
      </c>
      <c r="J59" s="554"/>
      <c r="K59" s="552"/>
      <c r="L59" s="550">
        <f t="shared" si="16"/>
        <v>13571858.080000002</v>
      </c>
      <c r="M59" s="555"/>
      <c r="N59" s="559">
        <f>21.5*VLOOKUP("플랜트용접공",$R:$X,2,FALSE)+10.8*VLOOKUP("플랜트배관공",$R:$X,2,FALSE)+10.8*VLOOKUP("특별인부",$R:$X,2,FALSE)</f>
        <v>12338052.800000001</v>
      </c>
      <c r="O59" s="539">
        <f t="shared" ref="O59:O60" si="17">L59*1.52</f>
        <v>20629224.281600002</v>
      </c>
      <c r="P59" s="539"/>
      <c r="Q59" s="536">
        <v>1056</v>
      </c>
      <c r="R59" s="536" t="s">
        <v>798</v>
      </c>
      <c r="S59" s="542">
        <v>324130</v>
      </c>
      <c r="T59" s="536">
        <v>318247</v>
      </c>
      <c r="U59" s="536">
        <v>310129</v>
      </c>
      <c r="V59" s="536">
        <v>292829</v>
      </c>
      <c r="W59" s="536">
        <v>296392</v>
      </c>
      <c r="X59" s="536">
        <v>296124</v>
      </c>
      <c r="Y59" s="536">
        <v>289075</v>
      </c>
      <c r="Z59" s="536">
        <v>271268</v>
      </c>
      <c r="AA59" s="536">
        <v>266618</v>
      </c>
      <c r="AB59" s="536">
        <v>252529</v>
      </c>
      <c r="AC59" s="536">
        <v>249688</v>
      </c>
      <c r="AD59" s="536">
        <v>255579</v>
      </c>
      <c r="AE59" s="536">
        <v>240654</v>
      </c>
      <c r="AF59" s="536">
        <v>227813</v>
      </c>
      <c r="AG59" s="536">
        <v>236621</v>
      </c>
      <c r="AH59" s="536">
        <v>228165</v>
      </c>
      <c r="AI59" s="536">
        <v>215183</v>
      </c>
      <c r="AJ59" s="536">
        <v>207691</v>
      </c>
      <c r="AK59" s="536">
        <v>199445</v>
      </c>
      <c r="AL59" s="536">
        <v>191518</v>
      </c>
      <c r="AM59" s="536">
        <v>184655</v>
      </c>
      <c r="AN59" s="536">
        <v>180976</v>
      </c>
      <c r="AO59" s="536">
        <v>172716</v>
      </c>
      <c r="AP59" s="536">
        <v>157877</v>
      </c>
      <c r="AQ59" s="536">
        <v>155819</v>
      </c>
      <c r="AR59" s="536" t="s">
        <v>799</v>
      </c>
    </row>
    <row r="60" spans="2:44" s="1063" customFormat="1" ht="15" customHeight="1">
      <c r="B60" s="1056" t="s">
        <v>764</v>
      </c>
      <c r="C60" s="581" t="s">
        <v>678</v>
      </c>
      <c r="D60" s="1057"/>
      <c r="E60" s="581" t="s">
        <v>752</v>
      </c>
      <c r="F60" s="1058"/>
      <c r="G60" s="1058"/>
      <c r="H60" s="1058"/>
      <c r="I60" s="1058">
        <v>0.1</v>
      </c>
      <c r="J60" s="1059"/>
      <c r="K60" s="1058"/>
      <c r="L60" s="581">
        <f t="shared" si="16"/>
        <v>11808268.560000001</v>
      </c>
      <c r="M60" s="582"/>
      <c r="N60" s="1060">
        <f>18.7*VLOOKUP("플랜트용접공",$R:$X,2,FALSE)+9.4*VLOOKUP("플랜트배관공",$R:$X,2,FALSE)+9.4*VLOOKUP("특별인부",$R:$X,2,FALSE)</f>
        <v>10734789.6</v>
      </c>
      <c r="O60" s="582">
        <f t="shared" si="17"/>
        <v>17948568.211200003</v>
      </c>
      <c r="P60" s="582"/>
      <c r="Q60" s="1061">
        <v>1057</v>
      </c>
      <c r="R60" s="1061" t="s">
        <v>800</v>
      </c>
      <c r="S60" s="1062">
        <v>259128</v>
      </c>
      <c r="T60" s="1061">
        <v>253759</v>
      </c>
      <c r="U60" s="1061">
        <v>249947</v>
      </c>
      <c r="V60" s="1061">
        <v>242760</v>
      </c>
      <c r="W60" s="1061">
        <v>236086</v>
      </c>
      <c r="X60" s="1061">
        <v>232031</v>
      </c>
      <c r="Y60" s="1061">
        <v>228994</v>
      </c>
      <c r="Z60" s="1061">
        <v>220871</v>
      </c>
      <c r="AA60" s="1061">
        <v>208513</v>
      </c>
      <c r="AB60" s="1061">
        <v>215389</v>
      </c>
      <c r="AC60" s="1061">
        <v>210021</v>
      </c>
      <c r="AD60" s="1061">
        <v>218174</v>
      </c>
      <c r="AE60" s="1061">
        <v>208835</v>
      </c>
      <c r="AF60" s="1061">
        <v>202953</v>
      </c>
      <c r="AG60" s="1061">
        <v>194858</v>
      </c>
      <c r="AH60" s="1061">
        <v>186570</v>
      </c>
      <c r="AI60" s="1061">
        <v>181919</v>
      </c>
      <c r="AJ60" s="1061">
        <v>174450</v>
      </c>
      <c r="AK60" s="1061">
        <v>169175</v>
      </c>
      <c r="AL60" s="1061">
        <v>159019</v>
      </c>
      <c r="AM60" s="1061">
        <v>151437</v>
      </c>
      <c r="AN60" s="1061">
        <v>149292</v>
      </c>
      <c r="AO60" s="1061">
        <v>146253</v>
      </c>
      <c r="AP60" s="1061">
        <v>145093</v>
      </c>
      <c r="AQ60" s="1061">
        <v>132884</v>
      </c>
      <c r="AR60" s="1061" t="s">
        <v>801</v>
      </c>
    </row>
    <row r="61" spans="2:44" s="1063" customFormat="1" ht="15" customHeight="1">
      <c r="B61" s="1056" t="s">
        <v>766</v>
      </c>
      <c r="C61" s="581" t="s">
        <v>678</v>
      </c>
      <c r="D61" s="1057"/>
      <c r="E61" s="581" t="s">
        <v>752</v>
      </c>
      <c r="F61" s="1058"/>
      <c r="G61" s="1058"/>
      <c r="H61" s="1058"/>
      <c r="I61" s="1058">
        <v>0.1</v>
      </c>
      <c r="J61" s="1059"/>
      <c r="K61" s="1058"/>
      <c r="L61" s="581">
        <f t="shared" si="16"/>
        <v>10926473.800000001</v>
      </c>
      <c r="M61" s="582"/>
      <c r="N61" s="1060">
        <f>17.3*VLOOKUP("플랜트용접공",$R:$X,2,FALSE)+8.7*VLOOKUP("플랜트배관공",$R:$X,2,FALSE)+8.7*VLOOKUP("특별인부",$R:$X,2,FALSE)</f>
        <v>9933158</v>
      </c>
      <c r="O61" s="582">
        <f>L61*1.57</f>
        <v>17154563.866</v>
      </c>
      <c r="P61" s="582"/>
      <c r="Q61" s="1061">
        <v>1058</v>
      </c>
      <c r="R61" s="1061" t="s">
        <v>802</v>
      </c>
      <c r="S61" s="1062">
        <v>299776</v>
      </c>
      <c r="T61" s="1061">
        <v>289294</v>
      </c>
      <c r="U61" s="1061">
        <v>286083</v>
      </c>
      <c r="V61" s="1061">
        <v>276653</v>
      </c>
      <c r="W61" s="1061">
        <v>273303</v>
      </c>
      <c r="X61" s="1061">
        <v>263081</v>
      </c>
      <c r="Y61" s="1061">
        <v>254611</v>
      </c>
      <c r="Z61" s="1061">
        <v>240972</v>
      </c>
      <c r="AA61" s="1061">
        <v>238423</v>
      </c>
      <c r="AB61" s="1061">
        <v>229620</v>
      </c>
      <c r="AC61" s="1061">
        <v>221110</v>
      </c>
      <c r="AD61" s="1061">
        <v>220359</v>
      </c>
      <c r="AE61" s="1061">
        <v>214751</v>
      </c>
      <c r="AF61" s="1061">
        <v>211791</v>
      </c>
      <c r="AG61" s="1061">
        <v>221554</v>
      </c>
      <c r="AH61" s="1061">
        <v>214492</v>
      </c>
      <c r="AI61" s="1061">
        <v>206005</v>
      </c>
      <c r="AJ61" s="1061">
        <v>198280</v>
      </c>
      <c r="AK61" s="1061">
        <v>192353</v>
      </c>
      <c r="AL61" s="1061">
        <v>191416</v>
      </c>
      <c r="AM61" s="1061">
        <v>189801</v>
      </c>
      <c r="AN61" s="1061">
        <v>182147</v>
      </c>
      <c r="AO61" s="1061">
        <v>168786</v>
      </c>
      <c r="AP61" s="1061">
        <v>163191</v>
      </c>
      <c r="AQ61" s="1061">
        <v>176855</v>
      </c>
      <c r="AR61" s="1061"/>
    </row>
    <row r="62" spans="2:44" ht="15" customHeight="1">
      <c r="B62" s="549" t="s">
        <v>768</v>
      </c>
      <c r="C62" s="550" t="s">
        <v>678</v>
      </c>
      <c r="D62" s="551"/>
      <c r="E62" s="550" t="s">
        <v>752</v>
      </c>
      <c r="F62" s="552"/>
      <c r="G62" s="552"/>
      <c r="H62" s="552"/>
      <c r="I62" s="552">
        <v>0.1</v>
      </c>
      <c r="J62" s="554"/>
      <c r="K62" s="552"/>
      <c r="L62" s="550">
        <f t="shared" si="16"/>
        <v>10674532.439999999</v>
      </c>
      <c r="M62" s="555"/>
      <c r="N62" s="559">
        <f>16.9*VLOOKUP("플랜트용접공",$R:$X,2,FALSE)+8.5*VLOOKUP("플랜트배관공",$R:$X,2,FALSE)+8.5*VLOOKUP("특별인부",$R:$X,2,FALSE)</f>
        <v>9704120.3999999985</v>
      </c>
      <c r="O62" s="539">
        <f>L62*1.635</f>
        <v>17452860.5394</v>
      </c>
      <c r="P62" s="539"/>
      <c r="Q62" s="536">
        <v>1059</v>
      </c>
      <c r="R62" s="536" t="s">
        <v>803</v>
      </c>
      <c r="S62" s="542" t="s">
        <v>8</v>
      </c>
      <c r="T62" s="536">
        <v>335294</v>
      </c>
      <c r="U62" s="536">
        <v>337986</v>
      </c>
      <c r="V62" s="536">
        <v>330000</v>
      </c>
      <c r="W62" s="536"/>
      <c r="X62" s="536"/>
      <c r="Y62" s="536">
        <v>309714</v>
      </c>
      <c r="Z62" s="536"/>
      <c r="AA62" s="536">
        <v>285714</v>
      </c>
      <c r="AB62" s="536">
        <v>242150</v>
      </c>
      <c r="AC62" s="536" t="s">
        <v>804</v>
      </c>
      <c r="AD62" s="536">
        <v>266702</v>
      </c>
      <c r="AE62" s="536">
        <v>245943</v>
      </c>
      <c r="AF62" s="536">
        <v>242882</v>
      </c>
      <c r="AG62" s="536">
        <v>238468</v>
      </c>
      <c r="AH62" s="536">
        <v>246554</v>
      </c>
      <c r="AI62" s="536">
        <v>238902</v>
      </c>
      <c r="AJ62" s="536">
        <v>231482</v>
      </c>
      <c r="AK62" s="536">
        <v>225221</v>
      </c>
      <c r="AL62" s="536">
        <v>216240</v>
      </c>
      <c r="AM62" s="536">
        <v>200635</v>
      </c>
      <c r="AN62" s="536">
        <v>203604</v>
      </c>
      <c r="AO62" s="536">
        <v>187135</v>
      </c>
      <c r="AP62" s="536">
        <v>182554</v>
      </c>
      <c r="AQ62" s="536">
        <v>176077</v>
      </c>
      <c r="AR62" s="536"/>
    </row>
    <row r="63" spans="2:44" ht="15" customHeight="1">
      <c r="B63" s="549" t="s">
        <v>771</v>
      </c>
      <c r="C63" s="550" t="s">
        <v>678</v>
      </c>
      <c r="D63" s="551"/>
      <c r="E63" s="550" t="s">
        <v>752</v>
      </c>
      <c r="F63" s="552"/>
      <c r="G63" s="552"/>
      <c r="H63" s="552"/>
      <c r="I63" s="552">
        <v>0.1</v>
      </c>
      <c r="J63" s="554"/>
      <c r="K63" s="552"/>
      <c r="L63" s="550">
        <f t="shared" si="16"/>
        <v>9732717.7200000007</v>
      </c>
      <c r="M63" s="555"/>
      <c r="N63" s="559">
        <f>15.5*VLOOKUP("플랜트용접공",$R:$X,2,FALSE)+7.7*VLOOKUP("플랜트배관공",$R:$X,2,FALSE)+7.7*VLOOKUP("특별인부",$R:$X,2,FALSE)</f>
        <v>8847925.1999999993</v>
      </c>
      <c r="O63" s="539">
        <f>L63*1.72</f>
        <v>16740274.478400001</v>
      </c>
      <c r="P63" s="539"/>
      <c r="Q63" s="536">
        <v>1060</v>
      </c>
      <c r="R63" s="536" t="s">
        <v>805</v>
      </c>
      <c r="S63" s="542">
        <v>236640</v>
      </c>
      <c r="T63" s="536">
        <v>238910</v>
      </c>
      <c r="U63" s="536">
        <v>240652</v>
      </c>
      <c r="V63" s="536">
        <v>236212</v>
      </c>
      <c r="W63" s="536">
        <v>240797</v>
      </c>
      <c r="X63" s="536">
        <v>228122</v>
      </c>
      <c r="Y63" s="536">
        <v>232558</v>
      </c>
      <c r="Z63" s="536">
        <v>224492</v>
      </c>
      <c r="AA63" s="536">
        <v>217415</v>
      </c>
      <c r="AB63" s="536">
        <v>204705</v>
      </c>
      <c r="AC63" s="536">
        <v>219705</v>
      </c>
      <c r="AD63" s="536">
        <v>223690</v>
      </c>
      <c r="AE63" s="536">
        <v>219777</v>
      </c>
      <c r="AF63" s="536">
        <v>217129</v>
      </c>
      <c r="AG63" s="536">
        <v>216166</v>
      </c>
      <c r="AH63" s="536">
        <v>208455</v>
      </c>
      <c r="AI63" s="536">
        <v>208340</v>
      </c>
      <c r="AJ63" s="536">
        <v>198390</v>
      </c>
      <c r="AK63" s="536">
        <v>185554</v>
      </c>
      <c r="AL63" s="536">
        <v>189035</v>
      </c>
      <c r="AM63" s="536">
        <v>182205</v>
      </c>
      <c r="AN63" s="536">
        <v>190147</v>
      </c>
      <c r="AO63" s="536">
        <v>173641</v>
      </c>
      <c r="AP63" s="536">
        <v>162361</v>
      </c>
      <c r="AQ63" s="536">
        <v>152521</v>
      </c>
      <c r="AR63" s="536"/>
    </row>
    <row r="64" spans="2:44" ht="15" customHeight="1">
      <c r="B64" s="549" t="s">
        <v>773</v>
      </c>
      <c r="C64" s="550" t="s">
        <v>678</v>
      </c>
      <c r="D64" s="551"/>
      <c r="E64" s="550" t="s">
        <v>752</v>
      </c>
      <c r="F64" s="552"/>
      <c r="G64" s="552"/>
      <c r="H64" s="552"/>
      <c r="I64" s="552">
        <v>0.1</v>
      </c>
      <c r="J64" s="554"/>
      <c r="K64" s="552"/>
      <c r="L64" s="550">
        <f t="shared" si="16"/>
        <v>9036913.6000000015</v>
      </c>
      <c r="M64" s="555"/>
      <c r="N64" s="559">
        <f>14.3*VLOOKUP("플랜트용접공",$R:$X,2,FALSE)+7.2*VLOOKUP("플랜트배관공",$R:$X,2,FALSE)+7.2*VLOOKUP("특별인부",$R:$X,2,FALSE)</f>
        <v>8215376</v>
      </c>
      <c r="O64" s="539">
        <f>L64*1.81</f>
        <v>16356813.616000002</v>
      </c>
      <c r="P64" s="539"/>
      <c r="Q64" s="536">
        <v>1061</v>
      </c>
      <c r="R64" s="536" t="s">
        <v>806</v>
      </c>
      <c r="S64" s="542">
        <v>218614</v>
      </c>
      <c r="T64" s="536">
        <v>215290</v>
      </c>
      <c r="U64" s="536">
        <v>216634</v>
      </c>
      <c r="V64" s="536">
        <v>207815</v>
      </c>
      <c r="W64" s="536">
        <v>205095</v>
      </c>
      <c r="X64" s="536">
        <v>198285</v>
      </c>
      <c r="Y64" s="536">
        <v>187735</v>
      </c>
      <c r="Z64" s="536">
        <v>182649</v>
      </c>
      <c r="AA64" s="536">
        <v>176704</v>
      </c>
      <c r="AB64" s="536">
        <v>170378</v>
      </c>
      <c r="AC64" s="536">
        <v>161468</v>
      </c>
      <c r="AD64" s="536">
        <v>162616</v>
      </c>
      <c r="AE64" s="536">
        <v>167839</v>
      </c>
      <c r="AF64" s="536">
        <v>158269</v>
      </c>
      <c r="AG64" s="536">
        <v>150555</v>
      </c>
      <c r="AH64" s="536">
        <v>144628</v>
      </c>
      <c r="AI64" s="536">
        <v>137324</v>
      </c>
      <c r="AJ64" s="536">
        <v>131788</v>
      </c>
      <c r="AK64" s="536">
        <v>128250</v>
      </c>
      <c r="AL64" s="536">
        <v>126616</v>
      </c>
      <c r="AM64" s="536">
        <v>118883</v>
      </c>
      <c r="AN64" s="536">
        <v>116557</v>
      </c>
      <c r="AO64" s="536">
        <v>108090</v>
      </c>
      <c r="AP64" s="536">
        <v>102645</v>
      </c>
      <c r="AQ64" s="536">
        <v>101412</v>
      </c>
      <c r="AR64" s="536" t="s">
        <v>807</v>
      </c>
    </row>
    <row r="65" spans="2:44" ht="15" customHeight="1">
      <c r="B65" s="549" t="s">
        <v>776</v>
      </c>
      <c r="C65" s="544" t="s">
        <v>678</v>
      </c>
      <c r="D65" s="545"/>
      <c r="E65" s="544" t="s">
        <v>752</v>
      </c>
      <c r="F65" s="575"/>
      <c r="G65" s="575"/>
      <c r="H65" s="575"/>
      <c r="I65" s="575">
        <v>0.1</v>
      </c>
      <c r="J65" s="554"/>
      <c r="K65" s="575"/>
      <c r="L65" s="544">
        <f t="shared" ref="L65:L71" si="18">N65*(1+SUM(F65:K65))</f>
        <v>8062123.5200000014</v>
      </c>
      <c r="M65" s="539"/>
      <c r="N65" s="559">
        <f>12.8*VLOOKUP("플랜트용접공",$R:$X,2,FALSE)+6.4*VLOOKUP("플랜트배관공",$R:$X,2,FALSE)+6.4*VLOOKUP("특별인부",$R:$X,2,FALSE)</f>
        <v>7329203.2000000011</v>
      </c>
      <c r="O65" s="539">
        <f>L65*1.93</f>
        <v>15559898.393600002</v>
      </c>
      <c r="P65" s="539"/>
      <c r="Q65" s="536">
        <v>1062</v>
      </c>
      <c r="R65" s="536" t="s">
        <v>808</v>
      </c>
      <c r="S65" s="542">
        <v>261587</v>
      </c>
      <c r="T65" s="536">
        <v>268376</v>
      </c>
      <c r="U65" s="536">
        <v>274097</v>
      </c>
      <c r="V65" s="536">
        <v>285303</v>
      </c>
      <c r="W65" s="536">
        <v>290265</v>
      </c>
      <c r="X65" s="536">
        <v>293572</v>
      </c>
      <c r="Y65" s="536">
        <v>296879</v>
      </c>
      <c r="Z65" s="536">
        <v>290040</v>
      </c>
      <c r="AA65" s="536">
        <v>274707</v>
      </c>
      <c r="AB65" s="536">
        <v>266554</v>
      </c>
      <c r="AC65" s="536">
        <v>246036</v>
      </c>
      <c r="AD65" s="536">
        <v>252875</v>
      </c>
      <c r="AE65" s="536">
        <v>257060</v>
      </c>
      <c r="AF65" s="536">
        <v>251985</v>
      </c>
      <c r="AG65" s="536">
        <v>239501</v>
      </c>
      <c r="AH65" s="536">
        <v>232364</v>
      </c>
      <c r="AI65" s="536">
        <v>220324</v>
      </c>
      <c r="AJ65" s="536">
        <v>210066</v>
      </c>
      <c r="AK65" s="536">
        <v>207818</v>
      </c>
      <c r="AL65" s="536">
        <v>199626</v>
      </c>
      <c r="AM65" s="536">
        <v>182762</v>
      </c>
      <c r="AN65" s="536">
        <v>174054</v>
      </c>
      <c r="AO65" s="536">
        <v>167857</v>
      </c>
      <c r="AP65" s="536">
        <v>160969</v>
      </c>
      <c r="AQ65" s="536">
        <v>152273</v>
      </c>
      <c r="AR65" s="536" t="s">
        <v>809</v>
      </c>
    </row>
    <row r="66" spans="2:44" ht="15" customHeight="1">
      <c r="B66" s="549" t="s">
        <v>810</v>
      </c>
      <c r="C66" s="544" t="s">
        <v>678</v>
      </c>
      <c r="D66" s="545"/>
      <c r="E66" s="544" t="s">
        <v>752</v>
      </c>
      <c r="F66" s="575"/>
      <c r="G66" s="575"/>
      <c r="H66" s="575"/>
      <c r="I66" s="575">
        <v>0.1</v>
      </c>
      <c r="J66" s="554"/>
      <c r="K66" s="575"/>
      <c r="L66" s="544">
        <f t="shared" si="18"/>
        <v>7525265.4400000013</v>
      </c>
      <c r="M66" s="539"/>
      <c r="N66" s="559">
        <f>11.9*VLOOKUP("플랜트용접공",$R:$X,2,FALSE)+6*VLOOKUP("플랜트배관공",$R:$X,2,FALSE)+6*VLOOKUP("특별인부",$R:$X,2,FALSE)</f>
        <v>6841150.4000000004</v>
      </c>
      <c r="O66" s="539">
        <f>L66*1.93</f>
        <v>14523762.299200002</v>
      </c>
      <c r="P66" s="539"/>
      <c r="Q66" s="536">
        <v>1063</v>
      </c>
      <c r="R66" s="536" t="s">
        <v>811</v>
      </c>
      <c r="S66" s="542">
        <v>202712</v>
      </c>
      <c r="T66" s="536">
        <v>205259</v>
      </c>
      <c r="U66" s="536">
        <v>211930</v>
      </c>
      <c r="V66" s="536">
        <v>209366</v>
      </c>
      <c r="W66" s="536">
        <v>215631</v>
      </c>
      <c r="X66" s="536">
        <v>214700</v>
      </c>
      <c r="Y66" s="536">
        <v>208010</v>
      </c>
      <c r="Z66" s="536">
        <v>194262</v>
      </c>
      <c r="AA66" s="536">
        <v>196381</v>
      </c>
      <c r="AB66" s="536">
        <v>179826</v>
      </c>
      <c r="AC66" s="536">
        <v>189623</v>
      </c>
      <c r="AD66" s="536">
        <v>193134</v>
      </c>
      <c r="AE66" s="536">
        <v>184732</v>
      </c>
      <c r="AF66" s="536">
        <v>182976</v>
      </c>
      <c r="AG66" s="536">
        <v>167787</v>
      </c>
      <c r="AH66" s="536">
        <v>167232</v>
      </c>
      <c r="AI66" s="536">
        <v>162516</v>
      </c>
      <c r="AJ66" s="536">
        <v>165415</v>
      </c>
      <c r="AK66" s="536">
        <v>169435</v>
      </c>
      <c r="AL66" s="536">
        <v>168859</v>
      </c>
      <c r="AM66" s="536">
        <v>177113</v>
      </c>
      <c r="AN66" s="536">
        <v>169175</v>
      </c>
      <c r="AO66" s="536">
        <v>157124</v>
      </c>
      <c r="AP66" s="536">
        <v>154515</v>
      </c>
      <c r="AQ66" s="536">
        <v>141831</v>
      </c>
      <c r="AR66" s="536" t="s">
        <v>812</v>
      </c>
    </row>
    <row r="67" spans="2:44" ht="15" customHeight="1">
      <c r="B67" s="549" t="s">
        <v>778</v>
      </c>
      <c r="C67" s="544" t="s">
        <v>678</v>
      </c>
      <c r="D67" s="545"/>
      <c r="E67" s="544" t="s">
        <v>752</v>
      </c>
      <c r="F67" s="575"/>
      <c r="G67" s="575"/>
      <c r="H67" s="575"/>
      <c r="I67" s="575">
        <v>0.1</v>
      </c>
      <c r="J67" s="554"/>
      <c r="K67" s="575"/>
      <c r="L67" s="544">
        <f t="shared" si="18"/>
        <v>7465245.4800000014</v>
      </c>
      <c r="M67" s="539"/>
      <c r="N67" s="559">
        <f>11.9*VLOOKUP("플랜트용접공",$R:$X,2,FALSE)+5.9*VLOOKUP("플랜트배관공",$R:$X,2,FALSE)+5.9*VLOOKUP("특별인부",$R:$X,2,FALSE)</f>
        <v>6786586.8000000007</v>
      </c>
      <c r="O67" s="539">
        <f>L67*2.12</f>
        <v>15826320.417600004</v>
      </c>
      <c r="P67" s="539"/>
      <c r="Q67" s="536">
        <v>1064</v>
      </c>
      <c r="R67" s="536" t="s">
        <v>813</v>
      </c>
      <c r="S67" s="542" t="s">
        <v>8</v>
      </c>
      <c r="T67" s="536" t="s">
        <v>8</v>
      </c>
      <c r="U67" s="536">
        <v>210034</v>
      </c>
      <c r="V67" s="536">
        <v>196957</v>
      </c>
      <c r="W67" s="536"/>
      <c r="X67" s="536"/>
      <c r="Y67" s="536"/>
      <c r="Z67" s="536"/>
      <c r="AA67" s="536">
        <v>183708</v>
      </c>
      <c r="AB67" s="536">
        <v>168365</v>
      </c>
      <c r="AC67" s="536">
        <v>160300</v>
      </c>
      <c r="AD67" s="536">
        <v>161831</v>
      </c>
      <c r="AE67" s="536" t="s">
        <v>804</v>
      </c>
      <c r="AF67" s="536">
        <v>160714</v>
      </c>
      <c r="AG67" s="536">
        <v>152204</v>
      </c>
      <c r="AH67" s="536">
        <v>153762</v>
      </c>
      <c r="AI67" s="536">
        <v>148990</v>
      </c>
      <c r="AJ67" s="536">
        <v>148463</v>
      </c>
      <c r="AK67" s="536">
        <v>141804</v>
      </c>
      <c r="AL67" s="536">
        <v>137752</v>
      </c>
      <c r="AM67" s="536">
        <v>131657</v>
      </c>
      <c r="AN67" s="536">
        <v>0</v>
      </c>
      <c r="AO67" s="536">
        <v>0</v>
      </c>
      <c r="AP67" s="536">
        <v>0</v>
      </c>
      <c r="AQ67" s="536">
        <v>124424</v>
      </c>
      <c r="AR67" s="536" t="s">
        <v>814</v>
      </c>
    </row>
    <row r="68" spans="2:44" ht="15" customHeight="1">
      <c r="B68" s="549" t="s">
        <v>780</v>
      </c>
      <c r="C68" s="544" t="s">
        <v>678</v>
      </c>
      <c r="D68" s="545"/>
      <c r="E68" s="544" t="s">
        <v>752</v>
      </c>
      <c r="F68" s="575"/>
      <c r="G68" s="575"/>
      <c r="H68" s="575"/>
      <c r="I68" s="575">
        <v>0.1</v>
      </c>
      <c r="J68" s="554"/>
      <c r="K68" s="575"/>
      <c r="L68" s="544">
        <f t="shared" si="18"/>
        <v>6769441.3600000003</v>
      </c>
      <c r="M68" s="539"/>
      <c r="N68" s="539">
        <f>10.7*VLOOKUP("플랜트용접공",$R:$X,2,FALSE)+5.4*VLOOKUP("플랜트배관공",$R:$X,2,FALSE)+5.4*VLOOKUP("특별인부",$R:$X,2,FALSE)</f>
        <v>6154037.5999999996</v>
      </c>
      <c r="O68" s="539">
        <f>L68*2.31</f>
        <v>15637409.541600002</v>
      </c>
      <c r="P68" s="539"/>
      <c r="Q68" s="536">
        <v>1065</v>
      </c>
      <c r="R68" s="536" t="s">
        <v>815</v>
      </c>
      <c r="S68" s="542">
        <v>247028</v>
      </c>
      <c r="T68" s="536">
        <v>244203</v>
      </c>
      <c r="U68" s="536">
        <v>241557</v>
      </c>
      <c r="V68" s="536">
        <v>248017</v>
      </c>
      <c r="W68" s="536"/>
      <c r="X68" s="536">
        <v>248570</v>
      </c>
      <c r="Y68" s="536">
        <v>236000</v>
      </c>
      <c r="Z68" s="536">
        <v>227694</v>
      </c>
      <c r="AA68" s="536">
        <v>219868</v>
      </c>
      <c r="AB68" s="536">
        <v>229121</v>
      </c>
      <c r="AC68" s="536">
        <v>237525</v>
      </c>
      <c r="AD68" s="536">
        <v>225972</v>
      </c>
      <c r="AE68" s="536">
        <v>227973</v>
      </c>
      <c r="AF68" s="536">
        <v>214681</v>
      </c>
      <c r="AG68" s="536">
        <v>209797</v>
      </c>
      <c r="AH68" s="536">
        <v>218315</v>
      </c>
      <c r="AI68" s="536">
        <v>207683</v>
      </c>
      <c r="AJ68" s="536">
        <v>199137</v>
      </c>
      <c r="AK68" s="536">
        <v>187469</v>
      </c>
      <c r="AL68" s="536">
        <v>188572</v>
      </c>
      <c r="AM68" s="536">
        <v>171547</v>
      </c>
      <c r="AN68" s="536">
        <v>165375</v>
      </c>
      <c r="AO68" s="536">
        <v>151459</v>
      </c>
      <c r="AP68" s="536">
        <v>149843</v>
      </c>
      <c r="AQ68" s="536">
        <v>138852</v>
      </c>
      <c r="AR68" s="536" t="s">
        <v>816</v>
      </c>
    </row>
    <row r="69" spans="2:44" ht="15" customHeight="1">
      <c r="B69" s="549" t="s">
        <v>783</v>
      </c>
      <c r="C69" s="544" t="s">
        <v>678</v>
      </c>
      <c r="D69" s="545"/>
      <c r="E69" s="544" t="s">
        <v>752</v>
      </c>
      <c r="F69" s="575"/>
      <c r="G69" s="575"/>
      <c r="H69" s="575"/>
      <c r="I69" s="575">
        <v>0.1</v>
      </c>
      <c r="J69" s="554"/>
      <c r="K69" s="575"/>
      <c r="L69" s="544">
        <f t="shared" si="18"/>
        <v>0</v>
      </c>
      <c r="M69" s="539"/>
      <c r="N69" s="539"/>
      <c r="O69" s="548">
        <f>L69*2.46</f>
        <v>0</v>
      </c>
      <c r="P69" s="539"/>
      <c r="Q69" s="536">
        <v>1066</v>
      </c>
      <c r="R69" s="536" t="s">
        <v>817</v>
      </c>
      <c r="S69" s="542" t="s">
        <v>8</v>
      </c>
      <c r="T69" s="536">
        <v>349464</v>
      </c>
      <c r="U69" s="536">
        <v>326780</v>
      </c>
      <c r="V69" s="536">
        <v>323683</v>
      </c>
      <c r="W69" s="536">
        <v>292571</v>
      </c>
      <c r="X69" s="536">
        <v>282707</v>
      </c>
      <c r="Y69" s="536">
        <v>270000</v>
      </c>
      <c r="Z69" s="536">
        <v>260000</v>
      </c>
      <c r="AA69" s="536">
        <v>260000</v>
      </c>
      <c r="AB69" s="536">
        <v>260000</v>
      </c>
      <c r="AC69" s="536">
        <v>260000</v>
      </c>
      <c r="AD69" s="536">
        <v>250533</v>
      </c>
      <c r="AE69" s="536">
        <v>237472</v>
      </c>
      <c r="AF69" s="536">
        <v>235955</v>
      </c>
      <c r="AG69" s="536">
        <v>233372</v>
      </c>
      <c r="AH69" s="536">
        <v>233932</v>
      </c>
      <c r="AI69" s="536">
        <v>227911</v>
      </c>
      <c r="AJ69" s="536">
        <v>229812</v>
      </c>
      <c r="AK69" s="536">
        <v>223949</v>
      </c>
      <c r="AL69" s="536">
        <v>211829</v>
      </c>
      <c r="AM69" s="536">
        <v>225000</v>
      </c>
      <c r="AN69" s="536">
        <v>230603</v>
      </c>
      <c r="AO69" s="536">
        <v>255951</v>
      </c>
      <c r="AP69" s="536">
        <v>275263</v>
      </c>
      <c r="AQ69" s="536">
        <v>250667</v>
      </c>
      <c r="AR69" s="536"/>
    </row>
    <row r="70" spans="2:44" ht="15" customHeight="1">
      <c r="B70" s="549" t="s">
        <v>818</v>
      </c>
      <c r="C70" s="550" t="s">
        <v>819</v>
      </c>
      <c r="D70" s="551"/>
      <c r="E70" s="544" t="s">
        <v>752</v>
      </c>
      <c r="F70" s="552"/>
      <c r="G70" s="552"/>
      <c r="H70" s="552">
        <v>0.1</v>
      </c>
      <c r="I70" s="575">
        <v>0.1</v>
      </c>
      <c r="J70" s="554"/>
      <c r="K70" s="552"/>
      <c r="L70" s="544">
        <f t="shared" si="18"/>
        <v>7594213.919999999</v>
      </c>
      <c r="M70" s="539"/>
      <c r="N70" s="539">
        <f>11.1*VLOOKUP("플랜트용접공",$R:$X,2,FALSE)+5.5*VLOOKUP("플랜트배관공",$R:$X,2,FALSE)+5.5*VLOOKUP("특별인부",$R:$X,2,FALSE)</f>
        <v>6328511.5999999996</v>
      </c>
      <c r="O70" s="539"/>
      <c r="P70" s="539"/>
      <c r="Q70" s="536">
        <v>1067</v>
      </c>
      <c r="R70" s="536" t="s">
        <v>820</v>
      </c>
      <c r="S70" s="542">
        <v>217619</v>
      </c>
      <c r="T70" s="536">
        <v>215484</v>
      </c>
      <c r="U70" s="536">
        <v>216221</v>
      </c>
      <c r="V70" s="536">
        <v>211797</v>
      </c>
      <c r="W70" s="536">
        <v>224819</v>
      </c>
      <c r="X70" s="536">
        <v>221714</v>
      </c>
      <c r="Y70" s="536">
        <v>218137</v>
      </c>
      <c r="Z70" s="536">
        <v>222653</v>
      </c>
      <c r="AA70" s="536">
        <v>227625</v>
      </c>
      <c r="AB70" s="536">
        <v>211907</v>
      </c>
      <c r="AC70" s="536">
        <v>258161</v>
      </c>
      <c r="AD70" s="536">
        <v>266376</v>
      </c>
      <c r="AE70" s="536">
        <v>272157</v>
      </c>
      <c r="AF70" s="536">
        <v>252642</v>
      </c>
      <c r="AG70" s="536">
        <v>236018</v>
      </c>
      <c r="AH70" s="536">
        <v>228210</v>
      </c>
      <c r="AI70" s="536">
        <v>215672</v>
      </c>
      <c r="AJ70" s="536">
        <v>218104</v>
      </c>
      <c r="AK70" s="536">
        <v>212015</v>
      </c>
      <c r="AL70" s="536">
        <v>208460</v>
      </c>
      <c r="AM70" s="536">
        <v>202305</v>
      </c>
      <c r="AN70" s="536">
        <v>196403</v>
      </c>
      <c r="AO70" s="536">
        <v>184376</v>
      </c>
      <c r="AP70" s="536">
        <v>181152</v>
      </c>
      <c r="AQ70" s="536">
        <v>167675</v>
      </c>
      <c r="AR70" s="536" t="s">
        <v>821</v>
      </c>
    </row>
    <row r="71" spans="2:44" ht="15" customHeight="1">
      <c r="B71" s="549" t="s">
        <v>822</v>
      </c>
      <c r="C71" s="544" t="s">
        <v>678</v>
      </c>
      <c r="D71" s="551"/>
      <c r="E71" s="544" t="s">
        <v>752</v>
      </c>
      <c r="F71" s="552"/>
      <c r="G71" s="552"/>
      <c r="H71" s="552"/>
      <c r="I71" s="575">
        <v>0.1</v>
      </c>
      <c r="J71" s="554"/>
      <c r="K71" s="552"/>
      <c r="L71" s="544">
        <f t="shared" si="18"/>
        <v>8314064.8799999999</v>
      </c>
      <c r="M71" s="539"/>
      <c r="N71" s="559">
        <f>13.2*VLOOKUP("플랜트용접공",$R:$X,2,FALSE)+6.6*VLOOKUP("플랜트배관공",$R:$X,2,FALSE)+6.6*VLOOKUP("특별인부",$R:$X,2,FALSE)</f>
        <v>7558240.7999999989</v>
      </c>
      <c r="O71" s="539"/>
      <c r="P71" s="539"/>
      <c r="Q71" s="536">
        <v>1068</v>
      </c>
      <c r="R71" s="536" t="s">
        <v>823</v>
      </c>
      <c r="S71" s="542" t="s">
        <v>8</v>
      </c>
      <c r="T71" s="536" t="s">
        <v>8</v>
      </c>
      <c r="U71" s="536">
        <v>196399</v>
      </c>
      <c r="V71" s="536">
        <v>192294</v>
      </c>
      <c r="W71" s="536"/>
      <c r="X71" s="536">
        <v>186667</v>
      </c>
      <c r="Y71" s="536"/>
      <c r="Z71" s="536">
        <v>184123</v>
      </c>
      <c r="AA71" s="536">
        <v>182441</v>
      </c>
      <c r="AB71" s="536">
        <v>175338</v>
      </c>
      <c r="AC71" s="536">
        <v>166727</v>
      </c>
      <c r="AD71" s="536">
        <v>161386</v>
      </c>
      <c r="AE71" s="536">
        <v>165589</v>
      </c>
      <c r="AF71" s="536">
        <v>163055</v>
      </c>
      <c r="AG71" s="536">
        <v>151429</v>
      </c>
      <c r="AH71" s="536">
        <v>145116</v>
      </c>
      <c r="AI71" s="536">
        <v>141211</v>
      </c>
      <c r="AJ71" s="536">
        <v>138407</v>
      </c>
      <c r="AK71" s="536">
        <v>138292</v>
      </c>
      <c r="AL71" s="536">
        <v>135667</v>
      </c>
      <c r="AM71" s="536">
        <v>124954</v>
      </c>
      <c r="AN71" s="536">
        <v>123169</v>
      </c>
      <c r="AO71" s="536">
        <v>117460</v>
      </c>
      <c r="AP71" s="536">
        <v>119477</v>
      </c>
      <c r="AQ71" s="536">
        <v>109418</v>
      </c>
      <c r="AR71" s="536" t="s">
        <v>824</v>
      </c>
    </row>
    <row r="72" spans="2:44" ht="15" customHeight="1">
      <c r="B72" s="549"/>
      <c r="C72" s="550"/>
      <c r="D72" s="551"/>
      <c r="E72" s="550"/>
      <c r="F72" s="552"/>
      <c r="G72" s="552"/>
      <c r="H72" s="552"/>
      <c r="I72" s="552"/>
      <c r="J72" s="560"/>
      <c r="K72" s="552"/>
      <c r="L72" s="550"/>
      <c r="M72" s="539"/>
      <c r="N72" s="539"/>
      <c r="O72" s="539"/>
      <c r="P72" s="539"/>
      <c r="Q72" s="536">
        <v>1069</v>
      </c>
      <c r="R72" s="536" t="s">
        <v>825</v>
      </c>
      <c r="S72" s="542" t="s">
        <v>8</v>
      </c>
      <c r="T72" s="536">
        <v>192704</v>
      </c>
      <c r="U72" s="536">
        <v>189751</v>
      </c>
      <c r="V72" s="536"/>
      <c r="W72" s="536">
        <v>186338</v>
      </c>
      <c r="X72" s="536">
        <v>183333</v>
      </c>
      <c r="Y72" s="536">
        <v>179705</v>
      </c>
      <c r="Z72" s="536">
        <v>178915</v>
      </c>
      <c r="AA72" s="536">
        <v>175386</v>
      </c>
      <c r="AB72" s="536">
        <v>171650</v>
      </c>
      <c r="AC72" s="536">
        <v>159454</v>
      </c>
      <c r="AD72" s="536">
        <v>153385</v>
      </c>
      <c r="AE72" s="536">
        <v>149200</v>
      </c>
      <c r="AF72" s="536">
        <v>145529</v>
      </c>
      <c r="AG72" s="536">
        <v>134065</v>
      </c>
      <c r="AH72" s="536">
        <v>128297</v>
      </c>
      <c r="AI72" s="536">
        <v>121054</v>
      </c>
      <c r="AJ72" s="536">
        <v>114532</v>
      </c>
      <c r="AK72" s="536">
        <v>112496</v>
      </c>
      <c r="AL72" s="536">
        <v>109707</v>
      </c>
      <c r="AM72" s="536">
        <v>101427</v>
      </c>
      <c r="AN72" s="536">
        <v>100414</v>
      </c>
      <c r="AO72" s="536">
        <v>97066</v>
      </c>
      <c r="AP72" s="536">
        <v>97623</v>
      </c>
      <c r="AQ72" s="536">
        <v>106383</v>
      </c>
      <c r="AR72" s="536" t="s">
        <v>826</v>
      </c>
    </row>
    <row r="73" spans="2:44" ht="15" customHeight="1">
      <c r="B73" s="549" t="s">
        <v>827</v>
      </c>
      <c r="C73" s="550" t="s">
        <v>828</v>
      </c>
      <c r="D73" s="551"/>
      <c r="E73" s="550" t="s">
        <v>829</v>
      </c>
      <c r="F73" s="552"/>
      <c r="G73" s="552"/>
      <c r="H73" s="552"/>
      <c r="I73" s="552">
        <v>0.1</v>
      </c>
      <c r="J73" s="560"/>
      <c r="K73" s="552"/>
      <c r="L73" s="550">
        <f t="shared" si="14"/>
        <v>0</v>
      </c>
      <c r="M73" s="539"/>
      <c r="N73" s="539"/>
      <c r="O73" s="539"/>
      <c r="P73" s="539"/>
      <c r="Q73" s="536">
        <v>1070</v>
      </c>
      <c r="R73" s="536" t="s">
        <v>830</v>
      </c>
      <c r="S73" s="542">
        <v>172227</v>
      </c>
      <c r="T73" s="536">
        <v>173658</v>
      </c>
      <c r="U73" s="536">
        <v>178723</v>
      </c>
      <c r="V73" s="536">
        <v>175758</v>
      </c>
      <c r="W73" s="536">
        <v>166550</v>
      </c>
      <c r="X73" s="536">
        <v>167559</v>
      </c>
      <c r="Y73" s="536">
        <v>165777</v>
      </c>
      <c r="Z73" s="536">
        <v>163497</v>
      </c>
      <c r="AA73" s="536">
        <v>160900</v>
      </c>
      <c r="AB73" s="536">
        <v>157863</v>
      </c>
      <c r="AC73" s="536">
        <v>146887</v>
      </c>
      <c r="AD73" s="536">
        <v>140389</v>
      </c>
      <c r="AE73" s="536">
        <v>136237</v>
      </c>
      <c r="AF73" s="536">
        <v>133063</v>
      </c>
      <c r="AG73" s="536">
        <v>122121</v>
      </c>
      <c r="AH73" s="536">
        <v>117817</v>
      </c>
      <c r="AI73" s="536">
        <v>113011</v>
      </c>
      <c r="AJ73" s="536">
        <v>109937</v>
      </c>
      <c r="AK73" s="536">
        <v>104633</v>
      </c>
      <c r="AL73" s="536">
        <v>102339</v>
      </c>
      <c r="AM73" s="536">
        <v>96934</v>
      </c>
      <c r="AN73" s="536">
        <v>91909</v>
      </c>
      <c r="AO73" s="536">
        <v>88837</v>
      </c>
      <c r="AP73" s="536">
        <v>89894</v>
      </c>
      <c r="AQ73" s="536">
        <v>93802</v>
      </c>
      <c r="AR73" s="536" t="s">
        <v>831</v>
      </c>
    </row>
    <row r="74" spans="2:44" ht="15" customHeight="1">
      <c r="B74" s="549" t="s">
        <v>832</v>
      </c>
      <c r="C74" s="544" t="s">
        <v>692</v>
      </c>
      <c r="D74" s="545"/>
      <c r="E74" s="544" t="s">
        <v>833</v>
      </c>
      <c r="F74" s="575"/>
      <c r="G74" s="575"/>
      <c r="H74" s="575"/>
      <c r="I74" s="575">
        <v>0.1</v>
      </c>
      <c r="J74" s="583"/>
      <c r="K74" s="575"/>
      <c r="L74" s="544">
        <f t="shared" si="14"/>
        <v>0</v>
      </c>
      <c r="M74" s="539"/>
      <c r="N74" s="539"/>
      <c r="O74" s="539"/>
      <c r="P74" s="539"/>
      <c r="Q74" s="536">
        <v>1071</v>
      </c>
      <c r="R74" s="536" t="s">
        <v>834</v>
      </c>
      <c r="S74" s="542">
        <v>144810</v>
      </c>
      <c r="T74" s="536">
        <v>146440</v>
      </c>
      <c r="U74" s="536">
        <v>147314</v>
      </c>
      <c r="V74" s="536">
        <v>146453</v>
      </c>
      <c r="W74" s="536">
        <v>139859</v>
      </c>
      <c r="X74" s="536">
        <v>140000</v>
      </c>
      <c r="Y74" s="536">
        <v>138833</v>
      </c>
      <c r="Z74" s="536">
        <v>137759</v>
      </c>
      <c r="AA74" s="536">
        <v>136668</v>
      </c>
      <c r="AB74" s="536">
        <v>132897</v>
      </c>
      <c r="AC74" s="536">
        <v>124000</v>
      </c>
      <c r="AD74" s="536">
        <v>119905</v>
      </c>
      <c r="AE74" s="536">
        <v>124164</v>
      </c>
      <c r="AF74" s="536">
        <v>120681</v>
      </c>
      <c r="AG74" s="536">
        <v>110001</v>
      </c>
      <c r="AH74" s="536">
        <v>105716</v>
      </c>
      <c r="AI74" s="536">
        <v>99902</v>
      </c>
      <c r="AJ74" s="536">
        <v>94545</v>
      </c>
      <c r="AK74" s="536">
        <v>91359</v>
      </c>
      <c r="AL74" s="536">
        <v>88983</v>
      </c>
      <c r="AM74" s="536">
        <v>84739</v>
      </c>
      <c r="AN74" s="536">
        <v>84561</v>
      </c>
      <c r="AO74" s="536">
        <v>86364</v>
      </c>
      <c r="AP74" s="536">
        <v>85278</v>
      </c>
      <c r="AQ74" s="536">
        <v>90660</v>
      </c>
      <c r="AR74" s="536" t="s">
        <v>835</v>
      </c>
    </row>
    <row r="75" spans="2:44" ht="15" customHeight="1">
      <c r="B75" s="549"/>
      <c r="C75" s="544"/>
      <c r="D75" s="545"/>
      <c r="E75" s="544"/>
      <c r="F75" s="575"/>
      <c r="G75" s="575"/>
      <c r="H75" s="575"/>
      <c r="I75" s="575"/>
      <c r="J75" s="583"/>
      <c r="K75" s="575"/>
      <c r="L75" s="544"/>
      <c r="M75" s="539"/>
      <c r="N75" s="539"/>
      <c r="O75" s="561"/>
      <c r="P75" s="561"/>
      <c r="Q75" s="536">
        <v>1072</v>
      </c>
      <c r="R75" s="536" t="s">
        <v>836</v>
      </c>
      <c r="S75" s="542">
        <v>263991</v>
      </c>
      <c r="T75" s="536">
        <v>256260</v>
      </c>
      <c r="U75" s="536">
        <v>256928</v>
      </c>
      <c r="V75" s="536">
        <v>255175</v>
      </c>
      <c r="W75" s="536">
        <v>246481</v>
      </c>
      <c r="X75" s="536">
        <v>250962</v>
      </c>
      <c r="Y75" s="536">
        <v>250223</v>
      </c>
      <c r="Z75" s="536">
        <v>245110</v>
      </c>
      <c r="AA75" s="536">
        <v>248325</v>
      </c>
      <c r="AB75" s="536">
        <v>243896</v>
      </c>
      <c r="AC75" s="536">
        <v>235826</v>
      </c>
      <c r="AD75" s="536">
        <v>235513</v>
      </c>
      <c r="AE75" s="536">
        <v>236123</v>
      </c>
      <c r="AF75" s="536">
        <v>236268</v>
      </c>
      <c r="AG75" s="536">
        <v>223382</v>
      </c>
      <c r="AH75" s="536">
        <v>223006</v>
      </c>
      <c r="AI75" s="536">
        <v>206417</v>
      </c>
      <c r="AJ75" s="536">
        <v>213060</v>
      </c>
      <c r="AK75" s="536">
        <v>202574</v>
      </c>
      <c r="AL75" s="536">
        <v>201493</v>
      </c>
      <c r="AM75" s="536">
        <v>210950</v>
      </c>
      <c r="AN75" s="536">
        <v>211122</v>
      </c>
      <c r="AO75" s="536">
        <v>196139</v>
      </c>
      <c r="AP75" s="536">
        <v>193114</v>
      </c>
      <c r="AQ75" s="536">
        <v>195584</v>
      </c>
      <c r="AR75" s="536"/>
    </row>
    <row r="76" spans="2:44" ht="15" customHeight="1">
      <c r="B76" s="563" t="s">
        <v>837</v>
      </c>
      <c r="C76" s="544"/>
      <c r="D76" s="545"/>
      <c r="E76" s="544" t="s">
        <v>838</v>
      </c>
      <c r="F76" s="575"/>
      <c r="G76" s="575"/>
      <c r="H76" s="575"/>
      <c r="I76" s="575"/>
      <c r="J76" s="583"/>
      <c r="K76" s="575"/>
      <c r="L76" s="544"/>
      <c r="M76" s="539"/>
      <c r="N76" s="539"/>
      <c r="O76" s="539"/>
      <c r="P76" s="539"/>
      <c r="Q76" s="536">
        <v>1073</v>
      </c>
      <c r="R76" s="536" t="s">
        <v>839</v>
      </c>
      <c r="S76" s="542">
        <v>236718</v>
      </c>
      <c r="T76" s="536">
        <v>234723</v>
      </c>
      <c r="U76" s="536">
        <v>233365</v>
      </c>
      <c r="V76" s="536">
        <v>231699</v>
      </c>
      <c r="W76" s="536">
        <v>215026</v>
      </c>
      <c r="X76" s="536">
        <v>219741</v>
      </c>
      <c r="Y76" s="536">
        <v>219307</v>
      </c>
      <c r="Z76" s="536">
        <v>217040</v>
      </c>
      <c r="AA76" s="536">
        <v>211956</v>
      </c>
      <c r="AB76" s="536">
        <v>210073</v>
      </c>
      <c r="AC76" s="536">
        <v>204511</v>
      </c>
      <c r="AD76" s="536">
        <v>204765</v>
      </c>
      <c r="AE76" s="536">
        <v>205702</v>
      </c>
      <c r="AF76" s="536">
        <v>205925</v>
      </c>
      <c r="AG76" s="536">
        <v>192665</v>
      </c>
      <c r="AH76" s="536">
        <v>190980</v>
      </c>
      <c r="AI76" s="536">
        <v>176057</v>
      </c>
      <c r="AJ76" s="536">
        <v>189484</v>
      </c>
      <c r="AK76" s="536">
        <v>178013</v>
      </c>
      <c r="AL76" s="536">
        <v>180780</v>
      </c>
      <c r="AM76" s="536">
        <v>175205</v>
      </c>
      <c r="AN76" s="536">
        <v>176646</v>
      </c>
      <c r="AO76" s="536">
        <v>173201</v>
      </c>
      <c r="AP76" s="536">
        <v>168906</v>
      </c>
      <c r="AQ76" s="536">
        <v>163870</v>
      </c>
      <c r="AR76" s="536"/>
    </row>
    <row r="77" spans="2:44" ht="15" customHeight="1">
      <c r="B77" s="563" t="s">
        <v>840</v>
      </c>
      <c r="C77" s="564"/>
      <c r="D77" s="565"/>
      <c r="E77" s="564" t="s">
        <v>838</v>
      </c>
      <c r="F77" s="566"/>
      <c r="G77" s="566"/>
      <c r="H77" s="566">
        <v>0.1</v>
      </c>
      <c r="I77" s="566">
        <v>0.1</v>
      </c>
      <c r="J77" s="584"/>
      <c r="K77" s="566"/>
      <c r="L77" s="564">
        <f t="shared" ref="L77:L79" si="19">N77*(1+SUM(F77:G77))*(1+SUM(H77:J77))</f>
        <v>3092965.8840000001</v>
      </c>
      <c r="M77" s="539"/>
      <c r="N77" s="539">
        <f>(4.98)*VLOOKUP("철골공",$R:$X,2,FALSE)+(3.27)*VLOOKUP("비계공",$R:$X,2,FALSE)+(0.82)*VLOOKUP("기계설비공",$R:$X,2,FALSE)+(0.8)*VLOOKUP("용접공",$R:$X,2,FALSE)</f>
        <v>2577471.5700000003</v>
      </c>
      <c r="O77" s="539"/>
      <c r="P77" s="539"/>
      <c r="Q77" s="536">
        <v>1074</v>
      </c>
      <c r="R77" s="536" t="s">
        <v>841</v>
      </c>
      <c r="S77" s="542">
        <v>181822</v>
      </c>
      <c r="T77" s="536">
        <v>185830</v>
      </c>
      <c r="U77" s="536">
        <v>192899</v>
      </c>
      <c r="V77" s="536">
        <v>189226</v>
      </c>
      <c r="W77" s="536">
        <v>118071</v>
      </c>
      <c r="X77" s="536">
        <v>181993</v>
      </c>
      <c r="Y77" s="536">
        <v>179864</v>
      </c>
      <c r="Z77" s="536">
        <v>177107</v>
      </c>
      <c r="AA77" s="536">
        <v>172575</v>
      </c>
      <c r="AB77" s="536">
        <v>176698</v>
      </c>
      <c r="AC77" s="536">
        <v>171936</v>
      </c>
      <c r="AD77" s="536">
        <v>173954</v>
      </c>
      <c r="AE77" s="536">
        <v>173700</v>
      </c>
      <c r="AF77" s="536">
        <v>174105</v>
      </c>
      <c r="AG77" s="536">
        <v>169586</v>
      </c>
      <c r="AH77" s="536">
        <v>163334</v>
      </c>
      <c r="AI77" s="536">
        <v>152797</v>
      </c>
      <c r="AJ77" s="536">
        <v>160774</v>
      </c>
      <c r="AK77" s="536">
        <v>154961</v>
      </c>
      <c r="AL77" s="536">
        <v>155121</v>
      </c>
      <c r="AM77" s="536">
        <v>149139</v>
      </c>
      <c r="AN77" s="536">
        <v>149064</v>
      </c>
      <c r="AO77" s="536">
        <v>151646</v>
      </c>
      <c r="AP77" s="536">
        <v>141524</v>
      </c>
      <c r="AQ77" s="536">
        <v>130795</v>
      </c>
      <c r="AR77" s="536"/>
    </row>
    <row r="78" spans="2:44" ht="15" customHeight="1">
      <c r="B78" s="571" t="s">
        <v>842</v>
      </c>
      <c r="C78" s="569"/>
      <c r="D78" s="572"/>
      <c r="E78" s="569" t="s">
        <v>838</v>
      </c>
      <c r="F78" s="573"/>
      <c r="G78" s="573"/>
      <c r="H78" s="573"/>
      <c r="I78" s="573">
        <v>0.1</v>
      </c>
      <c r="J78" s="585"/>
      <c r="K78" s="573"/>
      <c r="L78" s="569">
        <f t="shared" si="19"/>
        <v>4012868.1560000004</v>
      </c>
      <c r="M78" s="539"/>
      <c r="N78" s="539">
        <f>(7.24)*VLOOKUP("기계설비공",$R:$X,2,FALSE)+(2.86)*VLOOKUP("비계공",$R:$X,2,FALSE)+(0.95)*VLOOKUP("용접공",$R:$X,2,FALSE)+(3.9)*VLOOKUP("특별인부",$R:$X,2,FALSE)</f>
        <v>3648061.96</v>
      </c>
      <c r="O78" s="539"/>
      <c r="P78" s="539"/>
      <c r="Q78" s="536">
        <v>1075</v>
      </c>
      <c r="R78" s="536" t="s">
        <v>843</v>
      </c>
      <c r="S78" s="542">
        <v>268915</v>
      </c>
      <c r="T78" s="536">
        <v>272860</v>
      </c>
      <c r="U78" s="536">
        <v>270251</v>
      </c>
      <c r="V78" s="536">
        <v>269968</v>
      </c>
      <c r="W78" s="536">
        <v>265406</v>
      </c>
      <c r="X78" s="536">
        <v>259089</v>
      </c>
      <c r="Y78" s="536">
        <v>258917</v>
      </c>
      <c r="Z78" s="536">
        <v>246868</v>
      </c>
      <c r="AA78" s="536">
        <v>242731</v>
      </c>
      <c r="AB78" s="536">
        <v>239716</v>
      </c>
      <c r="AC78" s="536">
        <v>233369</v>
      </c>
      <c r="AD78" s="536">
        <v>225408</v>
      </c>
      <c r="AE78" s="536">
        <v>212226</v>
      </c>
      <c r="AF78" s="536">
        <v>199157</v>
      </c>
      <c r="AG78" s="536">
        <v>185611</v>
      </c>
      <c r="AH78" s="536">
        <v>179883</v>
      </c>
      <c r="AI78" s="536">
        <v>169202</v>
      </c>
      <c r="AJ78" s="536">
        <v>160882</v>
      </c>
      <c r="AK78" s="536">
        <v>154049</v>
      </c>
      <c r="AL78" s="536">
        <v>151380</v>
      </c>
      <c r="AM78" s="536">
        <v>145901</v>
      </c>
      <c r="AN78" s="536">
        <v>144239</v>
      </c>
      <c r="AO78" s="536">
        <v>135106</v>
      </c>
      <c r="AP78" s="536">
        <v>134897</v>
      </c>
      <c r="AQ78" s="536">
        <v>122891</v>
      </c>
      <c r="AR78" s="536"/>
    </row>
    <row r="79" spans="2:44" ht="15" customHeight="1">
      <c r="B79" s="571" t="s">
        <v>844</v>
      </c>
      <c r="C79" s="569"/>
      <c r="D79" s="572"/>
      <c r="E79" s="569" t="s">
        <v>838</v>
      </c>
      <c r="F79" s="573"/>
      <c r="G79" s="573"/>
      <c r="H79" s="573">
        <v>0.2</v>
      </c>
      <c r="I79" s="573">
        <v>0.1</v>
      </c>
      <c r="J79" s="585"/>
      <c r="K79" s="573"/>
      <c r="L79" s="569">
        <f t="shared" si="19"/>
        <v>21524.674599999998</v>
      </c>
      <c r="M79" s="539"/>
      <c r="N79" s="539">
        <f>(0.024)*VLOOKUP("기계설비공",$R:$X,2,FALSE)+(0.049)*VLOOKUP("특별인부",$R:$X,2,FALSE)</f>
        <v>16557.441999999999</v>
      </c>
      <c r="O79" s="539"/>
      <c r="P79" s="539"/>
      <c r="Q79" s="536">
        <v>1076</v>
      </c>
      <c r="R79" s="536" t="s">
        <v>845</v>
      </c>
      <c r="S79" s="542">
        <v>436458</v>
      </c>
      <c r="T79" s="536">
        <v>414989</v>
      </c>
      <c r="U79" s="536">
        <v>431830</v>
      </c>
      <c r="V79" s="536">
        <v>421236</v>
      </c>
      <c r="W79" s="536">
        <v>420571</v>
      </c>
      <c r="X79" s="536">
        <v>399437</v>
      </c>
      <c r="Y79" s="536">
        <v>398124</v>
      </c>
      <c r="Z79" s="536">
        <v>379743</v>
      </c>
      <c r="AA79" s="536">
        <v>371737</v>
      </c>
      <c r="AB79" s="536">
        <v>354829</v>
      </c>
      <c r="AC79" s="536">
        <v>343650</v>
      </c>
      <c r="AD79" s="536">
        <v>323944</v>
      </c>
      <c r="AE79" s="536">
        <v>308360</v>
      </c>
      <c r="AF79" s="536">
        <v>288346</v>
      </c>
      <c r="AG79" s="536">
        <v>268590</v>
      </c>
      <c r="AH79" s="536">
        <v>258175</v>
      </c>
      <c r="AI79" s="536">
        <v>264903</v>
      </c>
      <c r="AJ79" s="536">
        <v>260975</v>
      </c>
      <c r="AK79" s="536">
        <v>249446</v>
      </c>
      <c r="AL79" s="536">
        <v>247913</v>
      </c>
      <c r="AM79" s="536">
        <v>246203</v>
      </c>
      <c r="AN79" s="536">
        <v>243173</v>
      </c>
      <c r="AO79" s="536">
        <v>237241</v>
      </c>
      <c r="AP79" s="536">
        <v>230335</v>
      </c>
      <c r="AQ79" s="536">
        <v>222742</v>
      </c>
      <c r="AR79" s="536"/>
    </row>
    <row r="80" spans="2:44" ht="15" customHeight="1">
      <c r="B80" s="571"/>
      <c r="C80" s="569"/>
      <c r="D80" s="572"/>
      <c r="E80" s="569"/>
      <c r="F80" s="573"/>
      <c r="G80" s="573"/>
      <c r="H80" s="573"/>
      <c r="I80" s="573"/>
      <c r="J80" s="585"/>
      <c r="K80" s="573"/>
      <c r="L80" s="569"/>
      <c r="M80" s="539"/>
      <c r="N80" s="539"/>
      <c r="O80" s="539"/>
      <c r="P80" s="539"/>
      <c r="Q80" s="536">
        <v>1077</v>
      </c>
      <c r="R80" s="536" t="s">
        <v>846</v>
      </c>
      <c r="S80" s="542">
        <v>370529</v>
      </c>
      <c r="T80" s="536">
        <v>354400</v>
      </c>
      <c r="U80" s="536">
        <v>363241</v>
      </c>
      <c r="V80" s="536">
        <v>354087</v>
      </c>
      <c r="W80" s="536">
        <v>353395</v>
      </c>
      <c r="X80" s="536">
        <v>340018</v>
      </c>
      <c r="Y80" s="536">
        <v>338864</v>
      </c>
      <c r="Z80" s="536">
        <v>321061</v>
      </c>
      <c r="AA80" s="536">
        <v>313970</v>
      </c>
      <c r="AB80" s="536">
        <v>300453</v>
      </c>
      <c r="AC80" s="536">
        <v>288852</v>
      </c>
      <c r="AD80" s="536">
        <v>295582</v>
      </c>
      <c r="AE80" s="536">
        <v>281860</v>
      </c>
      <c r="AF80" s="536">
        <v>276182</v>
      </c>
      <c r="AG80" s="536">
        <v>249846</v>
      </c>
      <c r="AH80" s="536">
        <v>239949</v>
      </c>
      <c r="AI80" s="536">
        <v>235207</v>
      </c>
      <c r="AJ80" s="536">
        <v>235019</v>
      </c>
      <c r="AK80" s="536">
        <v>226338</v>
      </c>
      <c r="AL80" s="536">
        <v>222944</v>
      </c>
      <c r="AM80" s="536">
        <v>219958</v>
      </c>
      <c r="AN80" s="536">
        <v>217218</v>
      </c>
      <c r="AO80" s="536">
        <v>205729</v>
      </c>
      <c r="AP80" s="536">
        <v>188200</v>
      </c>
      <c r="AQ80" s="536">
        <v>187417</v>
      </c>
      <c r="AR80" s="536"/>
    </row>
    <row r="81" spans="2:44" ht="15" customHeight="1">
      <c r="B81" s="571"/>
      <c r="C81" s="569"/>
      <c r="D81" s="572"/>
      <c r="E81" s="569"/>
      <c r="F81" s="573"/>
      <c r="G81" s="573"/>
      <c r="H81" s="573"/>
      <c r="I81" s="573"/>
      <c r="J81" s="585"/>
      <c r="K81" s="573"/>
      <c r="L81" s="569"/>
      <c r="M81" s="539"/>
      <c r="N81" s="539"/>
      <c r="O81" s="561"/>
      <c r="P81" s="561"/>
      <c r="Q81" s="536">
        <v>1078</v>
      </c>
      <c r="R81" s="536" t="s">
        <v>847</v>
      </c>
      <c r="S81" s="542">
        <v>300337</v>
      </c>
      <c r="T81" s="536">
        <v>301374</v>
      </c>
      <c r="U81" s="536">
        <v>295784</v>
      </c>
      <c r="V81" s="536">
        <v>290333</v>
      </c>
      <c r="W81" s="536">
        <v>288442</v>
      </c>
      <c r="X81" s="536">
        <v>272282</v>
      </c>
      <c r="Y81" s="536">
        <v>271717</v>
      </c>
      <c r="Z81" s="536">
        <v>261463</v>
      </c>
      <c r="AA81" s="536">
        <v>254661</v>
      </c>
      <c r="AB81" s="536">
        <v>237385</v>
      </c>
      <c r="AC81" s="536">
        <v>237221</v>
      </c>
      <c r="AD81" s="536">
        <v>235560</v>
      </c>
      <c r="AE81" s="536">
        <v>223581</v>
      </c>
      <c r="AF81" s="536">
        <v>219560</v>
      </c>
      <c r="AG81" s="536">
        <v>200964</v>
      </c>
      <c r="AH81" s="536">
        <v>192705</v>
      </c>
      <c r="AI81" s="536">
        <v>199868</v>
      </c>
      <c r="AJ81" s="536">
        <v>193986</v>
      </c>
      <c r="AK81" s="536">
        <v>189301</v>
      </c>
      <c r="AL81" s="536">
        <v>185731</v>
      </c>
      <c r="AM81" s="536">
        <v>179717</v>
      </c>
      <c r="AN81" s="536">
        <v>173655</v>
      </c>
      <c r="AO81" s="536">
        <v>163808</v>
      </c>
      <c r="AP81" s="536">
        <v>162923</v>
      </c>
      <c r="AQ81" s="536">
        <v>149599</v>
      </c>
      <c r="AR81" s="536"/>
    </row>
    <row r="82" spans="2:44" ht="15" customHeight="1">
      <c r="B82" s="586" t="s">
        <v>848</v>
      </c>
      <c r="C82" s="569"/>
      <c r="D82" s="572"/>
      <c r="E82" s="569"/>
      <c r="F82" s="573"/>
      <c r="G82" s="573"/>
      <c r="H82" s="573"/>
      <c r="I82" s="573"/>
      <c r="J82" s="587"/>
      <c r="K82" s="573"/>
      <c r="L82" s="588"/>
      <c r="M82" s="539"/>
      <c r="N82" s="539"/>
      <c r="O82" s="561"/>
      <c r="P82" s="561"/>
      <c r="Q82" s="536">
        <v>1079</v>
      </c>
      <c r="R82" s="536" t="s">
        <v>849</v>
      </c>
      <c r="S82" s="542">
        <v>627960</v>
      </c>
      <c r="T82" s="536">
        <v>621630</v>
      </c>
      <c r="U82" s="536">
        <v>597707</v>
      </c>
      <c r="V82" s="536">
        <v>592622</v>
      </c>
      <c r="W82" s="536">
        <v>536946</v>
      </c>
      <c r="X82" s="536">
        <v>518464</v>
      </c>
      <c r="Y82" s="536">
        <v>494608</v>
      </c>
      <c r="Z82" s="536">
        <v>478574</v>
      </c>
      <c r="AA82" s="536">
        <v>458124</v>
      </c>
      <c r="AB82" s="536">
        <v>436350</v>
      </c>
      <c r="AC82" s="536">
        <v>425796</v>
      </c>
      <c r="AD82" s="536">
        <v>402795</v>
      </c>
      <c r="AE82" s="536">
        <v>394532</v>
      </c>
      <c r="AF82" s="536">
        <v>385403</v>
      </c>
      <c r="AG82" s="536">
        <v>366921</v>
      </c>
      <c r="AH82" s="536">
        <v>356456</v>
      </c>
      <c r="AI82" s="536">
        <v>351506</v>
      </c>
      <c r="AJ82" s="536">
        <v>358569</v>
      </c>
      <c r="AK82" s="536">
        <v>346129</v>
      </c>
      <c r="AL82" s="536">
        <v>345127</v>
      </c>
      <c r="AM82" s="536">
        <v>344087</v>
      </c>
      <c r="AN82" s="536">
        <v>342661</v>
      </c>
      <c r="AO82" s="536">
        <v>341541</v>
      </c>
      <c r="AP82" s="536">
        <v>332019</v>
      </c>
      <c r="AQ82" s="536">
        <v>317565</v>
      </c>
      <c r="AR82" s="536"/>
    </row>
    <row r="83" spans="2:44" ht="15" customHeight="1">
      <c r="B83" s="589" t="s">
        <v>677</v>
      </c>
      <c r="C83" s="569" t="s">
        <v>678</v>
      </c>
      <c r="D83" s="572"/>
      <c r="E83" s="569" t="s">
        <v>679</v>
      </c>
      <c r="F83" s="573">
        <v>0.2</v>
      </c>
      <c r="G83" s="573"/>
      <c r="H83" s="573"/>
      <c r="I83" s="573">
        <v>0.1</v>
      </c>
      <c r="J83" s="587"/>
      <c r="K83" s="573">
        <v>0.3</v>
      </c>
      <c r="L83" s="569">
        <f>$N$83*(1+SUM(F83:K83))</f>
        <v>6067195.9360000007</v>
      </c>
      <c r="M83" s="539"/>
      <c r="N83" s="539">
        <f>N10</f>
        <v>3791997.46</v>
      </c>
      <c r="O83" s="561"/>
      <c r="P83" s="561"/>
      <c r="Q83" s="536">
        <v>1080</v>
      </c>
      <c r="R83" s="536" t="s">
        <v>850</v>
      </c>
      <c r="S83" s="542">
        <v>662709</v>
      </c>
      <c r="T83" s="536">
        <v>652757</v>
      </c>
      <c r="U83" s="536">
        <v>636410</v>
      </c>
      <c r="V83" s="536">
        <v>618655</v>
      </c>
      <c r="W83" s="536">
        <v>590847</v>
      </c>
      <c r="X83" s="536">
        <v>568157</v>
      </c>
      <c r="Y83" s="536">
        <v>542726</v>
      </c>
      <c r="Z83" s="536">
        <v>521531</v>
      </c>
      <c r="AA83" s="536">
        <v>501102</v>
      </c>
      <c r="AB83" s="536">
        <v>465125</v>
      </c>
      <c r="AC83" s="536">
        <v>451971</v>
      </c>
      <c r="AD83" s="536">
        <v>434661</v>
      </c>
      <c r="AE83" s="536">
        <v>407698</v>
      </c>
      <c r="AF83" s="536">
        <v>408278</v>
      </c>
      <c r="AG83" s="536">
        <v>397543</v>
      </c>
      <c r="AH83" s="536">
        <v>377712</v>
      </c>
      <c r="AI83" s="536">
        <v>390035</v>
      </c>
      <c r="AJ83" s="536">
        <v>392819</v>
      </c>
      <c r="AK83" s="536">
        <v>377103</v>
      </c>
      <c r="AL83" s="536">
        <v>375466</v>
      </c>
      <c r="AM83" s="536">
        <v>374490</v>
      </c>
      <c r="AN83" s="536">
        <v>373352</v>
      </c>
      <c r="AO83" s="536">
        <v>372088</v>
      </c>
      <c r="AP83" s="536">
        <v>367817</v>
      </c>
      <c r="AQ83" s="536">
        <v>363254</v>
      </c>
      <c r="AR83" s="536"/>
    </row>
    <row r="84" spans="2:44" ht="15" customHeight="1">
      <c r="B84" s="589" t="s">
        <v>682</v>
      </c>
      <c r="C84" s="569" t="s">
        <v>678</v>
      </c>
      <c r="D84" s="572"/>
      <c r="E84" s="569" t="s">
        <v>679</v>
      </c>
      <c r="F84" s="573">
        <v>0.1</v>
      </c>
      <c r="G84" s="573"/>
      <c r="H84" s="573"/>
      <c r="I84" s="573">
        <v>0.1</v>
      </c>
      <c r="J84" s="587"/>
      <c r="K84" s="573">
        <v>0.3</v>
      </c>
      <c r="L84" s="569">
        <f>$N$83*(1+SUM(F84:K84))</f>
        <v>5687996.1899999995</v>
      </c>
      <c r="M84" s="539"/>
      <c r="N84" s="539"/>
      <c r="O84" s="561"/>
      <c r="P84" s="561"/>
      <c r="Q84" s="536">
        <v>1081</v>
      </c>
      <c r="R84" s="536" t="s">
        <v>851</v>
      </c>
      <c r="S84" s="542">
        <v>408559</v>
      </c>
      <c r="T84" s="536">
        <v>402995</v>
      </c>
      <c r="U84" s="536">
        <v>402085</v>
      </c>
      <c r="V84" s="536">
        <v>397884</v>
      </c>
      <c r="W84" s="536">
        <v>397259</v>
      </c>
      <c r="X84" s="536">
        <v>387818</v>
      </c>
      <c r="Y84" s="536">
        <v>379666</v>
      </c>
      <c r="Z84" s="536">
        <v>367399</v>
      </c>
      <c r="AA84" s="536">
        <v>361209</v>
      </c>
      <c r="AB84" s="536">
        <v>334072</v>
      </c>
      <c r="AC84" s="536">
        <v>350233</v>
      </c>
      <c r="AD84" s="536">
        <v>336973</v>
      </c>
      <c r="AE84" s="536">
        <v>322317</v>
      </c>
      <c r="AF84" s="536">
        <v>303747</v>
      </c>
      <c r="AG84" s="536">
        <v>304689</v>
      </c>
      <c r="AH84" s="536">
        <v>300525</v>
      </c>
      <c r="AI84" s="536">
        <v>274706</v>
      </c>
      <c r="AJ84" s="536">
        <v>254503</v>
      </c>
      <c r="AK84" s="536">
        <v>247311</v>
      </c>
      <c r="AL84" s="536">
        <v>244965</v>
      </c>
      <c r="AM84" s="536">
        <v>237193</v>
      </c>
      <c r="AN84" s="536">
        <v>232495</v>
      </c>
      <c r="AO84" s="536">
        <v>216877</v>
      </c>
      <c r="AP84" s="536">
        <v>214518</v>
      </c>
      <c r="AQ84" s="536">
        <v>195794</v>
      </c>
      <c r="AR84" s="536"/>
    </row>
    <row r="85" spans="2:44" ht="15" customHeight="1">
      <c r="B85" s="589" t="s">
        <v>685</v>
      </c>
      <c r="C85" s="569" t="s">
        <v>678</v>
      </c>
      <c r="D85" s="572"/>
      <c r="E85" s="569" t="s">
        <v>679</v>
      </c>
      <c r="F85" s="573">
        <v>0</v>
      </c>
      <c r="G85" s="573"/>
      <c r="H85" s="573"/>
      <c r="I85" s="573">
        <v>0.1</v>
      </c>
      <c r="J85" s="587"/>
      <c r="K85" s="573">
        <v>0.3</v>
      </c>
      <c r="L85" s="569">
        <f>$N$83*(1+SUM(F85:K85))</f>
        <v>5308796.4439999992</v>
      </c>
      <c r="M85" s="539"/>
      <c r="N85" s="539"/>
      <c r="O85" s="561"/>
      <c r="P85" s="561"/>
      <c r="Q85" s="536">
        <v>1082</v>
      </c>
      <c r="R85" s="536" t="s">
        <v>852</v>
      </c>
      <c r="S85" s="542">
        <v>557881</v>
      </c>
      <c r="T85" s="536">
        <v>537271</v>
      </c>
      <c r="U85" s="536">
        <v>563401</v>
      </c>
      <c r="V85" s="536">
        <v>528123</v>
      </c>
      <c r="W85" s="536">
        <v>520394</v>
      </c>
      <c r="X85" s="536">
        <v>509392</v>
      </c>
      <c r="Y85" s="536">
        <v>508299</v>
      </c>
      <c r="Z85" s="536">
        <v>496651</v>
      </c>
      <c r="AA85" s="536">
        <v>472721</v>
      </c>
      <c r="AB85" s="536">
        <v>440180</v>
      </c>
      <c r="AC85" s="536">
        <v>439018</v>
      </c>
      <c r="AD85" s="536">
        <v>424632</v>
      </c>
      <c r="AE85" s="536">
        <v>414974</v>
      </c>
      <c r="AF85" s="536">
        <v>393347</v>
      </c>
      <c r="AG85" s="536">
        <v>387463</v>
      </c>
      <c r="AH85" s="536">
        <v>385385</v>
      </c>
      <c r="AI85" s="536">
        <v>376824</v>
      </c>
      <c r="AJ85" s="536">
        <v>373173</v>
      </c>
      <c r="AK85" s="536">
        <v>366779</v>
      </c>
      <c r="AL85" s="536">
        <v>361522</v>
      </c>
      <c r="AM85" s="536">
        <v>352345</v>
      </c>
      <c r="AN85" s="536">
        <v>349284</v>
      </c>
      <c r="AO85" s="536">
        <v>345506</v>
      </c>
      <c r="AP85" s="536">
        <v>341528</v>
      </c>
      <c r="AQ85" s="536">
        <v>338780</v>
      </c>
      <c r="AR85" s="536"/>
    </row>
    <row r="86" spans="2:44" ht="15" customHeight="1">
      <c r="B86" s="589" t="s">
        <v>687</v>
      </c>
      <c r="C86" s="569" t="s">
        <v>678</v>
      </c>
      <c r="D86" s="572"/>
      <c r="E86" s="569" t="s">
        <v>679</v>
      </c>
      <c r="F86" s="573">
        <v>-0.15</v>
      </c>
      <c r="G86" s="573"/>
      <c r="H86" s="573"/>
      <c r="I86" s="573">
        <v>0.1</v>
      </c>
      <c r="J86" s="587"/>
      <c r="K86" s="573">
        <v>0.3</v>
      </c>
      <c r="L86" s="569">
        <f>$N$83*(1+SUM(F86:K86))</f>
        <v>4739996.8250000002</v>
      </c>
      <c r="M86" s="539"/>
      <c r="N86" s="539"/>
      <c r="O86" s="561"/>
      <c r="P86" s="561"/>
      <c r="Q86" s="536">
        <v>1083</v>
      </c>
      <c r="R86" s="536" t="s">
        <v>853</v>
      </c>
      <c r="S86" s="542">
        <v>266062</v>
      </c>
      <c r="T86" s="536">
        <v>262536</v>
      </c>
      <c r="U86" s="536">
        <v>250164</v>
      </c>
      <c r="V86" s="536">
        <v>259896</v>
      </c>
      <c r="W86" s="536">
        <v>251195</v>
      </c>
      <c r="X86" s="536">
        <v>241264</v>
      </c>
      <c r="Y86" s="536">
        <v>228988</v>
      </c>
      <c r="Z86" s="536">
        <v>221799</v>
      </c>
      <c r="AA86" s="536">
        <v>216250</v>
      </c>
      <c r="AB86" s="536">
        <v>216865</v>
      </c>
      <c r="AC86" s="536">
        <v>206738</v>
      </c>
      <c r="AD86" s="536">
        <v>205890</v>
      </c>
      <c r="AE86" s="536">
        <v>209529</v>
      </c>
      <c r="AF86" s="536">
        <v>202202</v>
      </c>
      <c r="AG86" s="536">
        <v>184766</v>
      </c>
      <c r="AH86" s="536">
        <v>185583</v>
      </c>
      <c r="AI86" s="536">
        <v>180382</v>
      </c>
      <c r="AJ86" s="536">
        <v>183097</v>
      </c>
      <c r="AK86" s="536">
        <v>189168</v>
      </c>
      <c r="AL86" s="536">
        <v>190040</v>
      </c>
      <c r="AM86" s="536">
        <v>182761</v>
      </c>
      <c r="AN86" s="536">
        <v>177610</v>
      </c>
      <c r="AO86" s="536">
        <v>163491</v>
      </c>
      <c r="AP86" s="536">
        <v>158613</v>
      </c>
      <c r="AQ86" s="536">
        <v>144303</v>
      </c>
      <c r="AR86" s="536"/>
    </row>
    <row r="87" spans="2:44" ht="15" customHeight="1">
      <c r="B87" s="589" t="s">
        <v>689</v>
      </c>
      <c r="C87" s="569" t="s">
        <v>678</v>
      </c>
      <c r="D87" s="572"/>
      <c r="E87" s="569" t="s">
        <v>679</v>
      </c>
      <c r="F87" s="573">
        <v>-0.25</v>
      </c>
      <c r="G87" s="573"/>
      <c r="H87" s="573"/>
      <c r="I87" s="573">
        <v>0.1</v>
      </c>
      <c r="J87" s="587"/>
      <c r="K87" s="573">
        <v>0.3</v>
      </c>
      <c r="L87" s="569">
        <f>$N$83*(1+SUM(F87:K87))</f>
        <v>4360797.0789999999</v>
      </c>
      <c r="M87" s="539"/>
      <c r="N87" s="539"/>
      <c r="O87" s="561"/>
      <c r="P87" s="561"/>
      <c r="Q87" s="536">
        <v>1084</v>
      </c>
      <c r="R87" s="536" t="s">
        <v>854</v>
      </c>
      <c r="S87" s="542">
        <v>315484</v>
      </c>
      <c r="T87" s="536">
        <v>310890</v>
      </c>
      <c r="U87" s="536">
        <v>302065</v>
      </c>
      <c r="V87" s="536">
        <v>304711</v>
      </c>
      <c r="W87" s="536">
        <v>283405</v>
      </c>
      <c r="X87" s="536">
        <v>268571</v>
      </c>
      <c r="Y87" s="536">
        <v>259947</v>
      </c>
      <c r="Z87" s="536">
        <v>252262</v>
      </c>
      <c r="AA87" s="536">
        <v>245687</v>
      </c>
      <c r="AB87" s="536">
        <v>223793</v>
      </c>
      <c r="AC87" s="536">
        <v>218322</v>
      </c>
      <c r="AD87" s="536">
        <v>210643</v>
      </c>
      <c r="AE87" s="536">
        <v>203065</v>
      </c>
      <c r="AF87" s="536">
        <v>195084</v>
      </c>
      <c r="AG87" s="536">
        <v>183803</v>
      </c>
      <c r="AH87" s="536">
        <v>179627</v>
      </c>
      <c r="AI87" s="536">
        <v>182853</v>
      </c>
      <c r="AJ87" s="536">
        <v>171877</v>
      </c>
      <c r="AK87" s="536">
        <v>169609</v>
      </c>
      <c r="AL87" s="536">
        <v>158680</v>
      </c>
      <c r="AM87" s="536">
        <v>156673</v>
      </c>
      <c r="AN87" s="536">
        <v>152177</v>
      </c>
      <c r="AO87" s="536">
        <v>148981</v>
      </c>
      <c r="AP87" s="536">
        <v>145900</v>
      </c>
      <c r="AQ87" s="536">
        <v>139784</v>
      </c>
      <c r="AR87" s="536"/>
    </row>
    <row r="88" spans="2:44" ht="15" customHeight="1">
      <c r="B88" s="589"/>
      <c r="C88" s="569"/>
      <c r="D88" s="572"/>
      <c r="E88" s="569"/>
      <c r="F88" s="573"/>
      <c r="G88" s="573"/>
      <c r="H88" s="573"/>
      <c r="I88" s="573"/>
      <c r="J88" s="587"/>
      <c r="K88" s="573"/>
      <c r="L88" s="588"/>
      <c r="M88" s="539"/>
      <c r="N88" s="539"/>
      <c r="O88" s="561"/>
      <c r="P88" s="561"/>
      <c r="Q88" s="536">
        <v>1085</v>
      </c>
      <c r="R88" s="536" t="s">
        <v>855</v>
      </c>
      <c r="S88" s="542">
        <v>297049</v>
      </c>
      <c r="T88" s="536">
        <v>302209</v>
      </c>
      <c r="U88" s="536">
        <v>291991</v>
      </c>
      <c r="V88" s="536">
        <v>290890</v>
      </c>
      <c r="W88" s="536">
        <v>271097</v>
      </c>
      <c r="X88" s="536">
        <v>261379</v>
      </c>
      <c r="Y88" s="536">
        <v>255337</v>
      </c>
      <c r="Z88" s="536">
        <v>258264</v>
      </c>
      <c r="AA88" s="536">
        <v>254765</v>
      </c>
      <c r="AB88" s="536">
        <v>259555</v>
      </c>
      <c r="AC88" s="536">
        <v>243070</v>
      </c>
      <c r="AD88" s="536">
        <v>229729</v>
      </c>
      <c r="AE88" s="536">
        <v>218618</v>
      </c>
      <c r="AF88" s="536">
        <v>211706</v>
      </c>
      <c r="AG88" s="536">
        <v>207768</v>
      </c>
      <c r="AH88" s="536">
        <v>208591</v>
      </c>
      <c r="AI88" s="536">
        <v>213802</v>
      </c>
      <c r="AJ88" s="536">
        <v>203649</v>
      </c>
      <c r="AK88" s="536">
        <v>202908</v>
      </c>
      <c r="AL88" s="536">
        <v>189906</v>
      </c>
      <c r="AM88" s="536">
        <v>185464</v>
      </c>
      <c r="AN88" s="536">
        <v>183404</v>
      </c>
      <c r="AO88" s="536">
        <v>175048</v>
      </c>
      <c r="AP88" s="536">
        <v>168896</v>
      </c>
      <c r="AQ88" s="536">
        <v>154561</v>
      </c>
      <c r="AR88" s="536"/>
    </row>
    <row r="89" spans="2:44" ht="15" customHeight="1">
      <c r="B89" s="589" t="s">
        <v>856</v>
      </c>
      <c r="C89" s="569" t="s">
        <v>678</v>
      </c>
      <c r="D89" s="572"/>
      <c r="E89" s="569" t="s">
        <v>696</v>
      </c>
      <c r="F89" s="573">
        <v>0.3</v>
      </c>
      <c r="G89" s="573"/>
      <c r="H89" s="573"/>
      <c r="I89" s="573">
        <v>0.1</v>
      </c>
      <c r="J89" s="587"/>
      <c r="K89" s="573">
        <v>0.25</v>
      </c>
      <c r="L89" s="569">
        <f>$N$89*(1+SUM(F89:K89))</f>
        <v>4395324.2354999995</v>
      </c>
      <c r="M89" s="539"/>
      <c r="N89" s="539">
        <f>N16</f>
        <v>2663832.87</v>
      </c>
      <c r="Q89" s="536">
        <v>1086</v>
      </c>
      <c r="R89" s="536" t="s">
        <v>857</v>
      </c>
      <c r="S89" s="542">
        <v>278565</v>
      </c>
      <c r="T89" s="536">
        <v>275107</v>
      </c>
      <c r="U89" s="536">
        <v>267277</v>
      </c>
      <c r="V89" s="536">
        <v>263371</v>
      </c>
      <c r="W89" s="536">
        <v>251790</v>
      </c>
      <c r="X89" s="536">
        <v>242964</v>
      </c>
      <c r="Y89" s="536">
        <v>235597</v>
      </c>
      <c r="Z89" s="536">
        <v>226011</v>
      </c>
      <c r="AA89" s="536">
        <v>224251</v>
      </c>
      <c r="AB89" s="536">
        <v>219422</v>
      </c>
      <c r="AC89" s="536">
        <v>214857</v>
      </c>
      <c r="AD89" s="536">
        <v>204358</v>
      </c>
      <c r="AE89" s="536">
        <v>200374</v>
      </c>
      <c r="AF89" s="536">
        <v>187873</v>
      </c>
      <c r="AG89" s="536">
        <v>174758</v>
      </c>
      <c r="AH89" s="536">
        <v>168154</v>
      </c>
      <c r="AI89" s="536">
        <v>160672</v>
      </c>
      <c r="AJ89" s="536">
        <v>152692</v>
      </c>
      <c r="AK89" s="536">
        <v>147290</v>
      </c>
      <c r="AL89" s="536">
        <v>146101</v>
      </c>
      <c r="AM89" s="536">
        <v>143290</v>
      </c>
      <c r="AN89" s="536">
        <v>138712</v>
      </c>
      <c r="AO89" s="536">
        <v>129963</v>
      </c>
      <c r="AP89" s="536">
        <v>128024</v>
      </c>
      <c r="AQ89" s="536">
        <v>122975</v>
      </c>
      <c r="AR89" s="536"/>
    </row>
    <row r="90" spans="2:44" ht="15" customHeight="1">
      <c r="B90" s="589" t="s">
        <v>699</v>
      </c>
      <c r="C90" s="569" t="s">
        <v>678</v>
      </c>
      <c r="D90" s="572"/>
      <c r="E90" s="569" t="s">
        <v>696</v>
      </c>
      <c r="F90" s="573">
        <v>0.15</v>
      </c>
      <c r="G90" s="573"/>
      <c r="H90" s="573"/>
      <c r="I90" s="573">
        <v>0.1</v>
      </c>
      <c r="J90" s="587"/>
      <c r="K90" s="573">
        <v>0.25</v>
      </c>
      <c r="L90" s="569">
        <f>$N$89*(1+SUM(F90:K90))</f>
        <v>3995749.3050000002</v>
      </c>
      <c r="M90" s="539"/>
      <c r="N90" s="539"/>
      <c r="Q90" s="536">
        <v>1087</v>
      </c>
      <c r="R90" s="536" t="s">
        <v>858</v>
      </c>
      <c r="S90" s="542">
        <v>308930</v>
      </c>
      <c r="T90" s="536">
        <v>305050</v>
      </c>
      <c r="U90" s="536">
        <v>296882</v>
      </c>
      <c r="V90" s="536">
        <v>293037</v>
      </c>
      <c r="W90" s="536">
        <v>280506</v>
      </c>
      <c r="X90" s="536">
        <v>272067</v>
      </c>
      <c r="Y90" s="536">
        <v>262069</v>
      </c>
      <c r="Z90" s="536">
        <v>256098</v>
      </c>
      <c r="AA90" s="536">
        <v>245619</v>
      </c>
      <c r="AB90" s="536">
        <v>245030</v>
      </c>
      <c r="AC90" s="536">
        <v>233636</v>
      </c>
      <c r="AD90" s="536">
        <v>224927</v>
      </c>
      <c r="AE90" s="536">
        <v>219053</v>
      </c>
      <c r="AF90" s="536">
        <v>203165</v>
      </c>
      <c r="AG90" s="536">
        <v>184999</v>
      </c>
      <c r="AH90" s="536">
        <v>186932</v>
      </c>
      <c r="AI90" s="536">
        <v>175822</v>
      </c>
      <c r="AJ90" s="536">
        <v>165682</v>
      </c>
      <c r="AK90" s="536">
        <v>162844</v>
      </c>
      <c r="AL90" s="536">
        <v>159843</v>
      </c>
      <c r="AM90" s="536">
        <v>151363</v>
      </c>
      <c r="AN90" s="536">
        <v>149755</v>
      </c>
      <c r="AO90" s="536">
        <v>137172</v>
      </c>
      <c r="AP90" s="536">
        <v>136710</v>
      </c>
      <c r="AQ90" s="536">
        <v>124758</v>
      </c>
      <c r="AR90" s="536"/>
    </row>
    <row r="91" spans="2:44" ht="15" customHeight="1">
      <c r="B91" s="589" t="s">
        <v>702</v>
      </c>
      <c r="C91" s="569" t="s">
        <v>678</v>
      </c>
      <c r="D91" s="572"/>
      <c r="E91" s="569" t="s">
        <v>696</v>
      </c>
      <c r="F91" s="573">
        <v>0</v>
      </c>
      <c r="G91" s="573"/>
      <c r="H91" s="573"/>
      <c r="I91" s="573">
        <v>0.1</v>
      </c>
      <c r="J91" s="587"/>
      <c r="K91" s="573">
        <v>0.25</v>
      </c>
      <c r="L91" s="569">
        <f>$N$89*(1+SUM(F91:K91))</f>
        <v>3596174.3745000004</v>
      </c>
      <c r="M91" s="539"/>
      <c r="N91" s="539"/>
      <c r="Q91" s="536">
        <v>1088</v>
      </c>
      <c r="R91" s="536" t="s">
        <v>859</v>
      </c>
      <c r="S91" s="542">
        <v>405235</v>
      </c>
      <c r="T91" s="536">
        <v>397952</v>
      </c>
      <c r="U91" s="536">
        <v>387376</v>
      </c>
      <c r="V91" s="536">
        <v>380953</v>
      </c>
      <c r="W91" s="536">
        <v>363102</v>
      </c>
      <c r="X91" s="536">
        <v>357144</v>
      </c>
      <c r="Y91" s="536">
        <v>339610</v>
      </c>
      <c r="Z91" s="536">
        <v>334353</v>
      </c>
      <c r="AA91" s="536">
        <v>319849</v>
      </c>
      <c r="AB91" s="536">
        <v>315405</v>
      </c>
      <c r="AC91" s="536">
        <v>302821</v>
      </c>
      <c r="AD91" s="536">
        <v>290398</v>
      </c>
      <c r="AE91" s="536">
        <v>281811</v>
      </c>
      <c r="AF91" s="536">
        <v>257995</v>
      </c>
      <c r="AG91" s="536">
        <v>236760</v>
      </c>
      <c r="AH91" s="536">
        <v>228133</v>
      </c>
      <c r="AI91" s="536">
        <v>217488</v>
      </c>
      <c r="AJ91" s="536">
        <v>206221</v>
      </c>
      <c r="AK91" s="536">
        <v>200255</v>
      </c>
      <c r="AL91" s="536">
        <v>197710</v>
      </c>
      <c r="AM91" s="536">
        <v>193017</v>
      </c>
      <c r="AN91" s="536">
        <v>184490</v>
      </c>
      <c r="AO91" s="536">
        <v>174902</v>
      </c>
      <c r="AP91" s="536">
        <v>173041</v>
      </c>
      <c r="AQ91" s="536">
        <v>172407</v>
      </c>
      <c r="AR91" s="536"/>
    </row>
    <row r="92" spans="2:44" ht="15" customHeight="1">
      <c r="B92" s="589" t="s">
        <v>704</v>
      </c>
      <c r="C92" s="569" t="s">
        <v>678</v>
      </c>
      <c r="D92" s="572"/>
      <c r="E92" s="569" t="s">
        <v>696</v>
      </c>
      <c r="F92" s="573">
        <v>-0.2</v>
      </c>
      <c r="G92" s="573"/>
      <c r="H92" s="573"/>
      <c r="I92" s="573">
        <v>0.1</v>
      </c>
      <c r="J92" s="587"/>
      <c r="K92" s="573">
        <v>0.25</v>
      </c>
      <c r="L92" s="569">
        <f>$N$89*(1+SUM(F92:K92))</f>
        <v>3063407.8004999999</v>
      </c>
      <c r="M92" s="539"/>
      <c r="N92" s="539"/>
      <c r="Q92" s="536">
        <v>1089</v>
      </c>
      <c r="R92" s="536" t="s">
        <v>860</v>
      </c>
      <c r="S92" s="542">
        <v>433400</v>
      </c>
      <c r="T92" s="536">
        <v>423830</v>
      </c>
      <c r="U92" s="536">
        <v>414944</v>
      </c>
      <c r="V92" s="536">
        <v>407575</v>
      </c>
      <c r="W92" s="536">
        <v>389536</v>
      </c>
      <c r="X92" s="536">
        <v>381041</v>
      </c>
      <c r="Y92" s="536">
        <v>364905</v>
      </c>
      <c r="Z92" s="536">
        <v>356624</v>
      </c>
      <c r="AA92" s="536">
        <v>339623</v>
      </c>
      <c r="AB92" s="536">
        <v>332485</v>
      </c>
      <c r="AC92" s="536">
        <v>326966</v>
      </c>
      <c r="AD92" s="536">
        <v>326000</v>
      </c>
      <c r="AE92" s="536">
        <v>314268</v>
      </c>
      <c r="AF92" s="536">
        <v>297858</v>
      </c>
      <c r="AG92" s="536">
        <v>271248</v>
      </c>
      <c r="AH92" s="536">
        <v>261699</v>
      </c>
      <c r="AI92" s="536">
        <v>254897</v>
      </c>
      <c r="AJ92" s="536">
        <v>247227</v>
      </c>
      <c r="AK92" s="536">
        <v>237581</v>
      </c>
      <c r="AL92" s="536">
        <v>235275</v>
      </c>
      <c r="AM92" s="536">
        <v>223853</v>
      </c>
      <c r="AN92" s="536">
        <v>223084</v>
      </c>
      <c r="AO92" s="536">
        <v>210204</v>
      </c>
      <c r="AP92" s="536">
        <v>209638</v>
      </c>
      <c r="AQ92" s="536">
        <v>191885</v>
      </c>
      <c r="AR92" s="536"/>
    </row>
    <row r="93" spans="2:44" ht="15" customHeight="1">
      <c r="B93" s="590" t="s">
        <v>706</v>
      </c>
      <c r="C93" s="564" t="s">
        <v>678</v>
      </c>
      <c r="D93" s="565"/>
      <c r="E93" s="564" t="s">
        <v>696</v>
      </c>
      <c r="F93" s="566">
        <v>-0.3</v>
      </c>
      <c r="G93" s="566"/>
      <c r="H93" s="566">
        <v>0.2</v>
      </c>
      <c r="I93" s="566">
        <v>0.1</v>
      </c>
      <c r="J93" s="591"/>
      <c r="K93" s="566">
        <v>0.25</v>
      </c>
      <c r="L93" s="564">
        <f>$N$89*(1+SUM(F93:K93))</f>
        <v>3329791.0875000004</v>
      </c>
      <c r="M93" s="539"/>
      <c r="N93" s="539"/>
      <c r="Q93" s="536">
        <v>1090</v>
      </c>
      <c r="R93" s="536" t="s">
        <v>861</v>
      </c>
      <c r="S93" s="542">
        <v>350908</v>
      </c>
      <c r="T93" s="536">
        <v>347927</v>
      </c>
      <c r="U93" s="536">
        <v>339642</v>
      </c>
      <c r="V93" s="536">
        <v>334429</v>
      </c>
      <c r="W93" s="536">
        <v>319190</v>
      </c>
      <c r="X93" s="536">
        <v>311012</v>
      </c>
      <c r="Y93" s="536">
        <v>299544</v>
      </c>
      <c r="Z93" s="536">
        <v>284467</v>
      </c>
      <c r="AA93" s="536">
        <v>273520</v>
      </c>
      <c r="AB93" s="536">
        <v>268208</v>
      </c>
      <c r="AC93" s="536">
        <v>254636</v>
      </c>
      <c r="AD93" s="536">
        <v>246693</v>
      </c>
      <c r="AE93" s="536">
        <v>251889</v>
      </c>
      <c r="AF93" s="536">
        <v>228313</v>
      </c>
      <c r="AG93" s="536">
        <v>210980</v>
      </c>
      <c r="AH93" s="536">
        <v>203950</v>
      </c>
      <c r="AI93" s="536">
        <v>197143</v>
      </c>
      <c r="AJ93" s="536">
        <v>189061</v>
      </c>
      <c r="AK93" s="536">
        <v>185961</v>
      </c>
      <c r="AL93" s="536">
        <v>181233</v>
      </c>
      <c r="AM93" s="536">
        <v>178124</v>
      </c>
      <c r="AN93" s="536">
        <v>176534</v>
      </c>
      <c r="AO93" s="536">
        <v>164612</v>
      </c>
      <c r="AP93" s="536">
        <v>156739</v>
      </c>
      <c r="AQ93" s="536">
        <v>149521</v>
      </c>
      <c r="AR93" s="536"/>
    </row>
    <row r="94" spans="2:44" ht="15" customHeight="1">
      <c r="B94" s="589"/>
      <c r="C94" s="569"/>
      <c r="D94" s="572"/>
      <c r="E94" s="569"/>
      <c r="F94" s="573"/>
      <c r="G94" s="573"/>
      <c r="H94" s="573"/>
      <c r="I94" s="573"/>
      <c r="J94" s="587"/>
      <c r="K94" s="573"/>
      <c r="L94" s="588"/>
      <c r="M94" s="539"/>
      <c r="N94" s="539"/>
      <c r="Q94" s="536">
        <v>1091</v>
      </c>
      <c r="R94" s="536" t="s">
        <v>862</v>
      </c>
      <c r="S94" s="542">
        <v>203923</v>
      </c>
      <c r="T94" s="536">
        <v>203469</v>
      </c>
      <c r="U94" s="536">
        <v>196351</v>
      </c>
      <c r="V94" s="536">
        <v>202830</v>
      </c>
      <c r="W94" s="536">
        <v>198675</v>
      </c>
      <c r="X94" s="536">
        <v>191523</v>
      </c>
      <c r="Y94" s="536">
        <v>181057</v>
      </c>
      <c r="Z94" s="536">
        <v>186269</v>
      </c>
      <c r="AA94" s="536">
        <v>184615</v>
      </c>
      <c r="AB94" s="536">
        <v>186578</v>
      </c>
      <c r="AC94" s="536">
        <v>178514</v>
      </c>
      <c r="AD94" s="536">
        <v>168117</v>
      </c>
      <c r="AE94" s="536">
        <v>159868</v>
      </c>
      <c r="AF94" s="536">
        <v>147482</v>
      </c>
      <c r="AG94" s="536">
        <v>134648</v>
      </c>
      <c r="AH94" s="536">
        <v>129920</v>
      </c>
      <c r="AI94" s="536">
        <v>123810</v>
      </c>
      <c r="AJ94" s="536">
        <v>117550</v>
      </c>
      <c r="AK94" s="536">
        <v>108037</v>
      </c>
      <c r="AL94" s="536">
        <v>111020</v>
      </c>
      <c r="AM94" s="536">
        <v>105370</v>
      </c>
      <c r="AN94" s="536">
        <v>99818</v>
      </c>
      <c r="AO94" s="536">
        <v>97473</v>
      </c>
      <c r="AP94" s="536">
        <v>93868</v>
      </c>
      <c r="AQ94" s="536">
        <v>99179</v>
      </c>
      <c r="AR94" s="536" t="s">
        <v>831</v>
      </c>
    </row>
    <row r="95" spans="2:44" ht="15" customHeight="1">
      <c r="B95" s="586" t="s">
        <v>863</v>
      </c>
      <c r="C95" s="569"/>
      <c r="D95" s="572"/>
      <c r="E95" s="569"/>
      <c r="F95" s="573"/>
      <c r="G95" s="573"/>
      <c r="H95" s="573"/>
      <c r="I95" s="573"/>
      <c r="J95" s="587"/>
      <c r="K95" s="573"/>
      <c r="L95" s="588"/>
      <c r="M95" s="539"/>
      <c r="N95" s="539"/>
      <c r="Q95" s="1361" t="s">
        <v>864</v>
      </c>
      <c r="R95" s="1362"/>
      <c r="S95" s="541"/>
      <c r="T95" s="541"/>
      <c r="U95" s="541"/>
      <c r="V95" s="541"/>
      <c r="W95" s="541"/>
      <c r="X95" s="541"/>
      <c r="Y95" s="541"/>
      <c r="Z95" s="536"/>
      <c r="AA95" s="536"/>
      <c r="AB95" s="536"/>
      <c r="AC95" s="536"/>
      <c r="AD95" s="536"/>
      <c r="AE95" s="536"/>
      <c r="AF95" s="536"/>
      <c r="AG95" s="536"/>
      <c r="AH95" s="536"/>
      <c r="AI95" s="536"/>
      <c r="AJ95" s="536"/>
      <c r="AK95" s="536"/>
      <c r="AL95" s="536"/>
      <c r="AM95" s="536"/>
      <c r="AN95" s="536"/>
      <c r="AO95" s="536"/>
      <c r="AP95" s="536"/>
      <c r="AQ95" s="536"/>
      <c r="AR95" s="536"/>
    </row>
    <row r="96" spans="2:44" ht="15" customHeight="1">
      <c r="B96" s="590" t="s">
        <v>865</v>
      </c>
      <c r="C96" s="564" t="s">
        <v>678</v>
      </c>
      <c r="D96" s="565"/>
      <c r="E96" s="564" t="s">
        <v>866</v>
      </c>
      <c r="F96" s="566"/>
      <c r="G96" s="566"/>
      <c r="H96" s="566">
        <v>0.1</v>
      </c>
      <c r="I96" s="566">
        <v>0.1</v>
      </c>
      <c r="J96" s="591"/>
      <c r="K96" s="566"/>
      <c r="L96" s="564">
        <f t="shared" ref="L96" si="20">N96*(1+SUM(F96:G96))*(1+SUM(H96:J96))</f>
        <v>499752.3456</v>
      </c>
      <c r="M96" s="539"/>
      <c r="N96" s="539">
        <f>(0.255)*VLOOKUP("철골공",$R:$X,2,FALSE)+(1.015)*VLOOKUP("비계공",$R:$X,2,FALSE)+(0.248)*VLOOKUP("용접공",$R:$X,2,FALSE)</f>
        <v>416460.288</v>
      </c>
      <c r="Q96" s="536">
        <v>2001</v>
      </c>
      <c r="R96" s="536" t="s">
        <v>867</v>
      </c>
      <c r="S96" s="542">
        <v>460429</v>
      </c>
      <c r="T96" s="542">
        <v>455593</v>
      </c>
      <c r="U96" s="542">
        <v>444142</v>
      </c>
      <c r="V96" s="542">
        <v>430849</v>
      </c>
      <c r="W96" s="542">
        <v>409726</v>
      </c>
      <c r="X96" s="541">
        <v>398214</v>
      </c>
      <c r="Y96" s="541">
        <v>388288</v>
      </c>
      <c r="Z96" s="536">
        <v>374910</v>
      </c>
      <c r="AA96" s="536">
        <v>360206</v>
      </c>
      <c r="AB96" s="536">
        <v>339533</v>
      </c>
      <c r="AC96" s="536">
        <v>340232</v>
      </c>
      <c r="AD96" s="536">
        <v>332790</v>
      </c>
      <c r="AE96" s="536">
        <v>329592</v>
      </c>
      <c r="AF96" s="536">
        <v>307477</v>
      </c>
      <c r="AG96" s="536">
        <v>286348</v>
      </c>
      <c r="AH96" s="536">
        <v>278477</v>
      </c>
      <c r="AI96" s="536">
        <v>259367</v>
      </c>
      <c r="AJ96" s="536">
        <v>246430</v>
      </c>
      <c r="AK96" s="536">
        <v>242548</v>
      </c>
      <c r="AL96" s="536">
        <v>236098</v>
      </c>
      <c r="AM96" s="536">
        <v>226062</v>
      </c>
      <c r="AN96" s="536">
        <v>223842</v>
      </c>
      <c r="AO96" s="536">
        <v>214819</v>
      </c>
      <c r="AP96" s="536">
        <v>213445</v>
      </c>
      <c r="AQ96" s="536">
        <v>195695</v>
      </c>
      <c r="AR96" s="536" t="s">
        <v>868</v>
      </c>
    </row>
    <row r="97" spans="2:44" ht="15" customHeight="1">
      <c r="B97" s="590" t="s">
        <v>1289</v>
      </c>
      <c r="C97" s="564" t="s">
        <v>1287</v>
      </c>
      <c r="D97" s="565"/>
      <c r="E97" s="564" t="s">
        <v>1288</v>
      </c>
      <c r="F97" s="566"/>
      <c r="G97" s="566"/>
      <c r="H97" s="566"/>
      <c r="I97" s="566"/>
      <c r="J97" s="591"/>
      <c r="K97" s="566"/>
      <c r="L97" s="564">
        <f>L96*1.4</f>
        <v>699653.28383999993</v>
      </c>
      <c r="M97" s="539"/>
      <c r="N97" s="539"/>
      <c r="Q97" s="536">
        <v>2002</v>
      </c>
      <c r="R97" s="536" t="s">
        <v>869</v>
      </c>
      <c r="S97" s="542">
        <v>384609</v>
      </c>
      <c r="T97" s="536">
        <v>381052</v>
      </c>
      <c r="U97" s="536">
        <v>375020</v>
      </c>
      <c r="V97" s="536">
        <v>364183</v>
      </c>
      <c r="W97" s="536">
        <v>354947</v>
      </c>
      <c r="X97" s="536">
        <v>349792</v>
      </c>
      <c r="Y97" s="536">
        <v>330981</v>
      </c>
      <c r="Z97" s="536">
        <v>332268</v>
      </c>
      <c r="AA97" s="536">
        <v>330411</v>
      </c>
      <c r="AB97" s="536">
        <v>322434</v>
      </c>
      <c r="AC97" s="536">
        <v>316006</v>
      </c>
      <c r="AD97" s="536">
        <v>300441</v>
      </c>
      <c r="AE97" s="536">
        <v>281211</v>
      </c>
      <c r="AF97" s="536">
        <v>258122</v>
      </c>
      <c r="AG97" s="536">
        <v>240107</v>
      </c>
      <c r="AH97" s="536">
        <v>232334</v>
      </c>
      <c r="AI97" s="536">
        <v>221946</v>
      </c>
      <c r="AJ97" s="536">
        <v>210314</v>
      </c>
      <c r="AK97" s="536">
        <v>207463</v>
      </c>
      <c r="AL97" s="536">
        <v>204329</v>
      </c>
      <c r="AM97" s="536">
        <v>196712</v>
      </c>
      <c r="AN97" s="536">
        <v>194224</v>
      </c>
      <c r="AO97" s="536">
        <v>191839</v>
      </c>
      <c r="AP97" s="536">
        <v>191461</v>
      </c>
      <c r="AQ97" s="536">
        <v>183444</v>
      </c>
      <c r="AR97" s="536" t="s">
        <v>870</v>
      </c>
    </row>
    <row r="98" spans="2:44" ht="15" customHeight="1">
      <c r="B98" s="549" t="s">
        <v>756</v>
      </c>
      <c r="C98" s="544" t="s">
        <v>678</v>
      </c>
      <c r="D98" s="545"/>
      <c r="E98" s="544" t="s">
        <v>871</v>
      </c>
      <c r="F98" s="575">
        <v>-0.3</v>
      </c>
      <c r="G98" s="575"/>
      <c r="H98" s="575"/>
      <c r="I98" s="575">
        <v>0.1</v>
      </c>
      <c r="J98" s="576"/>
      <c r="K98" s="575"/>
      <c r="L98" s="544">
        <f t="shared" ref="L98:L109" si="21">N98*(1+SUM(F98:K98))</f>
        <v>0</v>
      </c>
      <c r="M98" s="539"/>
      <c r="N98" s="539"/>
      <c r="Q98" s="536">
        <v>2003</v>
      </c>
      <c r="R98" s="536" t="s">
        <v>872</v>
      </c>
      <c r="S98" s="542">
        <v>445000</v>
      </c>
      <c r="T98" s="536">
        <v>444532</v>
      </c>
      <c r="U98" s="536">
        <v>433747</v>
      </c>
      <c r="V98" s="536">
        <v>423318</v>
      </c>
      <c r="W98" s="536">
        <v>401195</v>
      </c>
      <c r="X98" s="536">
        <v>391265</v>
      </c>
      <c r="Y98" s="536">
        <v>377187</v>
      </c>
      <c r="Z98" s="536">
        <v>364327</v>
      </c>
      <c r="AA98" s="536">
        <v>354793</v>
      </c>
      <c r="AB98" s="536">
        <v>344600</v>
      </c>
      <c r="AC98" s="536">
        <v>335062</v>
      </c>
      <c r="AD98" s="536">
        <v>316695</v>
      </c>
      <c r="AE98" s="536">
        <v>306008</v>
      </c>
      <c r="AF98" s="536">
        <v>282126</v>
      </c>
      <c r="AG98" s="536">
        <v>261513</v>
      </c>
      <c r="AH98" s="536">
        <v>253927</v>
      </c>
      <c r="AI98" s="536">
        <v>240506</v>
      </c>
      <c r="AJ98" s="536">
        <v>228481</v>
      </c>
      <c r="AK98" s="536">
        <v>225925</v>
      </c>
      <c r="AL98" s="536">
        <v>222435</v>
      </c>
      <c r="AM98" s="536">
        <v>218372</v>
      </c>
      <c r="AN98" s="536">
        <v>215253</v>
      </c>
      <c r="AO98" s="536">
        <v>211502</v>
      </c>
      <c r="AP98" s="536">
        <v>207425</v>
      </c>
      <c r="AQ98" s="536">
        <v>194219</v>
      </c>
      <c r="AR98" s="536" t="s">
        <v>873</v>
      </c>
    </row>
    <row r="99" spans="2:44" ht="15" customHeight="1">
      <c r="B99" s="549" t="s">
        <v>762</v>
      </c>
      <c r="C99" s="544" t="s">
        <v>678</v>
      </c>
      <c r="D99" s="545"/>
      <c r="E99" s="544" t="s">
        <v>871</v>
      </c>
      <c r="F99" s="575">
        <v>-0.3</v>
      </c>
      <c r="G99" s="575"/>
      <c r="H99" s="575"/>
      <c r="I99" s="575">
        <v>0.1</v>
      </c>
      <c r="J99" s="576"/>
      <c r="K99" s="575"/>
      <c r="L99" s="544">
        <f t="shared" si="21"/>
        <v>0</v>
      </c>
      <c r="M99" s="539"/>
      <c r="N99" s="539"/>
      <c r="Q99" s="1361" t="s">
        <v>874</v>
      </c>
      <c r="R99" s="1362"/>
      <c r="S99" s="541"/>
      <c r="T99" s="541" t="s">
        <v>8</v>
      </c>
      <c r="U99" s="541"/>
      <c r="V99" s="541"/>
      <c r="W99" s="541"/>
      <c r="X99" s="541"/>
      <c r="Y99" s="541"/>
      <c r="Z99" s="536"/>
      <c r="AA99" s="536"/>
      <c r="AB99" s="536"/>
      <c r="AC99" s="536"/>
      <c r="AD99" s="536"/>
      <c r="AE99" s="536"/>
      <c r="AF99" s="536"/>
      <c r="AG99" s="536"/>
      <c r="AH99" s="536"/>
      <c r="AI99" s="536"/>
      <c r="AJ99" s="536"/>
      <c r="AK99" s="536"/>
      <c r="AL99" s="536"/>
      <c r="AM99" s="536"/>
      <c r="AN99" s="536"/>
      <c r="AO99" s="536"/>
      <c r="AP99" s="536"/>
      <c r="AQ99" s="536"/>
      <c r="AR99" s="536"/>
    </row>
    <row r="100" spans="2:44" ht="15" customHeight="1">
      <c r="B100" s="549" t="s">
        <v>766</v>
      </c>
      <c r="C100" s="544" t="s">
        <v>678</v>
      </c>
      <c r="D100" s="545"/>
      <c r="E100" s="544" t="s">
        <v>871</v>
      </c>
      <c r="F100" s="575">
        <v>-0.3</v>
      </c>
      <c r="G100" s="575"/>
      <c r="H100" s="575"/>
      <c r="I100" s="575">
        <v>0.1</v>
      </c>
      <c r="J100" s="576"/>
      <c r="K100" s="575"/>
      <c r="L100" s="544">
        <f t="shared" si="21"/>
        <v>0</v>
      </c>
      <c r="M100" s="539"/>
      <c r="N100" s="559"/>
      <c r="Q100" s="536">
        <v>3001</v>
      </c>
      <c r="R100" s="536" t="s">
        <v>875</v>
      </c>
      <c r="S100" s="542" t="s">
        <v>8</v>
      </c>
      <c r="T100" s="536">
        <v>506030</v>
      </c>
      <c r="U100" s="536">
        <v>514479</v>
      </c>
      <c r="V100" s="536">
        <v>508529</v>
      </c>
      <c r="W100" s="536">
        <v>457143</v>
      </c>
      <c r="X100" s="536">
        <v>477025</v>
      </c>
      <c r="Y100" s="536"/>
      <c r="Z100" s="536"/>
      <c r="AA100" s="536">
        <v>421053</v>
      </c>
      <c r="AB100" s="536">
        <v>369417</v>
      </c>
      <c r="AC100" s="536">
        <v>350394</v>
      </c>
      <c r="AD100" s="536">
        <v>331207</v>
      </c>
      <c r="AE100" s="536">
        <v>320137</v>
      </c>
      <c r="AF100" s="536">
        <v>323645</v>
      </c>
      <c r="AG100" s="536">
        <v>303876</v>
      </c>
      <c r="AH100" s="536">
        <v>293638</v>
      </c>
      <c r="AI100" s="536">
        <v>302639</v>
      </c>
      <c r="AJ100" s="536">
        <v>292427</v>
      </c>
      <c r="AK100" s="536">
        <v>291962</v>
      </c>
      <c r="AL100" s="536">
        <v>281023</v>
      </c>
      <c r="AM100" s="536">
        <v>262142</v>
      </c>
      <c r="AN100" s="536">
        <v>236222</v>
      </c>
      <c r="AO100" s="536">
        <v>224975</v>
      </c>
      <c r="AP100" s="536">
        <v>204917</v>
      </c>
      <c r="AQ100" s="536">
        <v>185455</v>
      </c>
      <c r="AR100" s="536"/>
    </row>
    <row r="101" spans="2:44" ht="15" customHeight="1">
      <c r="B101" s="549" t="s">
        <v>773</v>
      </c>
      <c r="C101" s="544" t="s">
        <v>678</v>
      </c>
      <c r="D101" s="551"/>
      <c r="E101" s="544" t="s">
        <v>871</v>
      </c>
      <c r="F101" s="575">
        <v>-0.3</v>
      </c>
      <c r="G101" s="575"/>
      <c r="H101" s="575"/>
      <c r="I101" s="575">
        <v>0.1</v>
      </c>
      <c r="J101" s="576"/>
      <c r="K101" s="575"/>
      <c r="L101" s="544">
        <f t="shared" si="21"/>
        <v>0</v>
      </c>
      <c r="M101" s="539"/>
      <c r="N101" s="559"/>
      <c r="Q101" s="536">
        <v>3002</v>
      </c>
      <c r="R101" s="536" t="s">
        <v>876</v>
      </c>
      <c r="S101" s="542" t="s">
        <v>8</v>
      </c>
      <c r="T101" s="536" t="s">
        <v>8</v>
      </c>
      <c r="U101" s="536">
        <v>312305</v>
      </c>
      <c r="V101" s="536">
        <v>301714</v>
      </c>
      <c r="W101" s="536"/>
      <c r="X101" s="536">
        <v>280702</v>
      </c>
      <c r="Y101" s="536"/>
      <c r="Z101" s="536">
        <v>281481</v>
      </c>
      <c r="AA101" s="536" t="s">
        <v>8</v>
      </c>
      <c r="AB101" s="536">
        <v>285258</v>
      </c>
      <c r="AC101" s="536">
        <v>275200</v>
      </c>
      <c r="AD101" s="536">
        <v>262340</v>
      </c>
      <c r="AE101" s="536">
        <v>248421</v>
      </c>
      <c r="AF101" s="536">
        <v>247924</v>
      </c>
      <c r="AG101" s="536">
        <v>245410</v>
      </c>
      <c r="AH101" s="536">
        <v>244077</v>
      </c>
      <c r="AI101" s="536">
        <v>243036</v>
      </c>
      <c r="AJ101" s="536">
        <v>232345</v>
      </c>
      <c r="AK101" s="536">
        <v>0</v>
      </c>
      <c r="AL101" s="536">
        <v>215746</v>
      </c>
      <c r="AM101" s="536">
        <v>203735</v>
      </c>
      <c r="AN101" s="536">
        <v>203833</v>
      </c>
      <c r="AO101" s="536">
        <v>184113</v>
      </c>
      <c r="AP101" s="536">
        <v>168500</v>
      </c>
      <c r="AQ101" s="536">
        <v>0</v>
      </c>
      <c r="AR101" s="536"/>
    </row>
    <row r="102" spans="2:44" ht="15" customHeight="1">
      <c r="B102" s="549" t="s">
        <v>776</v>
      </c>
      <c r="C102" s="544" t="s">
        <v>678</v>
      </c>
      <c r="D102" s="551"/>
      <c r="E102" s="544" t="s">
        <v>871</v>
      </c>
      <c r="F102" s="575">
        <v>-0.3</v>
      </c>
      <c r="G102" s="575"/>
      <c r="H102" s="575"/>
      <c r="I102" s="575">
        <v>0.1</v>
      </c>
      <c r="J102" s="576"/>
      <c r="K102" s="575"/>
      <c r="L102" s="544">
        <f t="shared" si="21"/>
        <v>0</v>
      </c>
      <c r="M102" s="539"/>
      <c r="N102" s="548"/>
      <c r="Q102" s="536">
        <v>3003</v>
      </c>
      <c r="R102" s="536" t="s">
        <v>877</v>
      </c>
      <c r="S102" s="542">
        <v>351481</v>
      </c>
      <c r="T102" s="536">
        <v>341397</v>
      </c>
      <c r="U102" s="536">
        <v>325343</v>
      </c>
      <c r="V102" s="536">
        <v>321528</v>
      </c>
      <c r="W102" s="536"/>
      <c r="X102" s="536">
        <v>279380</v>
      </c>
      <c r="Y102" s="536">
        <v>271227</v>
      </c>
      <c r="Z102" s="536">
        <v>247685</v>
      </c>
      <c r="AA102" s="536">
        <v>246346</v>
      </c>
      <c r="AB102" s="536">
        <v>263480</v>
      </c>
      <c r="AC102" s="536">
        <v>250387</v>
      </c>
      <c r="AD102" s="536">
        <v>237124</v>
      </c>
      <c r="AE102" s="536">
        <v>228846</v>
      </c>
      <c r="AF102" s="536">
        <v>220935</v>
      </c>
      <c r="AG102" s="536">
        <v>205220</v>
      </c>
      <c r="AH102" s="536">
        <v>195547</v>
      </c>
      <c r="AI102" s="536">
        <v>201547</v>
      </c>
      <c r="AJ102" s="536">
        <v>193133</v>
      </c>
      <c r="AK102" s="536">
        <v>185268</v>
      </c>
      <c r="AL102" s="536">
        <v>180750</v>
      </c>
      <c r="AM102" s="536">
        <v>168479</v>
      </c>
      <c r="AN102" s="536">
        <v>161551</v>
      </c>
      <c r="AO102" s="536">
        <v>146007</v>
      </c>
      <c r="AP102" s="536">
        <v>141103</v>
      </c>
      <c r="AQ102" s="536">
        <v>142682</v>
      </c>
      <c r="AR102" s="536"/>
    </row>
    <row r="103" spans="2:44" ht="15" customHeight="1">
      <c r="B103" s="549" t="s">
        <v>778</v>
      </c>
      <c r="C103" s="544" t="s">
        <v>678</v>
      </c>
      <c r="D103" s="551"/>
      <c r="E103" s="544" t="s">
        <v>871</v>
      </c>
      <c r="F103" s="575">
        <v>-0.3</v>
      </c>
      <c r="G103" s="575"/>
      <c r="H103" s="575"/>
      <c r="I103" s="575">
        <v>0.1</v>
      </c>
      <c r="J103" s="576"/>
      <c r="K103" s="575"/>
      <c r="L103" s="544">
        <f t="shared" si="21"/>
        <v>0</v>
      </c>
      <c r="M103" s="539"/>
      <c r="N103" s="548"/>
      <c r="Q103" s="536">
        <v>3004</v>
      </c>
      <c r="R103" s="536" t="s">
        <v>878</v>
      </c>
      <c r="S103" s="542">
        <v>246154</v>
      </c>
      <c r="T103" s="536">
        <v>241318</v>
      </c>
      <c r="U103" s="536">
        <v>235748</v>
      </c>
      <c r="V103" s="536">
        <v>234248</v>
      </c>
      <c r="W103" s="536"/>
      <c r="X103" s="536">
        <v>209937</v>
      </c>
      <c r="Y103" s="536"/>
      <c r="Z103" s="536"/>
      <c r="AA103" s="536">
        <v>202105</v>
      </c>
      <c r="AB103" s="536">
        <v>210126</v>
      </c>
      <c r="AC103" s="536">
        <v>197677</v>
      </c>
      <c r="AD103" s="536">
        <v>189704</v>
      </c>
      <c r="AE103" s="536">
        <v>181486</v>
      </c>
      <c r="AF103" s="536">
        <v>170364</v>
      </c>
      <c r="AG103" s="536">
        <v>161097</v>
      </c>
      <c r="AH103" s="536">
        <v>156441</v>
      </c>
      <c r="AI103" s="536">
        <v>145409</v>
      </c>
      <c r="AJ103" s="536">
        <v>138734</v>
      </c>
      <c r="AK103" s="536">
        <v>138585</v>
      </c>
      <c r="AL103" s="536">
        <v>126451</v>
      </c>
      <c r="AM103" s="536">
        <v>122875</v>
      </c>
      <c r="AN103" s="536">
        <v>123791</v>
      </c>
      <c r="AO103" s="536">
        <v>113741</v>
      </c>
      <c r="AP103" s="536">
        <v>111298</v>
      </c>
      <c r="AQ103" s="536">
        <v>103992</v>
      </c>
      <c r="AR103" s="536"/>
    </row>
    <row r="104" spans="2:44" ht="15" customHeight="1">
      <c r="B104" s="549" t="s">
        <v>780</v>
      </c>
      <c r="C104" s="544" t="s">
        <v>678</v>
      </c>
      <c r="D104" s="551"/>
      <c r="E104" s="544" t="s">
        <v>871</v>
      </c>
      <c r="F104" s="575">
        <v>-0.3</v>
      </c>
      <c r="G104" s="575"/>
      <c r="H104" s="575"/>
      <c r="I104" s="575">
        <v>0.1</v>
      </c>
      <c r="J104" s="576"/>
      <c r="K104" s="575"/>
      <c r="L104" s="544">
        <f t="shared" si="21"/>
        <v>0</v>
      </c>
      <c r="N104" s="548"/>
      <c r="Q104" s="536">
        <v>3005</v>
      </c>
      <c r="R104" s="536" t="s">
        <v>879</v>
      </c>
      <c r="S104" s="542">
        <v>398051</v>
      </c>
      <c r="T104" s="536">
        <v>394554</v>
      </c>
      <c r="U104" s="536">
        <v>412988</v>
      </c>
      <c r="V104" s="536">
        <v>377463</v>
      </c>
      <c r="W104" s="536">
        <v>303187</v>
      </c>
      <c r="X104" s="536">
        <v>322748</v>
      </c>
      <c r="Y104" s="536">
        <v>322914</v>
      </c>
      <c r="Z104" s="536">
        <v>330000</v>
      </c>
      <c r="AA104" s="536">
        <v>324939</v>
      </c>
      <c r="AB104" s="536">
        <v>334710</v>
      </c>
      <c r="AC104" s="536">
        <v>323048</v>
      </c>
      <c r="AD104" s="536">
        <v>302185</v>
      </c>
      <c r="AE104" s="536">
        <v>280936</v>
      </c>
      <c r="AF104" s="536">
        <v>261844</v>
      </c>
      <c r="AG104" s="536">
        <v>247633</v>
      </c>
      <c r="AH104" s="536">
        <v>240644</v>
      </c>
      <c r="AI104" s="536">
        <v>231118</v>
      </c>
      <c r="AJ104" s="536">
        <v>218163</v>
      </c>
      <c r="AK104" s="536">
        <v>213744</v>
      </c>
      <c r="AL104" s="536">
        <v>202080</v>
      </c>
      <c r="AM104" s="536">
        <v>189313</v>
      </c>
      <c r="AN104" s="536">
        <v>179488</v>
      </c>
      <c r="AO104" s="536">
        <v>165635</v>
      </c>
      <c r="AP104" s="536">
        <v>156226</v>
      </c>
      <c r="AQ104" s="536">
        <v>148638</v>
      </c>
      <c r="AR104" s="536" t="s">
        <v>831</v>
      </c>
    </row>
    <row r="105" spans="2:44" ht="15" customHeight="1">
      <c r="B105" s="549" t="s">
        <v>756</v>
      </c>
      <c r="C105" s="544" t="s">
        <v>678</v>
      </c>
      <c r="D105" s="551" t="s">
        <v>880</v>
      </c>
      <c r="E105" s="544" t="s">
        <v>881</v>
      </c>
      <c r="F105" s="575">
        <v>-0.3</v>
      </c>
      <c r="G105" s="575"/>
      <c r="H105" s="575"/>
      <c r="I105" s="575">
        <v>0.1</v>
      </c>
      <c r="J105" s="576"/>
      <c r="K105" s="575"/>
      <c r="L105" s="544">
        <f t="shared" si="21"/>
        <v>0</v>
      </c>
      <c r="N105" s="548"/>
      <c r="Q105" s="536">
        <v>3006</v>
      </c>
      <c r="R105" s="536" t="s">
        <v>882</v>
      </c>
      <c r="S105" s="542">
        <v>342548</v>
      </c>
      <c r="T105" s="536">
        <v>339449</v>
      </c>
      <c r="U105" s="536">
        <v>322458</v>
      </c>
      <c r="V105" s="536">
        <v>308123</v>
      </c>
      <c r="W105" s="536"/>
      <c r="X105" s="536">
        <v>286134</v>
      </c>
      <c r="Y105" s="536">
        <v>278417</v>
      </c>
      <c r="Z105" s="536">
        <v>262880</v>
      </c>
      <c r="AA105" s="536">
        <v>246667</v>
      </c>
      <c r="AB105" s="536">
        <v>249945</v>
      </c>
      <c r="AC105" s="536">
        <v>235833</v>
      </c>
      <c r="AD105" s="536">
        <v>221715</v>
      </c>
      <c r="AE105" s="536">
        <v>217332</v>
      </c>
      <c r="AF105" s="536">
        <v>197427</v>
      </c>
      <c r="AG105" s="536">
        <v>178490</v>
      </c>
      <c r="AH105" s="536">
        <v>172651</v>
      </c>
      <c r="AI105" s="536">
        <v>160875</v>
      </c>
      <c r="AJ105" s="536">
        <v>154122</v>
      </c>
      <c r="AK105" s="536">
        <v>147594</v>
      </c>
      <c r="AL105" s="536">
        <v>143089</v>
      </c>
      <c r="AM105" s="536">
        <v>139425</v>
      </c>
      <c r="AN105" s="536">
        <v>134752</v>
      </c>
      <c r="AO105" s="536">
        <v>127502</v>
      </c>
      <c r="AP105" s="536">
        <v>124978</v>
      </c>
      <c r="AQ105" s="536">
        <v>125647</v>
      </c>
      <c r="AR105" s="536"/>
    </row>
    <row r="106" spans="2:44" ht="15" customHeight="1">
      <c r="B106" s="549" t="s">
        <v>762</v>
      </c>
      <c r="C106" s="544" t="s">
        <v>678</v>
      </c>
      <c r="D106" s="551" t="s">
        <v>880</v>
      </c>
      <c r="E106" s="544" t="s">
        <v>881</v>
      </c>
      <c r="F106" s="575">
        <v>-0.3</v>
      </c>
      <c r="G106" s="575"/>
      <c r="H106" s="575"/>
      <c r="I106" s="575">
        <v>0.1</v>
      </c>
      <c r="J106" s="576"/>
      <c r="K106" s="575"/>
      <c r="L106" s="544">
        <f t="shared" si="21"/>
        <v>0</v>
      </c>
      <c r="N106" s="548"/>
      <c r="Q106" s="536">
        <v>3007</v>
      </c>
      <c r="R106" s="536" t="s">
        <v>883</v>
      </c>
      <c r="S106" s="542">
        <v>353051</v>
      </c>
      <c r="T106" s="536">
        <v>346952</v>
      </c>
      <c r="U106" s="536">
        <v>362888</v>
      </c>
      <c r="V106" s="536">
        <v>339525</v>
      </c>
      <c r="W106" s="536">
        <v>322581</v>
      </c>
      <c r="X106" s="536">
        <v>298868</v>
      </c>
      <c r="Y106" s="536">
        <v>293446</v>
      </c>
      <c r="Z106" s="536"/>
      <c r="AA106" s="536">
        <v>290026</v>
      </c>
      <c r="AB106" s="536">
        <v>289703</v>
      </c>
      <c r="AC106" s="536">
        <v>275649</v>
      </c>
      <c r="AD106" s="536">
        <v>280534</v>
      </c>
      <c r="AE106" s="536">
        <v>269964</v>
      </c>
      <c r="AF106" s="536">
        <v>271936</v>
      </c>
      <c r="AG106" s="536">
        <v>250452</v>
      </c>
      <c r="AH106" s="536">
        <v>239973</v>
      </c>
      <c r="AI106" s="536">
        <v>230714</v>
      </c>
      <c r="AJ106" s="536">
        <v>216076</v>
      </c>
      <c r="AK106" s="536">
        <v>210692</v>
      </c>
      <c r="AL106" s="536">
        <v>204605</v>
      </c>
      <c r="AM106" s="536">
        <v>197938</v>
      </c>
      <c r="AN106" s="536">
        <v>192090</v>
      </c>
      <c r="AO106" s="536">
        <v>188315</v>
      </c>
      <c r="AP106" s="536">
        <v>176307</v>
      </c>
      <c r="AQ106" s="536">
        <v>182853</v>
      </c>
      <c r="AR106" s="536"/>
    </row>
    <row r="107" spans="2:44" ht="15" customHeight="1">
      <c r="B107" s="549" t="s">
        <v>771</v>
      </c>
      <c r="C107" s="544" t="s">
        <v>678</v>
      </c>
      <c r="D107" s="551" t="s">
        <v>880</v>
      </c>
      <c r="E107" s="544" t="s">
        <v>881</v>
      </c>
      <c r="F107" s="575">
        <v>-0.3</v>
      </c>
      <c r="G107" s="575"/>
      <c r="H107" s="575"/>
      <c r="I107" s="575">
        <v>0.1</v>
      </c>
      <c r="J107" s="576"/>
      <c r="K107" s="575"/>
      <c r="L107" s="544">
        <f t="shared" si="21"/>
        <v>0</v>
      </c>
      <c r="N107" s="548"/>
      <c r="Q107" s="536">
        <v>3008</v>
      </c>
      <c r="R107" s="536" t="s">
        <v>884</v>
      </c>
      <c r="S107" s="542">
        <v>268333</v>
      </c>
      <c r="T107" s="536">
        <v>266667</v>
      </c>
      <c r="U107" s="536">
        <v>279091</v>
      </c>
      <c r="V107" s="536">
        <v>271844</v>
      </c>
      <c r="W107" s="536"/>
      <c r="X107" s="536">
        <v>245275</v>
      </c>
      <c r="Y107" s="536">
        <v>250000</v>
      </c>
      <c r="Z107" s="536"/>
      <c r="AA107" s="536">
        <v>227495</v>
      </c>
      <c r="AB107" s="536">
        <v>206937</v>
      </c>
      <c r="AC107" s="536">
        <v>201885</v>
      </c>
      <c r="AD107" s="536">
        <v>213333</v>
      </c>
      <c r="AE107" s="536">
        <v>202769</v>
      </c>
      <c r="AF107" s="536">
        <v>188279</v>
      </c>
      <c r="AG107" s="536">
        <v>176580</v>
      </c>
      <c r="AH107" s="536">
        <v>169974</v>
      </c>
      <c r="AI107" s="536">
        <v>170393</v>
      </c>
      <c r="AJ107" s="536">
        <v>163628</v>
      </c>
      <c r="AK107" s="536">
        <v>157685</v>
      </c>
      <c r="AL107" s="536">
        <v>156549</v>
      </c>
      <c r="AM107" s="536">
        <v>147986</v>
      </c>
      <c r="AN107" s="536">
        <v>148319</v>
      </c>
      <c r="AO107" s="536">
        <v>148018</v>
      </c>
      <c r="AP107" s="536">
        <v>142699</v>
      </c>
      <c r="AQ107" s="536">
        <v>135713</v>
      </c>
      <c r="AR107" s="536"/>
    </row>
    <row r="108" spans="2:44" ht="15" customHeight="1">
      <c r="B108" s="549" t="s">
        <v>885</v>
      </c>
      <c r="C108" s="544" t="s">
        <v>678</v>
      </c>
      <c r="D108" s="551" t="s">
        <v>880</v>
      </c>
      <c r="E108" s="544" t="s">
        <v>881</v>
      </c>
      <c r="F108" s="575">
        <v>-0.3</v>
      </c>
      <c r="G108" s="575"/>
      <c r="H108" s="575"/>
      <c r="I108" s="575">
        <v>0.1</v>
      </c>
      <c r="J108" s="576"/>
      <c r="K108" s="575"/>
      <c r="L108" s="544">
        <f t="shared" si="21"/>
        <v>0</v>
      </c>
      <c r="N108" s="548"/>
      <c r="Q108" s="536">
        <v>3009</v>
      </c>
      <c r="R108" s="536" t="s">
        <v>886</v>
      </c>
      <c r="S108" s="542" t="s">
        <v>8</v>
      </c>
      <c r="T108" s="536" t="s">
        <v>8</v>
      </c>
      <c r="U108" s="536"/>
      <c r="V108" s="536"/>
      <c r="W108" s="536"/>
      <c r="X108" s="536"/>
      <c r="Y108" s="536"/>
      <c r="Z108" s="536"/>
      <c r="AA108" s="536">
        <v>245000</v>
      </c>
      <c r="AB108" s="536">
        <v>235873</v>
      </c>
      <c r="AC108" s="536">
        <v>222398</v>
      </c>
      <c r="AD108" s="536">
        <v>210559</v>
      </c>
      <c r="AE108" s="536">
        <v>206235</v>
      </c>
      <c r="AF108" s="536">
        <v>192209</v>
      </c>
      <c r="AG108" s="536">
        <v>171338</v>
      </c>
      <c r="AH108" s="536">
        <v>167273</v>
      </c>
      <c r="AI108" s="536">
        <v>153936</v>
      </c>
      <c r="AJ108" s="536">
        <v>153936</v>
      </c>
      <c r="AK108" s="536">
        <v>151580</v>
      </c>
      <c r="AL108" s="536">
        <v>0</v>
      </c>
      <c r="AM108" s="536">
        <v>141279</v>
      </c>
      <c r="AN108" s="536">
        <v>141176</v>
      </c>
      <c r="AO108" s="536">
        <v>0</v>
      </c>
      <c r="AP108" s="536">
        <v>135932</v>
      </c>
      <c r="AQ108" s="536">
        <v>125806</v>
      </c>
      <c r="AR108" s="536"/>
    </row>
    <row r="109" spans="2:44" ht="15" customHeight="1">
      <c r="B109" s="549" t="s">
        <v>887</v>
      </c>
      <c r="C109" s="544" t="s">
        <v>678</v>
      </c>
      <c r="D109" s="551" t="s">
        <v>880</v>
      </c>
      <c r="E109" s="544" t="s">
        <v>881</v>
      </c>
      <c r="F109" s="575">
        <v>-0.3</v>
      </c>
      <c r="G109" s="575"/>
      <c r="H109" s="575"/>
      <c r="I109" s="575">
        <v>0.1</v>
      </c>
      <c r="J109" s="576"/>
      <c r="K109" s="575"/>
      <c r="L109" s="544">
        <f t="shared" si="21"/>
        <v>0</v>
      </c>
      <c r="N109" s="548"/>
      <c r="Q109" s="536">
        <v>3010</v>
      </c>
      <c r="R109" s="536" t="s">
        <v>888</v>
      </c>
      <c r="S109" s="542" t="s">
        <v>8</v>
      </c>
      <c r="T109" s="536" t="s">
        <v>8</v>
      </c>
      <c r="U109" s="536"/>
      <c r="V109" s="536"/>
      <c r="W109" s="536"/>
      <c r="X109" s="536"/>
      <c r="Y109" s="536"/>
      <c r="Z109" s="536"/>
      <c r="AA109" s="536" t="s">
        <v>8</v>
      </c>
      <c r="AB109" s="536">
        <v>233755</v>
      </c>
      <c r="AC109" s="536" t="s">
        <v>804</v>
      </c>
      <c r="AD109" s="536">
        <v>0</v>
      </c>
      <c r="AE109" s="536">
        <v>0</v>
      </c>
      <c r="AF109" s="536">
        <v>203196</v>
      </c>
      <c r="AG109" s="536">
        <v>206046</v>
      </c>
      <c r="AH109" s="536">
        <v>193297</v>
      </c>
      <c r="AI109" s="536">
        <v>0</v>
      </c>
      <c r="AJ109" s="536">
        <v>190475</v>
      </c>
      <c r="AK109" s="536">
        <v>0</v>
      </c>
      <c r="AL109" s="536">
        <v>0</v>
      </c>
      <c r="AM109" s="536">
        <v>186667</v>
      </c>
      <c r="AN109" s="536">
        <v>186191</v>
      </c>
      <c r="AO109" s="536">
        <v>0</v>
      </c>
      <c r="AP109" s="536">
        <v>0</v>
      </c>
      <c r="AQ109" s="536">
        <v>176959</v>
      </c>
      <c r="AR109" s="536"/>
    </row>
    <row r="110" spans="2:44" ht="15" customHeight="1">
      <c r="Q110" s="536">
        <v>3011</v>
      </c>
      <c r="R110" s="536" t="s">
        <v>889</v>
      </c>
      <c r="S110" s="542" t="s">
        <v>8</v>
      </c>
      <c r="T110" s="536" t="s">
        <v>8</v>
      </c>
      <c r="U110" s="536"/>
      <c r="V110" s="536"/>
      <c r="W110" s="536"/>
      <c r="X110" s="536">
        <v>285714</v>
      </c>
      <c r="Y110" s="536"/>
      <c r="Z110" s="536">
        <v>300000</v>
      </c>
      <c r="AA110" s="536" t="s">
        <v>890</v>
      </c>
      <c r="AB110" s="536">
        <v>238720</v>
      </c>
      <c r="AC110" s="536" t="s">
        <v>804</v>
      </c>
      <c r="AD110" s="536">
        <v>0</v>
      </c>
      <c r="AE110" s="536">
        <v>0</v>
      </c>
      <c r="AF110" s="536">
        <v>238720</v>
      </c>
      <c r="AG110" s="536">
        <v>250687</v>
      </c>
      <c r="AH110" s="536">
        <v>235175</v>
      </c>
      <c r="AI110" s="536">
        <v>0</v>
      </c>
      <c r="AJ110" s="536">
        <v>230344</v>
      </c>
      <c r="AK110" s="536">
        <v>0</v>
      </c>
      <c r="AL110" s="536">
        <v>0</v>
      </c>
      <c r="AM110" s="536">
        <v>0</v>
      </c>
      <c r="AN110" s="536">
        <v>0</v>
      </c>
      <c r="AO110" s="536">
        <v>0</v>
      </c>
      <c r="AP110" s="536">
        <v>200625</v>
      </c>
      <c r="AQ110" s="536">
        <v>0</v>
      </c>
      <c r="AR110" s="536"/>
    </row>
    <row r="111" spans="2:44" ht="15" customHeight="1">
      <c r="Q111" s="536">
        <v>3012</v>
      </c>
      <c r="R111" s="536" t="s">
        <v>891</v>
      </c>
      <c r="S111" s="542">
        <v>311263</v>
      </c>
      <c r="T111" s="536">
        <v>308505</v>
      </c>
      <c r="U111" s="536">
        <v>286414</v>
      </c>
      <c r="V111" s="536">
        <v>271248</v>
      </c>
      <c r="W111" s="536"/>
      <c r="X111" s="536">
        <v>252000</v>
      </c>
      <c r="Y111" s="536">
        <v>261905</v>
      </c>
      <c r="Z111" s="536">
        <v>269504</v>
      </c>
      <c r="AA111" s="536" t="s">
        <v>8</v>
      </c>
      <c r="AB111" s="536">
        <v>210526</v>
      </c>
      <c r="AC111" s="536" t="s">
        <v>804</v>
      </c>
      <c r="AD111" s="536">
        <v>0</v>
      </c>
      <c r="AE111" s="536">
        <v>228571</v>
      </c>
      <c r="AF111" s="536">
        <v>212787</v>
      </c>
      <c r="AG111" s="536">
        <v>195899</v>
      </c>
      <c r="AH111" s="536">
        <v>198632</v>
      </c>
      <c r="AI111" s="536">
        <v>190523</v>
      </c>
      <c r="AJ111" s="536">
        <v>184318</v>
      </c>
      <c r="AK111" s="536">
        <v>180615</v>
      </c>
      <c r="AL111" s="536">
        <v>175297</v>
      </c>
      <c r="AM111" s="536">
        <v>160000</v>
      </c>
      <c r="AN111" s="536">
        <v>156938</v>
      </c>
      <c r="AO111" s="536">
        <v>141172</v>
      </c>
      <c r="AP111" s="536">
        <v>141010</v>
      </c>
      <c r="AQ111" s="536">
        <v>129787</v>
      </c>
      <c r="AR111" s="536"/>
    </row>
    <row r="112" spans="2:44" ht="15" customHeight="1">
      <c r="Q112" s="1361" t="s">
        <v>892</v>
      </c>
      <c r="R112" s="1362"/>
      <c r="S112" s="541"/>
      <c r="T112" s="541"/>
      <c r="U112" s="541"/>
      <c r="V112" s="541"/>
      <c r="W112" s="541"/>
      <c r="X112" s="541"/>
      <c r="Y112" s="541"/>
      <c r="Z112" s="536"/>
      <c r="AA112" s="536"/>
      <c r="AB112" s="536"/>
      <c r="AC112" s="536"/>
      <c r="AD112" s="536"/>
      <c r="AE112" s="536"/>
      <c r="AF112" s="536"/>
      <c r="AG112" s="536"/>
      <c r="AH112" s="536"/>
      <c r="AI112" s="536"/>
      <c r="AJ112" s="536"/>
      <c r="AK112" s="536"/>
      <c r="AL112" s="536"/>
      <c r="AM112" s="536"/>
      <c r="AN112" s="536"/>
      <c r="AO112" s="536"/>
      <c r="AP112" s="536"/>
      <c r="AQ112" s="536"/>
      <c r="AR112" s="536"/>
    </row>
    <row r="113" spans="17:44" ht="15" customHeight="1">
      <c r="Q113" s="536">
        <v>4001</v>
      </c>
      <c r="R113" s="536" t="s">
        <v>893</v>
      </c>
      <c r="S113" s="542">
        <v>226275</v>
      </c>
      <c r="T113" s="536">
        <v>231772</v>
      </c>
      <c r="U113" s="536">
        <v>223276</v>
      </c>
      <c r="V113" s="536">
        <v>234603</v>
      </c>
      <c r="W113" s="536">
        <v>228504</v>
      </c>
      <c r="X113" s="536">
        <v>230848</v>
      </c>
      <c r="Y113" s="536">
        <v>221666</v>
      </c>
      <c r="Z113" s="536">
        <v>220447</v>
      </c>
      <c r="AA113" s="536">
        <v>219796</v>
      </c>
      <c r="AB113" s="536">
        <v>223119</v>
      </c>
      <c r="AC113" s="536">
        <v>197852</v>
      </c>
      <c r="AD113" s="536">
        <v>209162</v>
      </c>
      <c r="AE113" s="536">
        <v>214003</v>
      </c>
      <c r="AF113" s="536">
        <v>213364</v>
      </c>
      <c r="AG113" s="536">
        <v>207172</v>
      </c>
      <c r="AH113" s="536">
        <v>205068</v>
      </c>
      <c r="AI113" s="536">
        <v>205807</v>
      </c>
      <c r="AJ113" s="536">
        <v>201150</v>
      </c>
      <c r="AK113" s="536">
        <v>194339</v>
      </c>
      <c r="AL113" s="536">
        <v>196244</v>
      </c>
      <c r="AM113" s="536">
        <v>198348</v>
      </c>
      <c r="AN113" s="536">
        <v>191525</v>
      </c>
      <c r="AO113" s="536">
        <v>174547</v>
      </c>
      <c r="AP113" s="536">
        <v>170961</v>
      </c>
      <c r="AQ113" s="536">
        <v>163143</v>
      </c>
      <c r="AR113" s="536"/>
    </row>
    <row r="114" spans="17:44" ht="15" customHeight="1">
      <c r="Q114" s="536">
        <v>4002</v>
      </c>
      <c r="R114" s="536" t="s">
        <v>894</v>
      </c>
      <c r="S114" s="542">
        <v>215662</v>
      </c>
      <c r="T114" s="536">
        <v>210448</v>
      </c>
      <c r="U114" s="536">
        <v>202005</v>
      </c>
      <c r="V114" s="536">
        <v>209427</v>
      </c>
      <c r="W114" s="536">
        <v>197956</v>
      </c>
      <c r="X114" s="536">
        <v>196805</v>
      </c>
      <c r="Y114" s="536">
        <v>194568</v>
      </c>
      <c r="Z114" s="536">
        <v>201082</v>
      </c>
      <c r="AA114" s="536">
        <v>201040</v>
      </c>
      <c r="AB114" s="536">
        <v>193853</v>
      </c>
      <c r="AC114" s="536">
        <v>195389</v>
      </c>
      <c r="AD114" s="536">
        <v>208245</v>
      </c>
      <c r="AE114" s="536">
        <v>204448</v>
      </c>
      <c r="AF114" s="536">
        <v>202130</v>
      </c>
      <c r="AG114" s="536">
        <v>199842</v>
      </c>
      <c r="AH114" s="536">
        <v>201816</v>
      </c>
      <c r="AI114" s="536">
        <v>196167</v>
      </c>
      <c r="AJ114" s="536">
        <v>208389</v>
      </c>
      <c r="AK114" s="536">
        <v>189944</v>
      </c>
      <c r="AL114" s="536">
        <v>194833</v>
      </c>
      <c r="AM114" s="536">
        <v>197483</v>
      </c>
      <c r="AN114" s="536">
        <v>183937</v>
      </c>
      <c r="AO114" s="536">
        <v>172174</v>
      </c>
      <c r="AP114" s="536">
        <v>167617</v>
      </c>
      <c r="AQ114" s="536">
        <v>156656</v>
      </c>
      <c r="AR114" s="536"/>
    </row>
    <row r="115" spans="17:44" ht="15" customHeight="1">
      <c r="Q115" s="536">
        <v>4003</v>
      </c>
      <c r="R115" s="536" t="s">
        <v>895</v>
      </c>
      <c r="S115" s="542">
        <v>227074</v>
      </c>
      <c r="T115" s="536">
        <v>232968</v>
      </c>
      <c r="U115" s="536">
        <v>225448</v>
      </c>
      <c r="V115" s="536">
        <v>234810</v>
      </c>
      <c r="W115" s="536">
        <v>228419</v>
      </c>
      <c r="X115" s="536">
        <v>229295</v>
      </c>
      <c r="Y115" s="536">
        <v>223770</v>
      </c>
      <c r="Z115" s="536">
        <v>222881</v>
      </c>
      <c r="AA115" s="536">
        <v>214418</v>
      </c>
      <c r="AB115" s="536">
        <v>215382</v>
      </c>
      <c r="AC115" s="536">
        <v>213022</v>
      </c>
      <c r="AD115" s="536">
        <v>201203</v>
      </c>
      <c r="AE115" s="536">
        <v>211263</v>
      </c>
      <c r="AF115" s="536">
        <v>210144</v>
      </c>
      <c r="AG115" s="536">
        <v>199758</v>
      </c>
      <c r="AH115" s="536">
        <v>202174</v>
      </c>
      <c r="AI115" s="536">
        <v>187724</v>
      </c>
      <c r="AJ115" s="536">
        <v>201619</v>
      </c>
      <c r="AK115" s="536">
        <v>197200</v>
      </c>
      <c r="AL115" s="536">
        <v>196822</v>
      </c>
      <c r="AM115" s="536">
        <v>195206</v>
      </c>
      <c r="AN115" s="536">
        <v>189975</v>
      </c>
      <c r="AO115" s="536">
        <v>176595</v>
      </c>
      <c r="AP115" s="536">
        <v>172326</v>
      </c>
      <c r="AQ115" s="536">
        <v>163689</v>
      </c>
      <c r="AR115" s="536"/>
    </row>
    <row r="116" spans="17:44" ht="15" customHeight="1">
      <c r="Q116" s="536">
        <v>4004</v>
      </c>
      <c r="R116" s="536" t="s">
        <v>896</v>
      </c>
      <c r="S116" s="542">
        <v>270376</v>
      </c>
      <c r="T116" s="536">
        <v>284993</v>
      </c>
      <c r="U116" s="536">
        <v>270646</v>
      </c>
      <c r="V116" s="536">
        <v>290732</v>
      </c>
      <c r="W116" s="536">
        <v>281198</v>
      </c>
      <c r="X116" s="536">
        <v>301308</v>
      </c>
      <c r="Y116" s="536">
        <v>282525</v>
      </c>
      <c r="Z116" s="536">
        <v>275550</v>
      </c>
      <c r="AA116" s="536">
        <v>261522</v>
      </c>
      <c r="AB116" s="536">
        <v>266390</v>
      </c>
      <c r="AC116" s="536">
        <v>274651</v>
      </c>
      <c r="AD116" s="536">
        <v>258644</v>
      </c>
      <c r="AE116" s="536">
        <v>266892</v>
      </c>
      <c r="AF116" s="536">
        <v>265941</v>
      </c>
      <c r="AG116" s="536">
        <v>252432</v>
      </c>
      <c r="AH116" s="536">
        <v>256484</v>
      </c>
      <c r="AI116" s="536">
        <v>247738</v>
      </c>
      <c r="AJ116" s="536">
        <v>233836</v>
      </c>
      <c r="AK116" s="536">
        <v>228353</v>
      </c>
      <c r="AL116" s="536">
        <v>233709</v>
      </c>
      <c r="AM116" s="536">
        <v>233236</v>
      </c>
      <c r="AN116" s="536">
        <v>227463</v>
      </c>
      <c r="AO116" s="536">
        <v>196636</v>
      </c>
      <c r="AP116" s="536">
        <v>192265</v>
      </c>
      <c r="AQ116" s="536">
        <v>180233</v>
      </c>
      <c r="AR116" s="536"/>
    </row>
    <row r="117" spans="17:44" ht="15" customHeight="1">
      <c r="Q117" s="1361" t="s">
        <v>897</v>
      </c>
      <c r="R117" s="1362"/>
      <c r="S117" s="541"/>
      <c r="T117" s="541"/>
      <c r="U117" s="541"/>
      <c r="V117" s="541"/>
      <c r="W117" s="541"/>
      <c r="X117" s="541"/>
      <c r="Y117" s="541"/>
      <c r="Z117" s="536"/>
      <c r="AA117" s="536"/>
      <c r="AB117" s="536"/>
      <c r="AC117" s="536"/>
      <c r="AD117" s="536"/>
      <c r="AE117" s="536"/>
      <c r="AF117" s="536"/>
      <c r="AG117" s="536"/>
      <c r="AH117" s="536"/>
      <c r="AI117" s="536"/>
      <c r="AJ117" s="536"/>
      <c r="AK117" s="536"/>
      <c r="AL117" s="536"/>
      <c r="AM117" s="536"/>
      <c r="AN117" s="536"/>
      <c r="AO117" s="536"/>
      <c r="AP117" s="536"/>
      <c r="AQ117" s="536"/>
      <c r="AR117" s="536"/>
    </row>
    <row r="118" spans="17:44" ht="15" customHeight="1">
      <c r="Q118" s="536">
        <v>5001</v>
      </c>
      <c r="R118" s="536" t="s">
        <v>898</v>
      </c>
      <c r="S118" s="542">
        <v>316183</v>
      </c>
      <c r="T118" s="542">
        <v>315804</v>
      </c>
      <c r="U118" s="542">
        <v>305806</v>
      </c>
      <c r="V118" s="542">
        <v>305033</v>
      </c>
      <c r="W118" s="542">
        <v>292454</v>
      </c>
      <c r="X118" s="541">
        <v>274842</v>
      </c>
      <c r="Y118" s="541">
        <v>275633</v>
      </c>
      <c r="Z118" s="536">
        <v>265371</v>
      </c>
      <c r="AA118" s="536">
        <v>257342</v>
      </c>
      <c r="AB118" s="536">
        <v>254887</v>
      </c>
      <c r="AC118" s="536">
        <v>260736</v>
      </c>
      <c r="AD118" s="536">
        <v>259492</v>
      </c>
      <c r="AE118" s="536">
        <v>246909</v>
      </c>
      <c r="AF118" s="536">
        <v>231472</v>
      </c>
      <c r="AG118" s="536">
        <v>215428</v>
      </c>
      <c r="AH118" s="536">
        <v>208604</v>
      </c>
      <c r="AI118" s="536">
        <v>203680</v>
      </c>
      <c r="AJ118" s="536">
        <v>196575</v>
      </c>
      <c r="AK118" s="536">
        <v>189428</v>
      </c>
      <c r="AL118" s="536">
        <v>184592</v>
      </c>
      <c r="AM118" s="536">
        <v>179003</v>
      </c>
      <c r="AN118" s="536">
        <v>174039</v>
      </c>
      <c r="AO118" s="536">
        <v>165315</v>
      </c>
      <c r="AP118" s="536">
        <v>158648</v>
      </c>
      <c r="AQ118" s="536">
        <v>155534</v>
      </c>
      <c r="AR118" s="536"/>
    </row>
    <row r="119" spans="17:44" ht="15" customHeight="1">
      <c r="Q119" s="536">
        <v>5002</v>
      </c>
      <c r="R119" s="536" t="s">
        <v>899</v>
      </c>
      <c r="S119" s="542">
        <v>297137</v>
      </c>
      <c r="T119" s="536">
        <v>296036</v>
      </c>
      <c r="U119" s="536">
        <v>294019</v>
      </c>
      <c r="V119" s="536">
        <v>292400</v>
      </c>
      <c r="W119" s="536">
        <v>284281</v>
      </c>
      <c r="X119" s="536">
        <v>273786</v>
      </c>
      <c r="Y119" s="536">
        <v>268910</v>
      </c>
      <c r="Z119" s="536">
        <v>263046</v>
      </c>
      <c r="AA119" s="536">
        <v>254403</v>
      </c>
      <c r="AB119" s="536">
        <v>252472</v>
      </c>
      <c r="AC119" s="536">
        <v>250535</v>
      </c>
      <c r="AD119" s="536">
        <v>239569</v>
      </c>
      <c r="AE119" s="536">
        <v>228022</v>
      </c>
      <c r="AF119" s="536">
        <v>211847</v>
      </c>
      <c r="AG119" s="536">
        <v>196722</v>
      </c>
      <c r="AH119" s="536">
        <v>190556</v>
      </c>
      <c r="AI119" s="536">
        <v>183684</v>
      </c>
      <c r="AJ119" s="536">
        <v>174836</v>
      </c>
      <c r="AK119" s="536">
        <v>172614</v>
      </c>
      <c r="AL119" s="536">
        <v>170777</v>
      </c>
      <c r="AM119" s="536">
        <v>165872</v>
      </c>
      <c r="AN119" s="536">
        <v>163285</v>
      </c>
      <c r="AO119" s="536">
        <v>156769</v>
      </c>
      <c r="AP119" s="536">
        <v>155584</v>
      </c>
      <c r="AQ119" s="536">
        <v>145230</v>
      </c>
      <c r="AR119" s="536"/>
    </row>
    <row r="120" spans="17:44" ht="15" customHeight="1">
      <c r="Q120" s="536">
        <v>5003</v>
      </c>
      <c r="R120" s="536" t="s">
        <v>900</v>
      </c>
      <c r="S120" s="542">
        <v>244717</v>
      </c>
      <c r="T120" s="536">
        <v>243776</v>
      </c>
      <c r="U120" s="536">
        <v>242587</v>
      </c>
      <c r="V120" s="536">
        <v>240768</v>
      </c>
      <c r="W120" s="536">
        <v>234222</v>
      </c>
      <c r="X120" s="536">
        <v>227878</v>
      </c>
      <c r="Y120" s="536">
        <v>221858</v>
      </c>
      <c r="Z120" s="536">
        <v>213828</v>
      </c>
      <c r="AA120" s="536">
        <v>206555</v>
      </c>
      <c r="AB120" s="536">
        <v>205859</v>
      </c>
      <c r="AC120" s="536">
        <v>199056</v>
      </c>
      <c r="AD120" s="536">
        <v>199216</v>
      </c>
      <c r="AE120" s="536">
        <v>199652</v>
      </c>
      <c r="AF120" s="536">
        <v>185358</v>
      </c>
      <c r="AG120" s="536">
        <v>173162</v>
      </c>
      <c r="AH120" s="536">
        <v>168459</v>
      </c>
      <c r="AI120" s="536">
        <v>161950</v>
      </c>
      <c r="AJ120" s="536">
        <v>152766</v>
      </c>
      <c r="AK120" s="536">
        <v>152339</v>
      </c>
      <c r="AL120" s="536">
        <v>151219</v>
      </c>
      <c r="AM120" s="536">
        <v>145107</v>
      </c>
      <c r="AN120" s="536">
        <v>143507</v>
      </c>
      <c r="AO120" s="536">
        <v>136086</v>
      </c>
      <c r="AP120" s="536">
        <v>133039</v>
      </c>
      <c r="AQ120" s="536">
        <v>124291</v>
      </c>
      <c r="AR120" s="536"/>
    </row>
    <row r="121" spans="17:44" ht="15" customHeight="1">
      <c r="Q121" s="536">
        <v>5004</v>
      </c>
      <c r="R121" s="536" t="s">
        <v>901</v>
      </c>
      <c r="S121" s="542">
        <v>327381</v>
      </c>
      <c r="T121" s="536">
        <v>322514</v>
      </c>
      <c r="U121" s="536">
        <v>316876</v>
      </c>
      <c r="V121" s="536">
        <v>314544</v>
      </c>
      <c r="W121" s="536">
        <v>299140</v>
      </c>
      <c r="X121" s="536">
        <v>282105</v>
      </c>
      <c r="Y121" s="536">
        <v>279912</v>
      </c>
      <c r="Z121" s="536">
        <v>272340</v>
      </c>
      <c r="AA121" s="536">
        <v>263081</v>
      </c>
      <c r="AB121" s="536">
        <v>263992</v>
      </c>
      <c r="AC121" s="536">
        <v>261628</v>
      </c>
      <c r="AD121" s="536">
        <v>240346</v>
      </c>
      <c r="AE121" s="536">
        <v>228507</v>
      </c>
      <c r="AF121" s="536">
        <v>214690</v>
      </c>
      <c r="AG121" s="536">
        <v>194979</v>
      </c>
      <c r="AH121" s="536">
        <v>189482</v>
      </c>
      <c r="AI121" s="536">
        <v>173285</v>
      </c>
      <c r="AJ121" s="536">
        <v>164207</v>
      </c>
      <c r="AK121" s="536">
        <v>159262</v>
      </c>
      <c r="AL121" s="536">
        <v>157425</v>
      </c>
      <c r="AM121" s="536">
        <v>150348</v>
      </c>
      <c r="AN121" s="536">
        <v>145542</v>
      </c>
      <c r="AO121" s="536">
        <v>141540</v>
      </c>
      <c r="AP121" s="536">
        <v>137191</v>
      </c>
      <c r="AQ121" s="536">
        <v>137423</v>
      </c>
      <c r="AR121" s="536"/>
    </row>
    <row r="122" spans="17:44" ht="15" customHeight="1">
      <c r="Q122" s="536">
        <v>5005</v>
      </c>
      <c r="R122" s="536" t="s">
        <v>902</v>
      </c>
      <c r="S122" s="542">
        <v>289211</v>
      </c>
      <c r="T122" s="536">
        <v>287871</v>
      </c>
      <c r="U122" s="536">
        <v>281837</v>
      </c>
      <c r="V122" s="536">
        <v>281158</v>
      </c>
      <c r="W122" s="536">
        <v>265465</v>
      </c>
      <c r="X122" s="536">
        <v>260292</v>
      </c>
      <c r="Y122" s="536">
        <v>249961</v>
      </c>
      <c r="Z122" s="536">
        <v>246849</v>
      </c>
      <c r="AA122" s="536">
        <v>241167</v>
      </c>
      <c r="AB122" s="536">
        <v>237693</v>
      </c>
      <c r="AC122" s="536">
        <v>231347</v>
      </c>
      <c r="AD122" s="536">
        <v>211437</v>
      </c>
      <c r="AE122" s="536">
        <v>203354</v>
      </c>
      <c r="AF122" s="536">
        <v>191600</v>
      </c>
      <c r="AG122" s="536">
        <v>170252</v>
      </c>
      <c r="AH122" s="536">
        <v>164000</v>
      </c>
      <c r="AI122" s="536">
        <v>151967</v>
      </c>
      <c r="AJ122" s="536">
        <v>141478</v>
      </c>
      <c r="AK122" s="536">
        <v>141107</v>
      </c>
      <c r="AL122" s="536">
        <v>139356</v>
      </c>
      <c r="AM122" s="536">
        <v>134482</v>
      </c>
      <c r="AN122" s="536">
        <v>134188</v>
      </c>
      <c r="AO122" s="536">
        <v>126445</v>
      </c>
      <c r="AP122" s="536">
        <v>124244</v>
      </c>
      <c r="AQ122" s="536">
        <v>120357</v>
      </c>
      <c r="AR122" s="536"/>
    </row>
    <row r="123" spans="17:44" ht="15" customHeight="1">
      <c r="Q123" s="536">
        <v>5006</v>
      </c>
      <c r="R123" s="536" t="s">
        <v>903</v>
      </c>
      <c r="S123" s="542">
        <v>477832</v>
      </c>
      <c r="T123" s="536">
        <v>474414</v>
      </c>
      <c r="U123" s="536">
        <v>458700</v>
      </c>
      <c r="V123" s="536">
        <v>451145</v>
      </c>
      <c r="W123" s="536">
        <v>437936</v>
      </c>
      <c r="X123" s="536">
        <v>429168</v>
      </c>
      <c r="Y123" s="536">
        <v>410051</v>
      </c>
      <c r="Z123" s="536">
        <v>388030</v>
      </c>
      <c r="AA123" s="536">
        <v>369045</v>
      </c>
      <c r="AB123" s="536">
        <v>338501</v>
      </c>
      <c r="AC123" s="536">
        <v>320009</v>
      </c>
      <c r="AD123" s="536">
        <v>305887</v>
      </c>
      <c r="AE123" s="536">
        <v>297950</v>
      </c>
      <c r="AF123" s="536">
        <v>280556</v>
      </c>
      <c r="AG123" s="536">
        <v>257066</v>
      </c>
      <c r="AH123" s="536">
        <v>244383</v>
      </c>
      <c r="AI123" s="536">
        <v>229801</v>
      </c>
      <c r="AJ123" s="536">
        <v>219634</v>
      </c>
      <c r="AK123" s="536">
        <v>211751</v>
      </c>
      <c r="AL123" s="536">
        <v>202834</v>
      </c>
      <c r="AM123" s="536">
        <v>186606</v>
      </c>
      <c r="AN123" s="536">
        <v>182511</v>
      </c>
      <c r="AO123" s="536">
        <v>176596</v>
      </c>
      <c r="AP123" s="536">
        <v>170049</v>
      </c>
      <c r="AQ123" s="536">
        <v>166496</v>
      </c>
      <c r="AR123" s="536"/>
    </row>
    <row r="124" spans="17:44" ht="15" customHeight="1">
      <c r="Q124" s="536">
        <v>5007</v>
      </c>
      <c r="R124" s="536" t="s">
        <v>904</v>
      </c>
      <c r="S124" s="542">
        <v>206732</v>
      </c>
      <c r="T124" s="536">
        <v>204830</v>
      </c>
      <c r="U124" s="536">
        <v>200603</v>
      </c>
      <c r="V124" s="536">
        <v>199797</v>
      </c>
      <c r="W124" s="536">
        <v>184831</v>
      </c>
      <c r="X124" s="536">
        <v>191040</v>
      </c>
      <c r="Y124" s="536">
        <v>184209</v>
      </c>
      <c r="Z124" s="536">
        <v>186456</v>
      </c>
      <c r="AA124" s="536">
        <v>187843</v>
      </c>
      <c r="AB124" s="536">
        <v>179334</v>
      </c>
      <c r="AC124" s="536">
        <v>176693</v>
      </c>
      <c r="AD124" s="536">
        <v>167882</v>
      </c>
      <c r="AE124" s="536">
        <v>163904</v>
      </c>
      <c r="AF124" s="536">
        <v>149882</v>
      </c>
      <c r="AG124" s="536">
        <v>134606</v>
      </c>
      <c r="AH124" s="536">
        <v>129804</v>
      </c>
      <c r="AI124" s="536">
        <v>122525</v>
      </c>
      <c r="AJ124" s="536">
        <v>118066</v>
      </c>
      <c r="AK124" s="536">
        <v>115796</v>
      </c>
      <c r="AL124" s="536">
        <v>114347</v>
      </c>
      <c r="AM124" s="536">
        <v>105115</v>
      </c>
      <c r="AN124" s="536">
        <v>110360</v>
      </c>
      <c r="AO124" s="536">
        <v>111902</v>
      </c>
      <c r="AP124" s="536">
        <v>110727</v>
      </c>
      <c r="AQ124" s="536">
        <v>102894</v>
      </c>
      <c r="AR124" s="536"/>
    </row>
    <row r="125" spans="17:44" ht="15" customHeight="1">
      <c r="Q125" s="536">
        <v>5008</v>
      </c>
      <c r="R125" s="536" t="s">
        <v>905</v>
      </c>
      <c r="S125" s="542">
        <v>261200</v>
      </c>
      <c r="T125" s="536">
        <v>260378</v>
      </c>
      <c r="U125" s="536">
        <v>262005</v>
      </c>
      <c r="V125" s="595"/>
      <c r="W125" s="595"/>
      <c r="X125" s="595"/>
      <c r="Y125" s="595"/>
      <c r="Z125" s="595"/>
      <c r="AA125" s="595"/>
      <c r="AB125" s="595"/>
      <c r="AC125" s="595"/>
      <c r="AD125" s="595"/>
      <c r="AE125" s="595"/>
      <c r="AF125" s="595"/>
      <c r="AG125" s="595"/>
      <c r="AH125" s="595"/>
      <c r="AI125" s="595"/>
      <c r="AJ125" s="595"/>
      <c r="AK125" s="595"/>
      <c r="AL125" s="595"/>
      <c r="AM125" s="595"/>
      <c r="AN125" s="595"/>
      <c r="AO125" s="595"/>
      <c r="AP125" s="595"/>
      <c r="AQ125" s="595"/>
      <c r="AR125" s="595"/>
    </row>
    <row r="126" spans="17:44" ht="15" customHeight="1">
      <c r="Q126" s="536">
        <v>5009</v>
      </c>
      <c r="R126" s="536" t="s">
        <v>906</v>
      </c>
      <c r="S126" s="542">
        <v>212471</v>
      </c>
      <c r="T126" s="536">
        <v>215530</v>
      </c>
      <c r="U126" s="536">
        <v>212228</v>
      </c>
      <c r="V126" s="595"/>
      <c r="W126" s="595"/>
      <c r="X126" s="595"/>
      <c r="Y126" s="595"/>
      <c r="Z126" s="595"/>
      <c r="AA126" s="595"/>
      <c r="AB126" s="595"/>
      <c r="AC126" s="595"/>
      <c r="AD126" s="595"/>
      <c r="AE126" s="595"/>
      <c r="AF126" s="595"/>
      <c r="AG126" s="595"/>
      <c r="AH126" s="595"/>
      <c r="AI126" s="595"/>
      <c r="AJ126" s="595"/>
      <c r="AK126" s="595"/>
      <c r="AL126" s="595"/>
      <c r="AM126" s="595"/>
      <c r="AN126" s="595"/>
      <c r="AO126" s="595"/>
      <c r="AP126" s="595"/>
      <c r="AQ126" s="595"/>
      <c r="AR126" s="595"/>
    </row>
    <row r="127" spans="17:44" ht="15" customHeight="1">
      <c r="Q127" s="536">
        <v>5010</v>
      </c>
      <c r="R127" s="536" t="s">
        <v>907</v>
      </c>
      <c r="S127" s="542">
        <v>183944</v>
      </c>
      <c r="T127" s="536">
        <v>185457</v>
      </c>
      <c r="U127" s="536">
        <v>185082</v>
      </c>
      <c r="V127" s="595"/>
      <c r="W127" s="595"/>
      <c r="X127" s="595"/>
      <c r="Y127" s="595"/>
      <c r="Z127" s="595"/>
      <c r="AA127" s="595"/>
      <c r="AB127" s="595"/>
      <c r="AC127" s="595"/>
      <c r="AD127" s="595"/>
      <c r="AE127" s="595"/>
      <c r="AF127" s="595"/>
      <c r="AG127" s="595"/>
      <c r="AH127" s="595"/>
      <c r="AI127" s="595"/>
      <c r="AJ127" s="595"/>
      <c r="AK127" s="595"/>
      <c r="AL127" s="595"/>
      <c r="AM127" s="595"/>
      <c r="AN127" s="595"/>
      <c r="AO127" s="595"/>
      <c r="AP127" s="595"/>
      <c r="AQ127" s="595"/>
      <c r="AR127" s="595"/>
    </row>
    <row r="128" spans="17:44" ht="15" customHeight="1">
      <c r="Q128" s="536">
        <v>5011</v>
      </c>
      <c r="R128" s="536" t="s">
        <v>908</v>
      </c>
      <c r="S128" s="542">
        <v>159901</v>
      </c>
      <c r="T128" s="536">
        <v>158008</v>
      </c>
      <c r="U128" s="536">
        <v>154726</v>
      </c>
      <c r="V128" s="595"/>
      <c r="W128" s="595"/>
      <c r="X128" s="595"/>
      <c r="Y128" s="595"/>
      <c r="Z128" s="595"/>
      <c r="AA128" s="595"/>
      <c r="AB128" s="595"/>
      <c r="AC128" s="595"/>
      <c r="AD128" s="595"/>
      <c r="AE128" s="595"/>
      <c r="AF128" s="595"/>
      <c r="AG128" s="595"/>
      <c r="AH128" s="595"/>
      <c r="AI128" s="595"/>
      <c r="AJ128" s="595"/>
      <c r="AK128" s="595"/>
      <c r="AL128" s="595"/>
      <c r="AM128" s="595"/>
      <c r="AN128" s="595"/>
      <c r="AO128" s="595"/>
      <c r="AP128" s="595"/>
      <c r="AQ128" s="595"/>
      <c r="AR128" s="595"/>
    </row>
    <row r="1048575" spans="2:2" ht="15" customHeight="1">
      <c r="B1048575" s="490" t="s">
        <v>1419</v>
      </c>
    </row>
    <row r="1048576" spans="2:2" ht="15" customHeight="1">
      <c r="B1048576" s="485" t="s">
        <v>1419</v>
      </c>
    </row>
  </sheetData>
  <mergeCells count="12">
    <mergeCell ref="B1:L1"/>
    <mergeCell ref="B2:B3"/>
    <mergeCell ref="C2:C3"/>
    <mergeCell ref="D2:D3"/>
    <mergeCell ref="E2:E3"/>
    <mergeCell ref="F2:K2"/>
    <mergeCell ref="L2:L3"/>
    <mergeCell ref="Q3:R3"/>
    <mergeCell ref="Q95:R95"/>
    <mergeCell ref="Q99:R99"/>
    <mergeCell ref="Q112:R112"/>
    <mergeCell ref="Q117:R117"/>
  </mergeCells>
  <phoneticPr fontId="5" type="noConversion"/>
  <conditionalFormatting sqref="D5:D8">
    <cfRule type="cellIs" dxfId="39" priority="3" operator="greaterThan">
      <formula>0</formula>
    </cfRule>
  </conditionalFormatting>
  <conditionalFormatting sqref="D10:D109">
    <cfRule type="cellIs" dxfId="38" priority="1" operator="greaterThan">
      <formula>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B0E51-8338-4DAD-990D-20BBF6C611BA}">
  <sheetPr codeName="Sheet27">
    <tabColor theme="8" tint="0.79998168889431442"/>
  </sheetPr>
  <dimension ref="A1:WWZ1048576"/>
  <sheetViews>
    <sheetView workbookViewId="0">
      <selection activeCell="M6" sqref="M6"/>
    </sheetView>
  </sheetViews>
  <sheetFormatPr defaultColWidth="0" defaultRowHeight="18.600000000000001" customHeight="1"/>
  <cols>
    <col min="1" max="1" width="3.75" style="877" customWidth="1"/>
    <col min="2" max="2" width="4.25" style="877" customWidth="1"/>
    <col min="3" max="3" width="12.5" style="877" bestFit="1" customWidth="1"/>
    <col min="4" max="4" width="9.25" style="877" bestFit="1" customWidth="1"/>
    <col min="5" max="5" width="5.125" style="906" bestFit="1" customWidth="1"/>
    <col min="6" max="6" width="4.375" style="906" bestFit="1" customWidth="1"/>
    <col min="7" max="7" width="7.375" style="906" bestFit="1" customWidth="1"/>
    <col min="8" max="8" width="5.375" style="907" bestFit="1" customWidth="1"/>
    <col min="9" max="10" width="5.875" style="907" bestFit="1" customWidth="1"/>
    <col min="11" max="11" width="7.375" style="907" bestFit="1" customWidth="1"/>
    <col min="12" max="12" width="7.375" style="907" customWidth="1"/>
    <col min="13" max="13" width="10" style="594" bestFit="1" customWidth="1"/>
    <col min="14" max="14" width="16.75" style="594" customWidth="1"/>
    <col min="15" max="15" width="10" style="594" bestFit="1" customWidth="1"/>
    <col min="16" max="16" width="10" style="877" bestFit="1" customWidth="1"/>
    <col min="17" max="17" width="3.75" style="877" customWidth="1"/>
    <col min="18" max="18" width="6.75" style="877" bestFit="1" customWidth="1"/>
    <col min="19" max="19" width="14.75" style="877" bestFit="1" customWidth="1"/>
    <col min="20" max="20" width="12.5" style="596" customWidth="1"/>
    <col min="21" max="21" width="9.75" style="878" customWidth="1"/>
    <col min="22" max="22" width="9.75" style="877" customWidth="1"/>
    <col min="23" max="23" width="9.375" style="877" bestFit="1" customWidth="1"/>
    <col min="24" max="24" width="9.875" style="877" bestFit="1" customWidth="1"/>
    <col min="25" max="26" width="9.75" style="878" customWidth="1"/>
    <col min="27" max="27" width="9.75" style="877" customWidth="1"/>
    <col min="28" max="43" width="8.5" style="877" bestFit="1" customWidth="1"/>
    <col min="44" max="44" width="9.125" style="877" bestFit="1" customWidth="1"/>
    <col min="45" max="45" width="18.25" style="877" customWidth="1"/>
    <col min="46" max="48" width="8.75" style="877" customWidth="1"/>
    <col min="49" max="259" width="8.75" style="877" hidden="1"/>
    <col min="260" max="260" width="4.25" style="877" hidden="1"/>
    <col min="261" max="261" width="12.5" style="877" hidden="1"/>
    <col min="262" max="262" width="9.25" style="877" hidden="1"/>
    <col min="263" max="263" width="5.125" style="877" hidden="1"/>
    <col min="264" max="264" width="4.375" style="877" hidden="1"/>
    <col min="265" max="265" width="7.375" style="877" hidden="1"/>
    <col min="266" max="266" width="5.25" style="877" hidden="1"/>
    <col min="267" max="268" width="5.75" style="877" hidden="1"/>
    <col min="269" max="269" width="7.25" style="877" hidden="1"/>
    <col min="270" max="270" width="9.625" style="877" hidden="1"/>
    <col min="271" max="271" width="4.25" style="877" hidden="1"/>
    <col min="272" max="272" width="9.625" style="877" hidden="1"/>
    <col min="273" max="273" width="10.75" style="877" hidden="1"/>
    <col min="274" max="274" width="8.75" style="877" hidden="1"/>
    <col min="275" max="275" width="5.75" style="877" hidden="1"/>
    <col min="276" max="276" width="14.75" style="877" hidden="1"/>
    <col min="277" max="277" width="11.625" style="877" hidden="1"/>
    <col min="278" max="278" width="8.125" style="877" hidden="1"/>
    <col min="279" max="279" width="9.25" style="877" hidden="1"/>
    <col min="280" max="283" width="9.75" style="877" hidden="1"/>
    <col min="284" max="299" width="8.125" style="877" hidden="1"/>
    <col min="300" max="300" width="39.25" style="877" hidden="1"/>
    <col min="301" max="515" width="8.75" style="877" hidden="1"/>
    <col min="516" max="516" width="4.25" style="877" hidden="1"/>
    <col min="517" max="517" width="12.5" style="877" hidden="1"/>
    <col min="518" max="518" width="9.25" style="877" hidden="1"/>
    <col min="519" max="519" width="5.125" style="877" hidden="1"/>
    <col min="520" max="520" width="4.375" style="877" hidden="1"/>
    <col min="521" max="521" width="7.375" style="877" hidden="1"/>
    <col min="522" max="522" width="5.25" style="877" hidden="1"/>
    <col min="523" max="524" width="5.75" style="877" hidden="1"/>
    <col min="525" max="525" width="7.25" style="877" hidden="1"/>
    <col min="526" max="526" width="9.625" style="877" hidden="1"/>
    <col min="527" max="527" width="4.25" style="877" hidden="1"/>
    <col min="528" max="528" width="9.625" style="877" hidden="1"/>
    <col min="529" max="529" width="10.75" style="877" hidden="1"/>
    <col min="530" max="530" width="8.75" style="877" hidden="1"/>
    <col min="531" max="531" width="5.75" style="877" hidden="1"/>
    <col min="532" max="532" width="14.75" style="877" hidden="1"/>
    <col min="533" max="533" width="11.625" style="877" hidden="1"/>
    <col min="534" max="534" width="8.125" style="877" hidden="1"/>
    <col min="535" max="535" width="9.25" style="877" hidden="1"/>
    <col min="536" max="539" width="9.75" style="877" hidden="1"/>
    <col min="540" max="555" width="8.125" style="877" hidden="1"/>
    <col min="556" max="556" width="39.25" style="877" hidden="1"/>
    <col min="557" max="771" width="8.75" style="877" hidden="1"/>
    <col min="772" max="772" width="4.25" style="877" hidden="1"/>
    <col min="773" max="773" width="12.5" style="877" hidden="1"/>
    <col min="774" max="774" width="9.25" style="877" hidden="1"/>
    <col min="775" max="775" width="5.125" style="877" hidden="1"/>
    <col min="776" max="776" width="4.375" style="877" hidden="1"/>
    <col min="777" max="777" width="7.375" style="877" hidden="1"/>
    <col min="778" max="778" width="5.25" style="877" hidden="1"/>
    <col min="779" max="780" width="5.75" style="877" hidden="1"/>
    <col min="781" max="781" width="7.25" style="877" hidden="1"/>
    <col min="782" max="782" width="9.625" style="877" hidden="1"/>
    <col min="783" max="783" width="4.25" style="877" hidden="1"/>
    <col min="784" max="784" width="9.625" style="877" hidden="1"/>
    <col min="785" max="785" width="10.75" style="877" hidden="1"/>
    <col min="786" max="786" width="8.75" style="877" hidden="1"/>
    <col min="787" max="787" width="5.75" style="877" hidden="1"/>
    <col min="788" max="788" width="14.75" style="877" hidden="1"/>
    <col min="789" max="789" width="11.625" style="877" hidden="1"/>
    <col min="790" max="790" width="8.125" style="877" hidden="1"/>
    <col min="791" max="791" width="9.25" style="877" hidden="1"/>
    <col min="792" max="795" width="9.75" style="877" hidden="1"/>
    <col min="796" max="811" width="8.125" style="877" hidden="1"/>
    <col min="812" max="812" width="39.25" style="877" hidden="1"/>
    <col min="813" max="1027" width="8.75" style="877" hidden="1"/>
    <col min="1028" max="1028" width="4.25" style="877" hidden="1"/>
    <col min="1029" max="1029" width="12.5" style="877" hidden="1"/>
    <col min="1030" max="1030" width="9.25" style="877" hidden="1"/>
    <col min="1031" max="1031" width="5.125" style="877" hidden="1"/>
    <col min="1032" max="1032" width="4.375" style="877" hidden="1"/>
    <col min="1033" max="1033" width="7.375" style="877" hidden="1"/>
    <col min="1034" max="1034" width="5.25" style="877" hidden="1"/>
    <col min="1035" max="1036" width="5.75" style="877" hidden="1"/>
    <col min="1037" max="1037" width="7.25" style="877" hidden="1"/>
    <col min="1038" max="1038" width="9.625" style="877" hidden="1"/>
    <col min="1039" max="1039" width="4.25" style="877" hidden="1"/>
    <col min="1040" max="1040" width="9.625" style="877" hidden="1"/>
    <col min="1041" max="1041" width="10.75" style="877" hidden="1"/>
    <col min="1042" max="1042" width="8.75" style="877" hidden="1"/>
    <col min="1043" max="1043" width="5.75" style="877" hidden="1"/>
    <col min="1044" max="1044" width="14.75" style="877" hidden="1"/>
    <col min="1045" max="1045" width="11.625" style="877" hidden="1"/>
    <col min="1046" max="1046" width="8.125" style="877" hidden="1"/>
    <col min="1047" max="1047" width="9.25" style="877" hidden="1"/>
    <col min="1048" max="1051" width="9.75" style="877" hidden="1"/>
    <col min="1052" max="1067" width="8.125" style="877" hidden="1"/>
    <col min="1068" max="1068" width="39.25" style="877" hidden="1"/>
    <col min="1069" max="1283" width="8.75" style="877" hidden="1"/>
    <col min="1284" max="1284" width="4.25" style="877" hidden="1"/>
    <col min="1285" max="1285" width="12.5" style="877" hidden="1"/>
    <col min="1286" max="1286" width="9.25" style="877" hidden="1"/>
    <col min="1287" max="1287" width="5.125" style="877" hidden="1"/>
    <col min="1288" max="1288" width="4.375" style="877" hidden="1"/>
    <col min="1289" max="1289" width="7.375" style="877" hidden="1"/>
    <col min="1290" max="1290" width="5.25" style="877" hidden="1"/>
    <col min="1291" max="1292" width="5.75" style="877" hidden="1"/>
    <col min="1293" max="1293" width="7.25" style="877" hidden="1"/>
    <col min="1294" max="1294" width="9.625" style="877" hidden="1"/>
    <col min="1295" max="1295" width="4.25" style="877" hidden="1"/>
    <col min="1296" max="1296" width="9.625" style="877" hidden="1"/>
    <col min="1297" max="1297" width="10.75" style="877" hidden="1"/>
    <col min="1298" max="1298" width="8.75" style="877" hidden="1"/>
    <col min="1299" max="1299" width="5.75" style="877" hidden="1"/>
    <col min="1300" max="1300" width="14.75" style="877" hidden="1"/>
    <col min="1301" max="1301" width="11.625" style="877" hidden="1"/>
    <col min="1302" max="1302" width="8.125" style="877" hidden="1"/>
    <col min="1303" max="1303" width="9.25" style="877" hidden="1"/>
    <col min="1304" max="1307" width="9.75" style="877" hidden="1"/>
    <col min="1308" max="1323" width="8.125" style="877" hidden="1"/>
    <col min="1324" max="1324" width="39.25" style="877" hidden="1"/>
    <col min="1325" max="1539" width="8.75" style="877" hidden="1"/>
    <col min="1540" max="1540" width="4.25" style="877" hidden="1"/>
    <col min="1541" max="1541" width="12.5" style="877" hidden="1"/>
    <col min="1542" max="1542" width="9.25" style="877" hidden="1"/>
    <col min="1543" max="1543" width="5.125" style="877" hidden="1"/>
    <col min="1544" max="1544" width="4.375" style="877" hidden="1"/>
    <col min="1545" max="1545" width="7.375" style="877" hidden="1"/>
    <col min="1546" max="1546" width="5.25" style="877" hidden="1"/>
    <col min="1547" max="1548" width="5.75" style="877" hidden="1"/>
    <col min="1549" max="1549" width="7.25" style="877" hidden="1"/>
    <col min="1550" max="1550" width="9.625" style="877" hidden="1"/>
    <col min="1551" max="1551" width="4.25" style="877" hidden="1"/>
    <col min="1552" max="1552" width="9.625" style="877" hidden="1"/>
    <col min="1553" max="1553" width="10.75" style="877" hidden="1"/>
    <col min="1554" max="1554" width="8.75" style="877" hidden="1"/>
    <col min="1555" max="1555" width="5.75" style="877" hidden="1"/>
    <col min="1556" max="1556" width="14.75" style="877" hidden="1"/>
    <col min="1557" max="1557" width="11.625" style="877" hidden="1"/>
    <col min="1558" max="1558" width="8.125" style="877" hidden="1"/>
    <col min="1559" max="1559" width="9.25" style="877" hidden="1"/>
    <col min="1560" max="1563" width="9.75" style="877" hidden="1"/>
    <col min="1564" max="1579" width="8.125" style="877" hidden="1"/>
    <col min="1580" max="1580" width="39.25" style="877" hidden="1"/>
    <col min="1581" max="1795" width="8.75" style="877" hidden="1"/>
    <col min="1796" max="1796" width="4.25" style="877" hidden="1"/>
    <col min="1797" max="1797" width="12.5" style="877" hidden="1"/>
    <col min="1798" max="1798" width="9.25" style="877" hidden="1"/>
    <col min="1799" max="1799" width="5.125" style="877" hidden="1"/>
    <col min="1800" max="1800" width="4.375" style="877" hidden="1"/>
    <col min="1801" max="1801" width="7.375" style="877" hidden="1"/>
    <col min="1802" max="1802" width="5.25" style="877" hidden="1"/>
    <col min="1803" max="1804" width="5.75" style="877" hidden="1"/>
    <col min="1805" max="1805" width="7.25" style="877" hidden="1"/>
    <col min="1806" max="1806" width="9.625" style="877" hidden="1"/>
    <col min="1807" max="1807" width="4.25" style="877" hidden="1"/>
    <col min="1808" max="1808" width="9.625" style="877" hidden="1"/>
    <col min="1809" max="1809" width="10.75" style="877" hidden="1"/>
    <col min="1810" max="1810" width="8.75" style="877" hidden="1"/>
    <col min="1811" max="1811" width="5.75" style="877" hidden="1"/>
    <col min="1812" max="1812" width="14.75" style="877" hidden="1"/>
    <col min="1813" max="1813" width="11.625" style="877" hidden="1"/>
    <col min="1814" max="1814" width="8.125" style="877" hidden="1"/>
    <col min="1815" max="1815" width="9.25" style="877" hidden="1"/>
    <col min="1816" max="1819" width="9.75" style="877" hidden="1"/>
    <col min="1820" max="1835" width="8.125" style="877" hidden="1"/>
    <col min="1836" max="1836" width="39.25" style="877" hidden="1"/>
    <col min="1837" max="2051" width="8.75" style="877" hidden="1"/>
    <col min="2052" max="2052" width="4.25" style="877" hidden="1"/>
    <col min="2053" max="2053" width="12.5" style="877" hidden="1"/>
    <col min="2054" max="2054" width="9.25" style="877" hidden="1"/>
    <col min="2055" max="2055" width="5.125" style="877" hidden="1"/>
    <col min="2056" max="2056" width="4.375" style="877" hidden="1"/>
    <col min="2057" max="2057" width="7.375" style="877" hidden="1"/>
    <col min="2058" max="2058" width="5.25" style="877" hidden="1"/>
    <col min="2059" max="2060" width="5.75" style="877" hidden="1"/>
    <col min="2061" max="2061" width="7.25" style="877" hidden="1"/>
    <col min="2062" max="2062" width="9.625" style="877" hidden="1"/>
    <col min="2063" max="2063" width="4.25" style="877" hidden="1"/>
    <col min="2064" max="2064" width="9.625" style="877" hidden="1"/>
    <col min="2065" max="2065" width="10.75" style="877" hidden="1"/>
    <col min="2066" max="2066" width="8.75" style="877" hidden="1"/>
    <col min="2067" max="2067" width="5.75" style="877" hidden="1"/>
    <col min="2068" max="2068" width="14.75" style="877" hidden="1"/>
    <col min="2069" max="2069" width="11.625" style="877" hidden="1"/>
    <col min="2070" max="2070" width="8.125" style="877" hidden="1"/>
    <col min="2071" max="2071" width="9.25" style="877" hidden="1"/>
    <col min="2072" max="2075" width="9.75" style="877" hidden="1"/>
    <col min="2076" max="2091" width="8.125" style="877" hidden="1"/>
    <col min="2092" max="2092" width="39.25" style="877" hidden="1"/>
    <col min="2093" max="2307" width="8.75" style="877" hidden="1"/>
    <col min="2308" max="2308" width="4.25" style="877" hidden="1"/>
    <col min="2309" max="2309" width="12.5" style="877" hidden="1"/>
    <col min="2310" max="2310" width="9.25" style="877" hidden="1"/>
    <col min="2311" max="2311" width="5.125" style="877" hidden="1"/>
    <col min="2312" max="2312" width="4.375" style="877" hidden="1"/>
    <col min="2313" max="2313" width="7.375" style="877" hidden="1"/>
    <col min="2314" max="2314" width="5.25" style="877" hidden="1"/>
    <col min="2315" max="2316" width="5.75" style="877" hidden="1"/>
    <col min="2317" max="2317" width="7.25" style="877" hidden="1"/>
    <col min="2318" max="2318" width="9.625" style="877" hidden="1"/>
    <col min="2319" max="2319" width="4.25" style="877" hidden="1"/>
    <col min="2320" max="2320" width="9.625" style="877" hidden="1"/>
    <col min="2321" max="2321" width="10.75" style="877" hidden="1"/>
    <col min="2322" max="2322" width="8.75" style="877" hidden="1"/>
    <col min="2323" max="2323" width="5.75" style="877" hidden="1"/>
    <col min="2324" max="2324" width="14.75" style="877" hidden="1"/>
    <col min="2325" max="2325" width="11.625" style="877" hidden="1"/>
    <col min="2326" max="2326" width="8.125" style="877" hidden="1"/>
    <col min="2327" max="2327" width="9.25" style="877" hidden="1"/>
    <col min="2328" max="2331" width="9.75" style="877" hidden="1"/>
    <col min="2332" max="2347" width="8.125" style="877" hidden="1"/>
    <col min="2348" max="2348" width="39.25" style="877" hidden="1"/>
    <col min="2349" max="2563" width="8.75" style="877" hidden="1"/>
    <col min="2564" max="2564" width="4.25" style="877" hidden="1"/>
    <col min="2565" max="2565" width="12.5" style="877" hidden="1"/>
    <col min="2566" max="2566" width="9.25" style="877" hidden="1"/>
    <col min="2567" max="2567" width="5.125" style="877" hidden="1"/>
    <col min="2568" max="2568" width="4.375" style="877" hidden="1"/>
    <col min="2569" max="2569" width="7.375" style="877" hidden="1"/>
    <col min="2570" max="2570" width="5.25" style="877" hidden="1"/>
    <col min="2571" max="2572" width="5.75" style="877" hidden="1"/>
    <col min="2573" max="2573" width="7.25" style="877" hidden="1"/>
    <col min="2574" max="2574" width="9.625" style="877" hidden="1"/>
    <col min="2575" max="2575" width="4.25" style="877" hidden="1"/>
    <col min="2576" max="2576" width="9.625" style="877" hidden="1"/>
    <col min="2577" max="2577" width="10.75" style="877" hidden="1"/>
    <col min="2578" max="2578" width="8.75" style="877" hidden="1"/>
    <col min="2579" max="2579" width="5.75" style="877" hidden="1"/>
    <col min="2580" max="2580" width="14.75" style="877" hidden="1"/>
    <col min="2581" max="2581" width="11.625" style="877" hidden="1"/>
    <col min="2582" max="2582" width="8.125" style="877" hidden="1"/>
    <col min="2583" max="2583" width="9.25" style="877" hidden="1"/>
    <col min="2584" max="2587" width="9.75" style="877" hidden="1"/>
    <col min="2588" max="2603" width="8.125" style="877" hidden="1"/>
    <col min="2604" max="2604" width="39.25" style="877" hidden="1"/>
    <col min="2605" max="2819" width="8.75" style="877" hidden="1"/>
    <col min="2820" max="2820" width="4.25" style="877" hidden="1"/>
    <col min="2821" max="2821" width="12.5" style="877" hidden="1"/>
    <col min="2822" max="2822" width="9.25" style="877" hidden="1"/>
    <col min="2823" max="2823" width="5.125" style="877" hidden="1"/>
    <col min="2824" max="2824" width="4.375" style="877" hidden="1"/>
    <col min="2825" max="2825" width="7.375" style="877" hidden="1"/>
    <col min="2826" max="2826" width="5.25" style="877" hidden="1"/>
    <col min="2827" max="2828" width="5.75" style="877" hidden="1"/>
    <col min="2829" max="2829" width="7.25" style="877" hidden="1"/>
    <col min="2830" max="2830" width="9.625" style="877" hidden="1"/>
    <col min="2831" max="2831" width="4.25" style="877" hidden="1"/>
    <col min="2832" max="2832" width="9.625" style="877" hidden="1"/>
    <col min="2833" max="2833" width="10.75" style="877" hidden="1"/>
    <col min="2834" max="2834" width="8.75" style="877" hidden="1"/>
    <col min="2835" max="2835" width="5.75" style="877" hidden="1"/>
    <col min="2836" max="2836" width="14.75" style="877" hidden="1"/>
    <col min="2837" max="2837" width="11.625" style="877" hidden="1"/>
    <col min="2838" max="2838" width="8.125" style="877" hidden="1"/>
    <col min="2839" max="2839" width="9.25" style="877" hidden="1"/>
    <col min="2840" max="2843" width="9.75" style="877" hidden="1"/>
    <col min="2844" max="2859" width="8.125" style="877" hidden="1"/>
    <col min="2860" max="2860" width="39.25" style="877" hidden="1"/>
    <col min="2861" max="3075" width="8.75" style="877" hidden="1"/>
    <col min="3076" max="3076" width="4.25" style="877" hidden="1"/>
    <col min="3077" max="3077" width="12.5" style="877" hidden="1"/>
    <col min="3078" max="3078" width="9.25" style="877" hidden="1"/>
    <col min="3079" max="3079" width="5.125" style="877" hidden="1"/>
    <col min="3080" max="3080" width="4.375" style="877" hidden="1"/>
    <col min="3081" max="3081" width="7.375" style="877" hidden="1"/>
    <col min="3082" max="3082" width="5.25" style="877" hidden="1"/>
    <col min="3083" max="3084" width="5.75" style="877" hidden="1"/>
    <col min="3085" max="3085" width="7.25" style="877" hidden="1"/>
    <col min="3086" max="3086" width="9.625" style="877" hidden="1"/>
    <col min="3087" max="3087" width="4.25" style="877" hidden="1"/>
    <col min="3088" max="3088" width="9.625" style="877" hidden="1"/>
    <col min="3089" max="3089" width="10.75" style="877" hidden="1"/>
    <col min="3090" max="3090" width="8.75" style="877" hidden="1"/>
    <col min="3091" max="3091" width="5.75" style="877" hidden="1"/>
    <col min="3092" max="3092" width="14.75" style="877" hidden="1"/>
    <col min="3093" max="3093" width="11.625" style="877" hidden="1"/>
    <col min="3094" max="3094" width="8.125" style="877" hidden="1"/>
    <col min="3095" max="3095" width="9.25" style="877" hidden="1"/>
    <col min="3096" max="3099" width="9.75" style="877" hidden="1"/>
    <col min="3100" max="3115" width="8.125" style="877" hidden="1"/>
    <col min="3116" max="3116" width="39.25" style="877" hidden="1"/>
    <col min="3117" max="3331" width="8.75" style="877" hidden="1"/>
    <col min="3332" max="3332" width="4.25" style="877" hidden="1"/>
    <col min="3333" max="3333" width="12.5" style="877" hidden="1"/>
    <col min="3334" max="3334" width="9.25" style="877" hidden="1"/>
    <col min="3335" max="3335" width="5.125" style="877" hidden="1"/>
    <col min="3336" max="3336" width="4.375" style="877" hidden="1"/>
    <col min="3337" max="3337" width="7.375" style="877" hidden="1"/>
    <col min="3338" max="3338" width="5.25" style="877" hidden="1"/>
    <col min="3339" max="3340" width="5.75" style="877" hidden="1"/>
    <col min="3341" max="3341" width="7.25" style="877" hidden="1"/>
    <col min="3342" max="3342" width="9.625" style="877" hidden="1"/>
    <col min="3343" max="3343" width="4.25" style="877" hidden="1"/>
    <col min="3344" max="3344" width="9.625" style="877" hidden="1"/>
    <col min="3345" max="3345" width="10.75" style="877" hidden="1"/>
    <col min="3346" max="3346" width="8.75" style="877" hidden="1"/>
    <col min="3347" max="3347" width="5.75" style="877" hidden="1"/>
    <col min="3348" max="3348" width="14.75" style="877" hidden="1"/>
    <col min="3349" max="3349" width="11.625" style="877" hidden="1"/>
    <col min="3350" max="3350" width="8.125" style="877" hidden="1"/>
    <col min="3351" max="3351" width="9.25" style="877" hidden="1"/>
    <col min="3352" max="3355" width="9.75" style="877" hidden="1"/>
    <col min="3356" max="3371" width="8.125" style="877" hidden="1"/>
    <col min="3372" max="3372" width="39.25" style="877" hidden="1"/>
    <col min="3373" max="3587" width="8.75" style="877" hidden="1"/>
    <col min="3588" max="3588" width="4.25" style="877" hidden="1"/>
    <col min="3589" max="3589" width="12.5" style="877" hidden="1"/>
    <col min="3590" max="3590" width="9.25" style="877" hidden="1"/>
    <col min="3591" max="3591" width="5.125" style="877" hidden="1"/>
    <col min="3592" max="3592" width="4.375" style="877" hidden="1"/>
    <col min="3593" max="3593" width="7.375" style="877" hidden="1"/>
    <col min="3594" max="3594" width="5.25" style="877" hidden="1"/>
    <col min="3595" max="3596" width="5.75" style="877" hidden="1"/>
    <col min="3597" max="3597" width="7.25" style="877" hidden="1"/>
    <col min="3598" max="3598" width="9.625" style="877" hidden="1"/>
    <col min="3599" max="3599" width="4.25" style="877" hidden="1"/>
    <col min="3600" max="3600" width="9.625" style="877" hidden="1"/>
    <col min="3601" max="3601" width="10.75" style="877" hidden="1"/>
    <col min="3602" max="3602" width="8.75" style="877" hidden="1"/>
    <col min="3603" max="3603" width="5.75" style="877" hidden="1"/>
    <col min="3604" max="3604" width="14.75" style="877" hidden="1"/>
    <col min="3605" max="3605" width="11.625" style="877" hidden="1"/>
    <col min="3606" max="3606" width="8.125" style="877" hidden="1"/>
    <col min="3607" max="3607" width="9.25" style="877" hidden="1"/>
    <col min="3608" max="3611" width="9.75" style="877" hidden="1"/>
    <col min="3612" max="3627" width="8.125" style="877" hidden="1"/>
    <col min="3628" max="3628" width="39.25" style="877" hidden="1"/>
    <col min="3629" max="3843" width="8.75" style="877" hidden="1"/>
    <col min="3844" max="3844" width="4.25" style="877" hidden="1"/>
    <col min="3845" max="3845" width="12.5" style="877" hidden="1"/>
    <col min="3846" max="3846" width="9.25" style="877" hidden="1"/>
    <col min="3847" max="3847" width="5.125" style="877" hidden="1"/>
    <col min="3848" max="3848" width="4.375" style="877" hidden="1"/>
    <col min="3849" max="3849" width="7.375" style="877" hidden="1"/>
    <col min="3850" max="3850" width="5.25" style="877" hidden="1"/>
    <col min="3851" max="3852" width="5.75" style="877" hidden="1"/>
    <col min="3853" max="3853" width="7.25" style="877" hidden="1"/>
    <col min="3854" max="3854" width="9.625" style="877" hidden="1"/>
    <col min="3855" max="3855" width="4.25" style="877" hidden="1"/>
    <col min="3856" max="3856" width="9.625" style="877" hidden="1"/>
    <col min="3857" max="3857" width="10.75" style="877" hidden="1"/>
    <col min="3858" max="3858" width="8.75" style="877" hidden="1"/>
    <col min="3859" max="3859" width="5.75" style="877" hidden="1"/>
    <col min="3860" max="3860" width="14.75" style="877" hidden="1"/>
    <col min="3861" max="3861" width="11.625" style="877" hidden="1"/>
    <col min="3862" max="3862" width="8.125" style="877" hidden="1"/>
    <col min="3863" max="3863" width="9.25" style="877" hidden="1"/>
    <col min="3864" max="3867" width="9.75" style="877" hidden="1"/>
    <col min="3868" max="3883" width="8.125" style="877" hidden="1"/>
    <col min="3884" max="3884" width="39.25" style="877" hidden="1"/>
    <col min="3885" max="4099" width="8.75" style="877" hidden="1"/>
    <col min="4100" max="4100" width="4.25" style="877" hidden="1"/>
    <col min="4101" max="4101" width="12.5" style="877" hidden="1"/>
    <col min="4102" max="4102" width="9.25" style="877" hidden="1"/>
    <col min="4103" max="4103" width="5.125" style="877" hidden="1"/>
    <col min="4104" max="4104" width="4.375" style="877" hidden="1"/>
    <col min="4105" max="4105" width="7.375" style="877" hidden="1"/>
    <col min="4106" max="4106" width="5.25" style="877" hidden="1"/>
    <col min="4107" max="4108" width="5.75" style="877" hidden="1"/>
    <col min="4109" max="4109" width="7.25" style="877" hidden="1"/>
    <col min="4110" max="4110" width="9.625" style="877" hidden="1"/>
    <col min="4111" max="4111" width="4.25" style="877" hidden="1"/>
    <col min="4112" max="4112" width="9.625" style="877" hidden="1"/>
    <col min="4113" max="4113" width="10.75" style="877" hidden="1"/>
    <col min="4114" max="4114" width="8.75" style="877" hidden="1"/>
    <col min="4115" max="4115" width="5.75" style="877" hidden="1"/>
    <col min="4116" max="4116" width="14.75" style="877" hidden="1"/>
    <col min="4117" max="4117" width="11.625" style="877" hidden="1"/>
    <col min="4118" max="4118" width="8.125" style="877" hidden="1"/>
    <col min="4119" max="4119" width="9.25" style="877" hidden="1"/>
    <col min="4120" max="4123" width="9.75" style="877" hidden="1"/>
    <col min="4124" max="4139" width="8.125" style="877" hidden="1"/>
    <col min="4140" max="4140" width="39.25" style="877" hidden="1"/>
    <col min="4141" max="4355" width="8.75" style="877" hidden="1"/>
    <col min="4356" max="4356" width="4.25" style="877" hidden="1"/>
    <col min="4357" max="4357" width="12.5" style="877" hidden="1"/>
    <col min="4358" max="4358" width="9.25" style="877" hidden="1"/>
    <col min="4359" max="4359" width="5.125" style="877" hidden="1"/>
    <col min="4360" max="4360" width="4.375" style="877" hidden="1"/>
    <col min="4361" max="4361" width="7.375" style="877" hidden="1"/>
    <col min="4362" max="4362" width="5.25" style="877" hidden="1"/>
    <col min="4363" max="4364" width="5.75" style="877" hidden="1"/>
    <col min="4365" max="4365" width="7.25" style="877" hidden="1"/>
    <col min="4366" max="4366" width="9.625" style="877" hidden="1"/>
    <col min="4367" max="4367" width="4.25" style="877" hidden="1"/>
    <col min="4368" max="4368" width="9.625" style="877" hidden="1"/>
    <col min="4369" max="4369" width="10.75" style="877" hidden="1"/>
    <col min="4370" max="4370" width="8.75" style="877" hidden="1"/>
    <col min="4371" max="4371" width="5.75" style="877" hidden="1"/>
    <col min="4372" max="4372" width="14.75" style="877" hidden="1"/>
    <col min="4373" max="4373" width="11.625" style="877" hidden="1"/>
    <col min="4374" max="4374" width="8.125" style="877" hidden="1"/>
    <col min="4375" max="4375" width="9.25" style="877" hidden="1"/>
    <col min="4376" max="4379" width="9.75" style="877" hidden="1"/>
    <col min="4380" max="4395" width="8.125" style="877" hidden="1"/>
    <col min="4396" max="4396" width="39.25" style="877" hidden="1"/>
    <col min="4397" max="4611" width="8.75" style="877" hidden="1"/>
    <col min="4612" max="4612" width="4.25" style="877" hidden="1"/>
    <col min="4613" max="4613" width="12.5" style="877" hidden="1"/>
    <col min="4614" max="4614" width="9.25" style="877" hidden="1"/>
    <col min="4615" max="4615" width="5.125" style="877" hidden="1"/>
    <col min="4616" max="4616" width="4.375" style="877" hidden="1"/>
    <col min="4617" max="4617" width="7.375" style="877" hidden="1"/>
    <col min="4618" max="4618" width="5.25" style="877" hidden="1"/>
    <col min="4619" max="4620" width="5.75" style="877" hidden="1"/>
    <col min="4621" max="4621" width="7.25" style="877" hidden="1"/>
    <col min="4622" max="4622" width="9.625" style="877" hidden="1"/>
    <col min="4623" max="4623" width="4.25" style="877" hidden="1"/>
    <col min="4624" max="4624" width="9.625" style="877" hidden="1"/>
    <col min="4625" max="4625" width="10.75" style="877" hidden="1"/>
    <col min="4626" max="4626" width="8.75" style="877" hidden="1"/>
    <col min="4627" max="4627" width="5.75" style="877" hidden="1"/>
    <col min="4628" max="4628" width="14.75" style="877" hidden="1"/>
    <col min="4629" max="4629" width="11.625" style="877" hidden="1"/>
    <col min="4630" max="4630" width="8.125" style="877" hidden="1"/>
    <col min="4631" max="4631" width="9.25" style="877" hidden="1"/>
    <col min="4632" max="4635" width="9.75" style="877" hidden="1"/>
    <col min="4636" max="4651" width="8.125" style="877" hidden="1"/>
    <col min="4652" max="4652" width="39.25" style="877" hidden="1"/>
    <col min="4653" max="4867" width="8.75" style="877" hidden="1"/>
    <col min="4868" max="4868" width="4.25" style="877" hidden="1"/>
    <col min="4869" max="4869" width="12.5" style="877" hidden="1"/>
    <col min="4870" max="4870" width="9.25" style="877" hidden="1"/>
    <col min="4871" max="4871" width="5.125" style="877" hidden="1"/>
    <col min="4872" max="4872" width="4.375" style="877" hidden="1"/>
    <col min="4873" max="4873" width="7.375" style="877" hidden="1"/>
    <col min="4874" max="4874" width="5.25" style="877" hidden="1"/>
    <col min="4875" max="4876" width="5.75" style="877" hidden="1"/>
    <col min="4877" max="4877" width="7.25" style="877" hidden="1"/>
    <col min="4878" max="4878" width="9.625" style="877" hidden="1"/>
    <col min="4879" max="4879" width="4.25" style="877" hidden="1"/>
    <col min="4880" max="4880" width="9.625" style="877" hidden="1"/>
    <col min="4881" max="4881" width="10.75" style="877" hidden="1"/>
    <col min="4882" max="4882" width="8.75" style="877" hidden="1"/>
    <col min="4883" max="4883" width="5.75" style="877" hidden="1"/>
    <col min="4884" max="4884" width="14.75" style="877" hidden="1"/>
    <col min="4885" max="4885" width="11.625" style="877" hidden="1"/>
    <col min="4886" max="4886" width="8.125" style="877" hidden="1"/>
    <col min="4887" max="4887" width="9.25" style="877" hidden="1"/>
    <col min="4888" max="4891" width="9.75" style="877" hidden="1"/>
    <col min="4892" max="4907" width="8.125" style="877" hidden="1"/>
    <col min="4908" max="4908" width="39.25" style="877" hidden="1"/>
    <col min="4909" max="5123" width="8.75" style="877" hidden="1"/>
    <col min="5124" max="5124" width="4.25" style="877" hidden="1"/>
    <col min="5125" max="5125" width="12.5" style="877" hidden="1"/>
    <col min="5126" max="5126" width="9.25" style="877" hidden="1"/>
    <col min="5127" max="5127" width="5.125" style="877" hidden="1"/>
    <col min="5128" max="5128" width="4.375" style="877" hidden="1"/>
    <col min="5129" max="5129" width="7.375" style="877" hidden="1"/>
    <col min="5130" max="5130" width="5.25" style="877" hidden="1"/>
    <col min="5131" max="5132" width="5.75" style="877" hidden="1"/>
    <col min="5133" max="5133" width="7.25" style="877" hidden="1"/>
    <col min="5134" max="5134" width="9.625" style="877" hidden="1"/>
    <col min="5135" max="5135" width="4.25" style="877" hidden="1"/>
    <col min="5136" max="5136" width="9.625" style="877" hidden="1"/>
    <col min="5137" max="5137" width="10.75" style="877" hidden="1"/>
    <col min="5138" max="5138" width="8.75" style="877" hidden="1"/>
    <col min="5139" max="5139" width="5.75" style="877" hidden="1"/>
    <col min="5140" max="5140" width="14.75" style="877" hidden="1"/>
    <col min="5141" max="5141" width="11.625" style="877" hidden="1"/>
    <col min="5142" max="5142" width="8.125" style="877" hidden="1"/>
    <col min="5143" max="5143" width="9.25" style="877" hidden="1"/>
    <col min="5144" max="5147" width="9.75" style="877" hidden="1"/>
    <col min="5148" max="5163" width="8.125" style="877" hidden="1"/>
    <col min="5164" max="5164" width="39.25" style="877" hidden="1"/>
    <col min="5165" max="5379" width="8.75" style="877" hidden="1"/>
    <col min="5380" max="5380" width="4.25" style="877" hidden="1"/>
    <col min="5381" max="5381" width="12.5" style="877" hidden="1"/>
    <col min="5382" max="5382" width="9.25" style="877" hidden="1"/>
    <col min="5383" max="5383" width="5.125" style="877" hidden="1"/>
    <col min="5384" max="5384" width="4.375" style="877" hidden="1"/>
    <col min="5385" max="5385" width="7.375" style="877" hidden="1"/>
    <col min="5386" max="5386" width="5.25" style="877" hidden="1"/>
    <col min="5387" max="5388" width="5.75" style="877" hidden="1"/>
    <col min="5389" max="5389" width="7.25" style="877" hidden="1"/>
    <col min="5390" max="5390" width="9.625" style="877" hidden="1"/>
    <col min="5391" max="5391" width="4.25" style="877" hidden="1"/>
    <col min="5392" max="5392" width="9.625" style="877" hidden="1"/>
    <col min="5393" max="5393" width="10.75" style="877" hidden="1"/>
    <col min="5394" max="5394" width="8.75" style="877" hidden="1"/>
    <col min="5395" max="5395" width="5.75" style="877" hidden="1"/>
    <col min="5396" max="5396" width="14.75" style="877" hidden="1"/>
    <col min="5397" max="5397" width="11.625" style="877" hidden="1"/>
    <col min="5398" max="5398" width="8.125" style="877" hidden="1"/>
    <col min="5399" max="5399" width="9.25" style="877" hidden="1"/>
    <col min="5400" max="5403" width="9.75" style="877" hidden="1"/>
    <col min="5404" max="5419" width="8.125" style="877" hidden="1"/>
    <col min="5420" max="5420" width="39.25" style="877" hidden="1"/>
    <col min="5421" max="5635" width="8.75" style="877" hidden="1"/>
    <col min="5636" max="5636" width="4.25" style="877" hidden="1"/>
    <col min="5637" max="5637" width="12.5" style="877" hidden="1"/>
    <col min="5638" max="5638" width="9.25" style="877" hidden="1"/>
    <col min="5639" max="5639" width="5.125" style="877" hidden="1"/>
    <col min="5640" max="5640" width="4.375" style="877" hidden="1"/>
    <col min="5641" max="5641" width="7.375" style="877" hidden="1"/>
    <col min="5642" max="5642" width="5.25" style="877" hidden="1"/>
    <col min="5643" max="5644" width="5.75" style="877" hidden="1"/>
    <col min="5645" max="5645" width="7.25" style="877" hidden="1"/>
    <col min="5646" max="5646" width="9.625" style="877" hidden="1"/>
    <col min="5647" max="5647" width="4.25" style="877" hidden="1"/>
    <col min="5648" max="5648" width="9.625" style="877" hidden="1"/>
    <col min="5649" max="5649" width="10.75" style="877" hidden="1"/>
    <col min="5650" max="5650" width="8.75" style="877" hidden="1"/>
    <col min="5651" max="5651" width="5.75" style="877" hidden="1"/>
    <col min="5652" max="5652" width="14.75" style="877" hidden="1"/>
    <col min="5653" max="5653" width="11.625" style="877" hidden="1"/>
    <col min="5654" max="5654" width="8.125" style="877" hidden="1"/>
    <col min="5655" max="5655" width="9.25" style="877" hidden="1"/>
    <col min="5656" max="5659" width="9.75" style="877" hidden="1"/>
    <col min="5660" max="5675" width="8.125" style="877" hidden="1"/>
    <col min="5676" max="5676" width="39.25" style="877" hidden="1"/>
    <col min="5677" max="5891" width="8.75" style="877" hidden="1"/>
    <col min="5892" max="5892" width="4.25" style="877" hidden="1"/>
    <col min="5893" max="5893" width="12.5" style="877" hidden="1"/>
    <col min="5894" max="5894" width="9.25" style="877" hidden="1"/>
    <col min="5895" max="5895" width="5.125" style="877" hidden="1"/>
    <col min="5896" max="5896" width="4.375" style="877" hidden="1"/>
    <col min="5897" max="5897" width="7.375" style="877" hidden="1"/>
    <col min="5898" max="5898" width="5.25" style="877" hidden="1"/>
    <col min="5899" max="5900" width="5.75" style="877" hidden="1"/>
    <col min="5901" max="5901" width="7.25" style="877" hidden="1"/>
    <col min="5902" max="5902" width="9.625" style="877" hidden="1"/>
    <col min="5903" max="5903" width="4.25" style="877" hidden="1"/>
    <col min="5904" max="5904" width="9.625" style="877" hidden="1"/>
    <col min="5905" max="5905" width="10.75" style="877" hidden="1"/>
    <col min="5906" max="5906" width="8.75" style="877" hidden="1"/>
    <col min="5907" max="5907" width="5.75" style="877" hidden="1"/>
    <col min="5908" max="5908" width="14.75" style="877" hidden="1"/>
    <col min="5909" max="5909" width="11.625" style="877" hidden="1"/>
    <col min="5910" max="5910" width="8.125" style="877" hidden="1"/>
    <col min="5911" max="5911" width="9.25" style="877" hidden="1"/>
    <col min="5912" max="5915" width="9.75" style="877" hidden="1"/>
    <col min="5916" max="5931" width="8.125" style="877" hidden="1"/>
    <col min="5932" max="5932" width="39.25" style="877" hidden="1"/>
    <col min="5933" max="6147" width="8.75" style="877" hidden="1"/>
    <col min="6148" max="6148" width="4.25" style="877" hidden="1"/>
    <col min="6149" max="6149" width="12.5" style="877" hidden="1"/>
    <col min="6150" max="6150" width="9.25" style="877" hidden="1"/>
    <col min="6151" max="6151" width="5.125" style="877" hidden="1"/>
    <col min="6152" max="6152" width="4.375" style="877" hidden="1"/>
    <col min="6153" max="6153" width="7.375" style="877" hidden="1"/>
    <col min="6154" max="6154" width="5.25" style="877" hidden="1"/>
    <col min="6155" max="6156" width="5.75" style="877" hidden="1"/>
    <col min="6157" max="6157" width="7.25" style="877" hidden="1"/>
    <col min="6158" max="6158" width="9.625" style="877" hidden="1"/>
    <col min="6159" max="6159" width="4.25" style="877" hidden="1"/>
    <col min="6160" max="6160" width="9.625" style="877" hidden="1"/>
    <col min="6161" max="6161" width="10.75" style="877" hidden="1"/>
    <col min="6162" max="6162" width="8.75" style="877" hidden="1"/>
    <col min="6163" max="6163" width="5.75" style="877" hidden="1"/>
    <col min="6164" max="6164" width="14.75" style="877" hidden="1"/>
    <col min="6165" max="6165" width="11.625" style="877" hidden="1"/>
    <col min="6166" max="6166" width="8.125" style="877" hidden="1"/>
    <col min="6167" max="6167" width="9.25" style="877" hidden="1"/>
    <col min="6168" max="6171" width="9.75" style="877" hidden="1"/>
    <col min="6172" max="6187" width="8.125" style="877" hidden="1"/>
    <col min="6188" max="6188" width="39.25" style="877" hidden="1"/>
    <col min="6189" max="6403" width="8.75" style="877" hidden="1"/>
    <col min="6404" max="6404" width="4.25" style="877" hidden="1"/>
    <col min="6405" max="6405" width="12.5" style="877" hidden="1"/>
    <col min="6406" max="6406" width="9.25" style="877" hidden="1"/>
    <col min="6407" max="6407" width="5.125" style="877" hidden="1"/>
    <col min="6408" max="6408" width="4.375" style="877" hidden="1"/>
    <col min="6409" max="6409" width="7.375" style="877" hidden="1"/>
    <col min="6410" max="6410" width="5.25" style="877" hidden="1"/>
    <col min="6411" max="6412" width="5.75" style="877" hidden="1"/>
    <col min="6413" max="6413" width="7.25" style="877" hidden="1"/>
    <col min="6414" max="6414" width="9.625" style="877" hidden="1"/>
    <col min="6415" max="6415" width="4.25" style="877" hidden="1"/>
    <col min="6416" max="6416" width="9.625" style="877" hidden="1"/>
    <col min="6417" max="6417" width="10.75" style="877" hidden="1"/>
    <col min="6418" max="6418" width="8.75" style="877" hidden="1"/>
    <col min="6419" max="6419" width="5.75" style="877" hidden="1"/>
    <col min="6420" max="6420" width="14.75" style="877" hidden="1"/>
    <col min="6421" max="6421" width="11.625" style="877" hidden="1"/>
    <col min="6422" max="6422" width="8.125" style="877" hidden="1"/>
    <col min="6423" max="6423" width="9.25" style="877" hidden="1"/>
    <col min="6424" max="6427" width="9.75" style="877" hidden="1"/>
    <col min="6428" max="6443" width="8.125" style="877" hidden="1"/>
    <col min="6444" max="6444" width="39.25" style="877" hidden="1"/>
    <col min="6445" max="6659" width="8.75" style="877" hidden="1"/>
    <col min="6660" max="6660" width="4.25" style="877" hidden="1"/>
    <col min="6661" max="6661" width="12.5" style="877" hidden="1"/>
    <col min="6662" max="6662" width="9.25" style="877" hidden="1"/>
    <col min="6663" max="6663" width="5.125" style="877" hidden="1"/>
    <col min="6664" max="6664" width="4.375" style="877" hidden="1"/>
    <col min="6665" max="6665" width="7.375" style="877" hidden="1"/>
    <col min="6666" max="6666" width="5.25" style="877" hidden="1"/>
    <col min="6667" max="6668" width="5.75" style="877" hidden="1"/>
    <col min="6669" max="6669" width="7.25" style="877" hidden="1"/>
    <col min="6670" max="6670" width="9.625" style="877" hidden="1"/>
    <col min="6671" max="6671" width="4.25" style="877" hidden="1"/>
    <col min="6672" max="6672" width="9.625" style="877" hidden="1"/>
    <col min="6673" max="6673" width="10.75" style="877" hidden="1"/>
    <col min="6674" max="6674" width="8.75" style="877" hidden="1"/>
    <col min="6675" max="6675" width="5.75" style="877" hidden="1"/>
    <col min="6676" max="6676" width="14.75" style="877" hidden="1"/>
    <col min="6677" max="6677" width="11.625" style="877" hidden="1"/>
    <col min="6678" max="6678" width="8.125" style="877" hidden="1"/>
    <col min="6679" max="6679" width="9.25" style="877" hidden="1"/>
    <col min="6680" max="6683" width="9.75" style="877" hidden="1"/>
    <col min="6684" max="6699" width="8.125" style="877" hidden="1"/>
    <col min="6700" max="6700" width="39.25" style="877" hidden="1"/>
    <col min="6701" max="6915" width="8.75" style="877" hidden="1"/>
    <col min="6916" max="6916" width="4.25" style="877" hidden="1"/>
    <col min="6917" max="6917" width="12.5" style="877" hidden="1"/>
    <col min="6918" max="6918" width="9.25" style="877" hidden="1"/>
    <col min="6919" max="6919" width="5.125" style="877" hidden="1"/>
    <col min="6920" max="6920" width="4.375" style="877" hidden="1"/>
    <col min="6921" max="6921" width="7.375" style="877" hidden="1"/>
    <col min="6922" max="6922" width="5.25" style="877" hidden="1"/>
    <col min="6923" max="6924" width="5.75" style="877" hidden="1"/>
    <col min="6925" max="6925" width="7.25" style="877" hidden="1"/>
    <col min="6926" max="6926" width="9.625" style="877" hidden="1"/>
    <col min="6927" max="6927" width="4.25" style="877" hidden="1"/>
    <col min="6928" max="6928" width="9.625" style="877" hidden="1"/>
    <col min="6929" max="6929" width="10.75" style="877" hidden="1"/>
    <col min="6930" max="6930" width="8.75" style="877" hidden="1"/>
    <col min="6931" max="6931" width="5.75" style="877" hidden="1"/>
    <col min="6932" max="6932" width="14.75" style="877" hidden="1"/>
    <col min="6933" max="6933" width="11.625" style="877" hidden="1"/>
    <col min="6934" max="6934" width="8.125" style="877" hidden="1"/>
    <col min="6935" max="6935" width="9.25" style="877" hidden="1"/>
    <col min="6936" max="6939" width="9.75" style="877" hidden="1"/>
    <col min="6940" max="6955" width="8.125" style="877" hidden="1"/>
    <col min="6956" max="6956" width="39.25" style="877" hidden="1"/>
    <col min="6957" max="7171" width="8.75" style="877" hidden="1"/>
    <col min="7172" max="7172" width="4.25" style="877" hidden="1"/>
    <col min="7173" max="7173" width="12.5" style="877" hidden="1"/>
    <col min="7174" max="7174" width="9.25" style="877" hidden="1"/>
    <col min="7175" max="7175" width="5.125" style="877" hidden="1"/>
    <col min="7176" max="7176" width="4.375" style="877" hidden="1"/>
    <col min="7177" max="7177" width="7.375" style="877" hidden="1"/>
    <col min="7178" max="7178" width="5.25" style="877" hidden="1"/>
    <col min="7179" max="7180" width="5.75" style="877" hidden="1"/>
    <col min="7181" max="7181" width="7.25" style="877" hidden="1"/>
    <col min="7182" max="7182" width="9.625" style="877" hidden="1"/>
    <col min="7183" max="7183" width="4.25" style="877" hidden="1"/>
    <col min="7184" max="7184" width="9.625" style="877" hidden="1"/>
    <col min="7185" max="7185" width="10.75" style="877" hidden="1"/>
    <col min="7186" max="7186" width="8.75" style="877" hidden="1"/>
    <col min="7187" max="7187" width="5.75" style="877" hidden="1"/>
    <col min="7188" max="7188" width="14.75" style="877" hidden="1"/>
    <col min="7189" max="7189" width="11.625" style="877" hidden="1"/>
    <col min="7190" max="7190" width="8.125" style="877" hidden="1"/>
    <col min="7191" max="7191" width="9.25" style="877" hidden="1"/>
    <col min="7192" max="7195" width="9.75" style="877" hidden="1"/>
    <col min="7196" max="7211" width="8.125" style="877" hidden="1"/>
    <col min="7212" max="7212" width="39.25" style="877" hidden="1"/>
    <col min="7213" max="7427" width="8.75" style="877" hidden="1"/>
    <col min="7428" max="7428" width="4.25" style="877" hidden="1"/>
    <col min="7429" max="7429" width="12.5" style="877" hidden="1"/>
    <col min="7430" max="7430" width="9.25" style="877" hidden="1"/>
    <col min="7431" max="7431" width="5.125" style="877" hidden="1"/>
    <col min="7432" max="7432" width="4.375" style="877" hidden="1"/>
    <col min="7433" max="7433" width="7.375" style="877" hidden="1"/>
    <col min="7434" max="7434" width="5.25" style="877" hidden="1"/>
    <col min="7435" max="7436" width="5.75" style="877" hidden="1"/>
    <col min="7437" max="7437" width="7.25" style="877" hidden="1"/>
    <col min="7438" max="7438" width="9.625" style="877" hidden="1"/>
    <col min="7439" max="7439" width="4.25" style="877" hidden="1"/>
    <col min="7440" max="7440" width="9.625" style="877" hidden="1"/>
    <col min="7441" max="7441" width="10.75" style="877" hidden="1"/>
    <col min="7442" max="7442" width="8.75" style="877" hidden="1"/>
    <col min="7443" max="7443" width="5.75" style="877" hidden="1"/>
    <col min="7444" max="7444" width="14.75" style="877" hidden="1"/>
    <col min="7445" max="7445" width="11.625" style="877" hidden="1"/>
    <col min="7446" max="7446" width="8.125" style="877" hidden="1"/>
    <col min="7447" max="7447" width="9.25" style="877" hidden="1"/>
    <col min="7448" max="7451" width="9.75" style="877" hidden="1"/>
    <col min="7452" max="7467" width="8.125" style="877" hidden="1"/>
    <col min="7468" max="7468" width="39.25" style="877" hidden="1"/>
    <col min="7469" max="7683" width="8.75" style="877" hidden="1"/>
    <col min="7684" max="7684" width="4.25" style="877" hidden="1"/>
    <col min="7685" max="7685" width="12.5" style="877" hidden="1"/>
    <col min="7686" max="7686" width="9.25" style="877" hidden="1"/>
    <col min="7687" max="7687" width="5.125" style="877" hidden="1"/>
    <col min="7688" max="7688" width="4.375" style="877" hidden="1"/>
    <col min="7689" max="7689" width="7.375" style="877" hidden="1"/>
    <col min="7690" max="7690" width="5.25" style="877" hidden="1"/>
    <col min="7691" max="7692" width="5.75" style="877" hidden="1"/>
    <col min="7693" max="7693" width="7.25" style="877" hidden="1"/>
    <col min="7694" max="7694" width="9.625" style="877" hidden="1"/>
    <col min="7695" max="7695" width="4.25" style="877" hidden="1"/>
    <col min="7696" max="7696" width="9.625" style="877" hidden="1"/>
    <col min="7697" max="7697" width="10.75" style="877" hidden="1"/>
    <col min="7698" max="7698" width="8.75" style="877" hidden="1"/>
    <col min="7699" max="7699" width="5.75" style="877" hidden="1"/>
    <col min="7700" max="7700" width="14.75" style="877" hidden="1"/>
    <col min="7701" max="7701" width="11.625" style="877" hidden="1"/>
    <col min="7702" max="7702" width="8.125" style="877" hidden="1"/>
    <col min="7703" max="7703" width="9.25" style="877" hidden="1"/>
    <col min="7704" max="7707" width="9.75" style="877" hidden="1"/>
    <col min="7708" max="7723" width="8.125" style="877" hidden="1"/>
    <col min="7724" max="7724" width="39.25" style="877" hidden="1"/>
    <col min="7725" max="7939" width="8.75" style="877" hidden="1"/>
    <col min="7940" max="7940" width="4.25" style="877" hidden="1"/>
    <col min="7941" max="7941" width="12.5" style="877" hidden="1"/>
    <col min="7942" max="7942" width="9.25" style="877" hidden="1"/>
    <col min="7943" max="7943" width="5.125" style="877" hidden="1"/>
    <col min="7944" max="7944" width="4.375" style="877" hidden="1"/>
    <col min="7945" max="7945" width="7.375" style="877" hidden="1"/>
    <col min="7946" max="7946" width="5.25" style="877" hidden="1"/>
    <col min="7947" max="7948" width="5.75" style="877" hidden="1"/>
    <col min="7949" max="7949" width="7.25" style="877" hidden="1"/>
    <col min="7950" max="7950" width="9.625" style="877" hidden="1"/>
    <col min="7951" max="7951" width="4.25" style="877" hidden="1"/>
    <col min="7952" max="7952" width="9.625" style="877" hidden="1"/>
    <col min="7953" max="7953" width="10.75" style="877" hidden="1"/>
    <col min="7954" max="7954" width="8.75" style="877" hidden="1"/>
    <col min="7955" max="7955" width="5.75" style="877" hidden="1"/>
    <col min="7956" max="7956" width="14.75" style="877" hidden="1"/>
    <col min="7957" max="7957" width="11.625" style="877" hidden="1"/>
    <col min="7958" max="7958" width="8.125" style="877" hidden="1"/>
    <col min="7959" max="7959" width="9.25" style="877" hidden="1"/>
    <col min="7960" max="7963" width="9.75" style="877" hidden="1"/>
    <col min="7964" max="7979" width="8.125" style="877" hidden="1"/>
    <col min="7980" max="7980" width="39.25" style="877" hidden="1"/>
    <col min="7981" max="8195" width="8.75" style="877" hidden="1"/>
    <col min="8196" max="8196" width="4.25" style="877" hidden="1"/>
    <col min="8197" max="8197" width="12.5" style="877" hidden="1"/>
    <col min="8198" max="8198" width="9.25" style="877" hidden="1"/>
    <col min="8199" max="8199" width="5.125" style="877" hidden="1"/>
    <col min="8200" max="8200" width="4.375" style="877" hidden="1"/>
    <col min="8201" max="8201" width="7.375" style="877" hidden="1"/>
    <col min="8202" max="8202" width="5.25" style="877" hidden="1"/>
    <col min="8203" max="8204" width="5.75" style="877" hidden="1"/>
    <col min="8205" max="8205" width="7.25" style="877" hidden="1"/>
    <col min="8206" max="8206" width="9.625" style="877" hidden="1"/>
    <col min="8207" max="8207" width="4.25" style="877" hidden="1"/>
    <col min="8208" max="8208" width="9.625" style="877" hidden="1"/>
    <col min="8209" max="8209" width="10.75" style="877" hidden="1"/>
    <col min="8210" max="8210" width="8.75" style="877" hidden="1"/>
    <col min="8211" max="8211" width="5.75" style="877" hidden="1"/>
    <col min="8212" max="8212" width="14.75" style="877" hidden="1"/>
    <col min="8213" max="8213" width="11.625" style="877" hidden="1"/>
    <col min="8214" max="8214" width="8.125" style="877" hidden="1"/>
    <col min="8215" max="8215" width="9.25" style="877" hidden="1"/>
    <col min="8216" max="8219" width="9.75" style="877" hidden="1"/>
    <col min="8220" max="8235" width="8.125" style="877" hidden="1"/>
    <col min="8236" max="8236" width="39.25" style="877" hidden="1"/>
    <col min="8237" max="8451" width="8.75" style="877" hidden="1"/>
    <col min="8452" max="8452" width="4.25" style="877" hidden="1"/>
    <col min="8453" max="8453" width="12.5" style="877" hidden="1"/>
    <col min="8454" max="8454" width="9.25" style="877" hidden="1"/>
    <col min="8455" max="8455" width="5.125" style="877" hidden="1"/>
    <col min="8456" max="8456" width="4.375" style="877" hidden="1"/>
    <col min="8457" max="8457" width="7.375" style="877" hidden="1"/>
    <col min="8458" max="8458" width="5.25" style="877" hidden="1"/>
    <col min="8459" max="8460" width="5.75" style="877" hidden="1"/>
    <col min="8461" max="8461" width="7.25" style="877" hidden="1"/>
    <col min="8462" max="8462" width="9.625" style="877" hidden="1"/>
    <col min="8463" max="8463" width="4.25" style="877" hidden="1"/>
    <col min="8464" max="8464" width="9.625" style="877" hidden="1"/>
    <col min="8465" max="8465" width="10.75" style="877" hidden="1"/>
    <col min="8466" max="8466" width="8.75" style="877" hidden="1"/>
    <col min="8467" max="8467" width="5.75" style="877" hidden="1"/>
    <col min="8468" max="8468" width="14.75" style="877" hidden="1"/>
    <col min="8469" max="8469" width="11.625" style="877" hidden="1"/>
    <col min="8470" max="8470" width="8.125" style="877" hidden="1"/>
    <col min="8471" max="8471" width="9.25" style="877" hidden="1"/>
    <col min="8472" max="8475" width="9.75" style="877" hidden="1"/>
    <col min="8476" max="8491" width="8.125" style="877" hidden="1"/>
    <col min="8492" max="8492" width="39.25" style="877" hidden="1"/>
    <col min="8493" max="8707" width="8.75" style="877" hidden="1"/>
    <col min="8708" max="8708" width="4.25" style="877" hidden="1"/>
    <col min="8709" max="8709" width="12.5" style="877" hidden="1"/>
    <col min="8710" max="8710" width="9.25" style="877" hidden="1"/>
    <col min="8711" max="8711" width="5.125" style="877" hidden="1"/>
    <col min="8712" max="8712" width="4.375" style="877" hidden="1"/>
    <col min="8713" max="8713" width="7.375" style="877" hidden="1"/>
    <col min="8714" max="8714" width="5.25" style="877" hidden="1"/>
    <col min="8715" max="8716" width="5.75" style="877" hidden="1"/>
    <col min="8717" max="8717" width="7.25" style="877" hidden="1"/>
    <col min="8718" max="8718" width="9.625" style="877" hidden="1"/>
    <col min="8719" max="8719" width="4.25" style="877" hidden="1"/>
    <col min="8720" max="8720" width="9.625" style="877" hidden="1"/>
    <col min="8721" max="8721" width="10.75" style="877" hidden="1"/>
    <col min="8722" max="8722" width="8.75" style="877" hidden="1"/>
    <col min="8723" max="8723" width="5.75" style="877" hidden="1"/>
    <col min="8724" max="8724" width="14.75" style="877" hidden="1"/>
    <col min="8725" max="8725" width="11.625" style="877" hidden="1"/>
    <col min="8726" max="8726" width="8.125" style="877" hidden="1"/>
    <col min="8727" max="8727" width="9.25" style="877" hidden="1"/>
    <col min="8728" max="8731" width="9.75" style="877" hidden="1"/>
    <col min="8732" max="8747" width="8.125" style="877" hidden="1"/>
    <col min="8748" max="8748" width="39.25" style="877" hidden="1"/>
    <col min="8749" max="8963" width="8.75" style="877" hidden="1"/>
    <col min="8964" max="8964" width="4.25" style="877" hidden="1"/>
    <col min="8965" max="8965" width="12.5" style="877" hidden="1"/>
    <col min="8966" max="8966" width="9.25" style="877" hidden="1"/>
    <col min="8967" max="8967" width="5.125" style="877" hidden="1"/>
    <col min="8968" max="8968" width="4.375" style="877" hidden="1"/>
    <col min="8969" max="8969" width="7.375" style="877" hidden="1"/>
    <col min="8970" max="8970" width="5.25" style="877" hidden="1"/>
    <col min="8971" max="8972" width="5.75" style="877" hidden="1"/>
    <col min="8973" max="8973" width="7.25" style="877" hidden="1"/>
    <col min="8974" max="8974" width="9.625" style="877" hidden="1"/>
    <col min="8975" max="8975" width="4.25" style="877" hidden="1"/>
    <col min="8976" max="8976" width="9.625" style="877" hidden="1"/>
    <col min="8977" max="8977" width="10.75" style="877" hidden="1"/>
    <col min="8978" max="8978" width="8.75" style="877" hidden="1"/>
    <col min="8979" max="8979" width="5.75" style="877" hidden="1"/>
    <col min="8980" max="8980" width="14.75" style="877" hidden="1"/>
    <col min="8981" max="8981" width="11.625" style="877" hidden="1"/>
    <col min="8982" max="8982" width="8.125" style="877" hidden="1"/>
    <col min="8983" max="8983" width="9.25" style="877" hidden="1"/>
    <col min="8984" max="8987" width="9.75" style="877" hidden="1"/>
    <col min="8988" max="9003" width="8.125" style="877" hidden="1"/>
    <col min="9004" max="9004" width="39.25" style="877" hidden="1"/>
    <col min="9005" max="9219" width="8.75" style="877" hidden="1"/>
    <col min="9220" max="9220" width="4.25" style="877" hidden="1"/>
    <col min="9221" max="9221" width="12.5" style="877" hidden="1"/>
    <col min="9222" max="9222" width="9.25" style="877" hidden="1"/>
    <col min="9223" max="9223" width="5.125" style="877" hidden="1"/>
    <col min="9224" max="9224" width="4.375" style="877" hidden="1"/>
    <col min="9225" max="9225" width="7.375" style="877" hidden="1"/>
    <col min="9226" max="9226" width="5.25" style="877" hidden="1"/>
    <col min="9227" max="9228" width="5.75" style="877" hidden="1"/>
    <col min="9229" max="9229" width="7.25" style="877" hidden="1"/>
    <col min="9230" max="9230" width="9.625" style="877" hidden="1"/>
    <col min="9231" max="9231" width="4.25" style="877" hidden="1"/>
    <col min="9232" max="9232" width="9.625" style="877" hidden="1"/>
    <col min="9233" max="9233" width="10.75" style="877" hidden="1"/>
    <col min="9234" max="9234" width="8.75" style="877" hidden="1"/>
    <col min="9235" max="9235" width="5.75" style="877" hidden="1"/>
    <col min="9236" max="9236" width="14.75" style="877" hidden="1"/>
    <col min="9237" max="9237" width="11.625" style="877" hidden="1"/>
    <col min="9238" max="9238" width="8.125" style="877" hidden="1"/>
    <col min="9239" max="9239" width="9.25" style="877" hidden="1"/>
    <col min="9240" max="9243" width="9.75" style="877" hidden="1"/>
    <col min="9244" max="9259" width="8.125" style="877" hidden="1"/>
    <col min="9260" max="9260" width="39.25" style="877" hidden="1"/>
    <col min="9261" max="9475" width="8.75" style="877" hidden="1"/>
    <col min="9476" max="9476" width="4.25" style="877" hidden="1"/>
    <col min="9477" max="9477" width="12.5" style="877" hidden="1"/>
    <col min="9478" max="9478" width="9.25" style="877" hidden="1"/>
    <col min="9479" max="9479" width="5.125" style="877" hidden="1"/>
    <col min="9480" max="9480" width="4.375" style="877" hidden="1"/>
    <col min="9481" max="9481" width="7.375" style="877" hidden="1"/>
    <col min="9482" max="9482" width="5.25" style="877" hidden="1"/>
    <col min="9483" max="9484" width="5.75" style="877" hidden="1"/>
    <col min="9485" max="9485" width="7.25" style="877" hidden="1"/>
    <col min="9486" max="9486" width="9.625" style="877" hidden="1"/>
    <col min="9487" max="9487" width="4.25" style="877" hidden="1"/>
    <col min="9488" max="9488" width="9.625" style="877" hidden="1"/>
    <col min="9489" max="9489" width="10.75" style="877" hidden="1"/>
    <col min="9490" max="9490" width="8.75" style="877" hidden="1"/>
    <col min="9491" max="9491" width="5.75" style="877" hidden="1"/>
    <col min="9492" max="9492" width="14.75" style="877" hidden="1"/>
    <col min="9493" max="9493" width="11.625" style="877" hidden="1"/>
    <col min="9494" max="9494" width="8.125" style="877" hidden="1"/>
    <col min="9495" max="9495" width="9.25" style="877" hidden="1"/>
    <col min="9496" max="9499" width="9.75" style="877" hidden="1"/>
    <col min="9500" max="9515" width="8.125" style="877" hidden="1"/>
    <col min="9516" max="9516" width="39.25" style="877" hidden="1"/>
    <col min="9517" max="9731" width="8.75" style="877" hidden="1"/>
    <col min="9732" max="9732" width="4.25" style="877" hidden="1"/>
    <col min="9733" max="9733" width="12.5" style="877" hidden="1"/>
    <col min="9734" max="9734" width="9.25" style="877" hidden="1"/>
    <col min="9735" max="9735" width="5.125" style="877" hidden="1"/>
    <col min="9736" max="9736" width="4.375" style="877" hidden="1"/>
    <col min="9737" max="9737" width="7.375" style="877" hidden="1"/>
    <col min="9738" max="9738" width="5.25" style="877" hidden="1"/>
    <col min="9739" max="9740" width="5.75" style="877" hidden="1"/>
    <col min="9741" max="9741" width="7.25" style="877" hidden="1"/>
    <col min="9742" max="9742" width="9.625" style="877" hidden="1"/>
    <col min="9743" max="9743" width="4.25" style="877" hidden="1"/>
    <col min="9744" max="9744" width="9.625" style="877" hidden="1"/>
    <col min="9745" max="9745" width="10.75" style="877" hidden="1"/>
    <col min="9746" max="9746" width="8.75" style="877" hidden="1"/>
    <col min="9747" max="9747" width="5.75" style="877" hidden="1"/>
    <col min="9748" max="9748" width="14.75" style="877" hidden="1"/>
    <col min="9749" max="9749" width="11.625" style="877" hidden="1"/>
    <col min="9750" max="9750" width="8.125" style="877" hidden="1"/>
    <col min="9751" max="9751" width="9.25" style="877" hidden="1"/>
    <col min="9752" max="9755" width="9.75" style="877" hidden="1"/>
    <col min="9756" max="9771" width="8.125" style="877" hidden="1"/>
    <col min="9772" max="9772" width="39.25" style="877" hidden="1"/>
    <col min="9773" max="9987" width="8.75" style="877" hidden="1"/>
    <col min="9988" max="9988" width="4.25" style="877" hidden="1"/>
    <col min="9989" max="9989" width="12.5" style="877" hidden="1"/>
    <col min="9990" max="9990" width="9.25" style="877" hidden="1"/>
    <col min="9991" max="9991" width="5.125" style="877" hidden="1"/>
    <col min="9992" max="9992" width="4.375" style="877" hidden="1"/>
    <col min="9993" max="9993" width="7.375" style="877" hidden="1"/>
    <col min="9994" max="9994" width="5.25" style="877" hidden="1"/>
    <col min="9995" max="9996" width="5.75" style="877" hidden="1"/>
    <col min="9997" max="9997" width="7.25" style="877" hidden="1"/>
    <col min="9998" max="9998" width="9.625" style="877" hidden="1"/>
    <col min="9999" max="9999" width="4.25" style="877" hidden="1"/>
    <col min="10000" max="10000" width="9.625" style="877" hidden="1"/>
    <col min="10001" max="10001" width="10.75" style="877" hidden="1"/>
    <col min="10002" max="10002" width="8.75" style="877" hidden="1"/>
    <col min="10003" max="10003" width="5.75" style="877" hidden="1"/>
    <col min="10004" max="10004" width="14.75" style="877" hidden="1"/>
    <col min="10005" max="10005" width="11.625" style="877" hidden="1"/>
    <col min="10006" max="10006" width="8.125" style="877" hidden="1"/>
    <col min="10007" max="10007" width="9.25" style="877" hidden="1"/>
    <col min="10008" max="10011" width="9.75" style="877" hidden="1"/>
    <col min="10012" max="10027" width="8.125" style="877" hidden="1"/>
    <col min="10028" max="10028" width="39.25" style="877" hidden="1"/>
    <col min="10029" max="10243" width="8.75" style="877" hidden="1"/>
    <col min="10244" max="10244" width="4.25" style="877" hidden="1"/>
    <col min="10245" max="10245" width="12.5" style="877" hidden="1"/>
    <col min="10246" max="10246" width="9.25" style="877" hidden="1"/>
    <col min="10247" max="10247" width="5.125" style="877" hidden="1"/>
    <col min="10248" max="10248" width="4.375" style="877" hidden="1"/>
    <col min="10249" max="10249" width="7.375" style="877" hidden="1"/>
    <col min="10250" max="10250" width="5.25" style="877" hidden="1"/>
    <col min="10251" max="10252" width="5.75" style="877" hidden="1"/>
    <col min="10253" max="10253" width="7.25" style="877" hidden="1"/>
    <col min="10254" max="10254" width="9.625" style="877" hidden="1"/>
    <col min="10255" max="10255" width="4.25" style="877" hidden="1"/>
    <col min="10256" max="10256" width="9.625" style="877" hidden="1"/>
    <col min="10257" max="10257" width="10.75" style="877" hidden="1"/>
    <col min="10258" max="10258" width="8.75" style="877" hidden="1"/>
    <col min="10259" max="10259" width="5.75" style="877" hidden="1"/>
    <col min="10260" max="10260" width="14.75" style="877" hidden="1"/>
    <col min="10261" max="10261" width="11.625" style="877" hidden="1"/>
    <col min="10262" max="10262" width="8.125" style="877" hidden="1"/>
    <col min="10263" max="10263" width="9.25" style="877" hidden="1"/>
    <col min="10264" max="10267" width="9.75" style="877" hidden="1"/>
    <col min="10268" max="10283" width="8.125" style="877" hidden="1"/>
    <col min="10284" max="10284" width="39.25" style="877" hidden="1"/>
    <col min="10285" max="10499" width="8.75" style="877" hidden="1"/>
    <col min="10500" max="10500" width="4.25" style="877" hidden="1"/>
    <col min="10501" max="10501" width="12.5" style="877" hidden="1"/>
    <col min="10502" max="10502" width="9.25" style="877" hidden="1"/>
    <col min="10503" max="10503" width="5.125" style="877" hidden="1"/>
    <col min="10504" max="10504" width="4.375" style="877" hidden="1"/>
    <col min="10505" max="10505" width="7.375" style="877" hidden="1"/>
    <col min="10506" max="10506" width="5.25" style="877" hidden="1"/>
    <col min="10507" max="10508" width="5.75" style="877" hidden="1"/>
    <col min="10509" max="10509" width="7.25" style="877" hidden="1"/>
    <col min="10510" max="10510" width="9.625" style="877" hidden="1"/>
    <col min="10511" max="10511" width="4.25" style="877" hidden="1"/>
    <col min="10512" max="10512" width="9.625" style="877" hidden="1"/>
    <col min="10513" max="10513" width="10.75" style="877" hidden="1"/>
    <col min="10514" max="10514" width="8.75" style="877" hidden="1"/>
    <col min="10515" max="10515" width="5.75" style="877" hidden="1"/>
    <col min="10516" max="10516" width="14.75" style="877" hidden="1"/>
    <col min="10517" max="10517" width="11.625" style="877" hidden="1"/>
    <col min="10518" max="10518" width="8.125" style="877" hidden="1"/>
    <col min="10519" max="10519" width="9.25" style="877" hidden="1"/>
    <col min="10520" max="10523" width="9.75" style="877" hidden="1"/>
    <col min="10524" max="10539" width="8.125" style="877" hidden="1"/>
    <col min="10540" max="10540" width="39.25" style="877" hidden="1"/>
    <col min="10541" max="10755" width="8.75" style="877" hidden="1"/>
    <col min="10756" max="10756" width="4.25" style="877" hidden="1"/>
    <col min="10757" max="10757" width="12.5" style="877" hidden="1"/>
    <col min="10758" max="10758" width="9.25" style="877" hidden="1"/>
    <col min="10759" max="10759" width="5.125" style="877" hidden="1"/>
    <col min="10760" max="10760" width="4.375" style="877" hidden="1"/>
    <col min="10761" max="10761" width="7.375" style="877" hidden="1"/>
    <col min="10762" max="10762" width="5.25" style="877" hidden="1"/>
    <col min="10763" max="10764" width="5.75" style="877" hidden="1"/>
    <col min="10765" max="10765" width="7.25" style="877" hidden="1"/>
    <col min="10766" max="10766" width="9.625" style="877" hidden="1"/>
    <col min="10767" max="10767" width="4.25" style="877" hidden="1"/>
    <col min="10768" max="10768" width="9.625" style="877" hidden="1"/>
    <col min="10769" max="10769" width="10.75" style="877" hidden="1"/>
    <col min="10770" max="10770" width="8.75" style="877" hidden="1"/>
    <col min="10771" max="10771" width="5.75" style="877" hidden="1"/>
    <col min="10772" max="10772" width="14.75" style="877" hidden="1"/>
    <col min="10773" max="10773" width="11.625" style="877" hidden="1"/>
    <col min="10774" max="10774" width="8.125" style="877" hidden="1"/>
    <col min="10775" max="10775" width="9.25" style="877" hidden="1"/>
    <col min="10776" max="10779" width="9.75" style="877" hidden="1"/>
    <col min="10780" max="10795" width="8.125" style="877" hidden="1"/>
    <col min="10796" max="10796" width="39.25" style="877" hidden="1"/>
    <col min="10797" max="11011" width="8.75" style="877" hidden="1"/>
    <col min="11012" max="11012" width="4.25" style="877" hidden="1"/>
    <col min="11013" max="11013" width="12.5" style="877" hidden="1"/>
    <col min="11014" max="11014" width="9.25" style="877" hidden="1"/>
    <col min="11015" max="11015" width="5.125" style="877" hidden="1"/>
    <col min="11016" max="11016" width="4.375" style="877" hidden="1"/>
    <col min="11017" max="11017" width="7.375" style="877" hidden="1"/>
    <col min="11018" max="11018" width="5.25" style="877" hidden="1"/>
    <col min="11019" max="11020" width="5.75" style="877" hidden="1"/>
    <col min="11021" max="11021" width="7.25" style="877" hidden="1"/>
    <col min="11022" max="11022" width="9.625" style="877" hidden="1"/>
    <col min="11023" max="11023" width="4.25" style="877" hidden="1"/>
    <col min="11024" max="11024" width="9.625" style="877" hidden="1"/>
    <col min="11025" max="11025" width="10.75" style="877" hidden="1"/>
    <col min="11026" max="11026" width="8.75" style="877" hidden="1"/>
    <col min="11027" max="11027" width="5.75" style="877" hidden="1"/>
    <col min="11028" max="11028" width="14.75" style="877" hidden="1"/>
    <col min="11029" max="11029" width="11.625" style="877" hidden="1"/>
    <col min="11030" max="11030" width="8.125" style="877" hidden="1"/>
    <col min="11031" max="11031" width="9.25" style="877" hidden="1"/>
    <col min="11032" max="11035" width="9.75" style="877" hidden="1"/>
    <col min="11036" max="11051" width="8.125" style="877" hidden="1"/>
    <col min="11052" max="11052" width="39.25" style="877" hidden="1"/>
    <col min="11053" max="11267" width="8.75" style="877" hidden="1"/>
    <col min="11268" max="11268" width="4.25" style="877" hidden="1"/>
    <col min="11269" max="11269" width="12.5" style="877" hidden="1"/>
    <col min="11270" max="11270" width="9.25" style="877" hidden="1"/>
    <col min="11271" max="11271" width="5.125" style="877" hidden="1"/>
    <col min="11272" max="11272" width="4.375" style="877" hidden="1"/>
    <col min="11273" max="11273" width="7.375" style="877" hidden="1"/>
    <col min="11274" max="11274" width="5.25" style="877" hidden="1"/>
    <col min="11275" max="11276" width="5.75" style="877" hidden="1"/>
    <col min="11277" max="11277" width="7.25" style="877" hidden="1"/>
    <col min="11278" max="11278" width="9.625" style="877" hidden="1"/>
    <col min="11279" max="11279" width="4.25" style="877" hidden="1"/>
    <col min="11280" max="11280" width="9.625" style="877" hidden="1"/>
    <col min="11281" max="11281" width="10.75" style="877" hidden="1"/>
    <col min="11282" max="11282" width="8.75" style="877" hidden="1"/>
    <col min="11283" max="11283" width="5.75" style="877" hidden="1"/>
    <col min="11284" max="11284" width="14.75" style="877" hidden="1"/>
    <col min="11285" max="11285" width="11.625" style="877" hidden="1"/>
    <col min="11286" max="11286" width="8.125" style="877" hidden="1"/>
    <col min="11287" max="11287" width="9.25" style="877" hidden="1"/>
    <col min="11288" max="11291" width="9.75" style="877" hidden="1"/>
    <col min="11292" max="11307" width="8.125" style="877" hidden="1"/>
    <col min="11308" max="11308" width="39.25" style="877" hidden="1"/>
    <col min="11309" max="11523" width="8.75" style="877" hidden="1"/>
    <col min="11524" max="11524" width="4.25" style="877" hidden="1"/>
    <col min="11525" max="11525" width="12.5" style="877" hidden="1"/>
    <col min="11526" max="11526" width="9.25" style="877" hidden="1"/>
    <col min="11527" max="11527" width="5.125" style="877" hidden="1"/>
    <col min="11528" max="11528" width="4.375" style="877" hidden="1"/>
    <col min="11529" max="11529" width="7.375" style="877" hidden="1"/>
    <col min="11530" max="11530" width="5.25" style="877" hidden="1"/>
    <col min="11531" max="11532" width="5.75" style="877" hidden="1"/>
    <col min="11533" max="11533" width="7.25" style="877" hidden="1"/>
    <col min="11534" max="11534" width="9.625" style="877" hidden="1"/>
    <col min="11535" max="11535" width="4.25" style="877" hidden="1"/>
    <col min="11536" max="11536" width="9.625" style="877" hidden="1"/>
    <col min="11537" max="11537" width="10.75" style="877" hidden="1"/>
    <col min="11538" max="11538" width="8.75" style="877" hidden="1"/>
    <col min="11539" max="11539" width="5.75" style="877" hidden="1"/>
    <col min="11540" max="11540" width="14.75" style="877" hidden="1"/>
    <col min="11541" max="11541" width="11.625" style="877" hidden="1"/>
    <col min="11542" max="11542" width="8.125" style="877" hidden="1"/>
    <col min="11543" max="11543" width="9.25" style="877" hidden="1"/>
    <col min="11544" max="11547" width="9.75" style="877" hidden="1"/>
    <col min="11548" max="11563" width="8.125" style="877" hidden="1"/>
    <col min="11564" max="11564" width="39.25" style="877" hidden="1"/>
    <col min="11565" max="11779" width="8.75" style="877" hidden="1"/>
    <col min="11780" max="11780" width="4.25" style="877" hidden="1"/>
    <col min="11781" max="11781" width="12.5" style="877" hidden="1"/>
    <col min="11782" max="11782" width="9.25" style="877" hidden="1"/>
    <col min="11783" max="11783" width="5.125" style="877" hidden="1"/>
    <col min="11784" max="11784" width="4.375" style="877" hidden="1"/>
    <col min="11785" max="11785" width="7.375" style="877" hidden="1"/>
    <col min="11786" max="11786" width="5.25" style="877" hidden="1"/>
    <col min="11787" max="11788" width="5.75" style="877" hidden="1"/>
    <col min="11789" max="11789" width="7.25" style="877" hidden="1"/>
    <col min="11790" max="11790" width="9.625" style="877" hidden="1"/>
    <col min="11791" max="11791" width="4.25" style="877" hidden="1"/>
    <col min="11792" max="11792" width="9.625" style="877" hidden="1"/>
    <col min="11793" max="11793" width="10.75" style="877" hidden="1"/>
    <col min="11794" max="11794" width="8.75" style="877" hidden="1"/>
    <col min="11795" max="11795" width="5.75" style="877" hidden="1"/>
    <col min="11796" max="11796" width="14.75" style="877" hidden="1"/>
    <col min="11797" max="11797" width="11.625" style="877" hidden="1"/>
    <col min="11798" max="11798" width="8.125" style="877" hidden="1"/>
    <col min="11799" max="11799" width="9.25" style="877" hidden="1"/>
    <col min="11800" max="11803" width="9.75" style="877" hidden="1"/>
    <col min="11804" max="11819" width="8.125" style="877" hidden="1"/>
    <col min="11820" max="11820" width="39.25" style="877" hidden="1"/>
    <col min="11821" max="12035" width="8.75" style="877" hidden="1"/>
    <col min="12036" max="12036" width="4.25" style="877" hidden="1"/>
    <col min="12037" max="12037" width="12.5" style="877" hidden="1"/>
    <col min="12038" max="12038" width="9.25" style="877" hidden="1"/>
    <col min="12039" max="12039" width="5.125" style="877" hidden="1"/>
    <col min="12040" max="12040" width="4.375" style="877" hidden="1"/>
    <col min="12041" max="12041" width="7.375" style="877" hidden="1"/>
    <col min="12042" max="12042" width="5.25" style="877" hidden="1"/>
    <col min="12043" max="12044" width="5.75" style="877" hidden="1"/>
    <col min="12045" max="12045" width="7.25" style="877" hidden="1"/>
    <col min="12046" max="12046" width="9.625" style="877" hidden="1"/>
    <col min="12047" max="12047" width="4.25" style="877" hidden="1"/>
    <col min="12048" max="12048" width="9.625" style="877" hidden="1"/>
    <col min="12049" max="12049" width="10.75" style="877" hidden="1"/>
    <col min="12050" max="12050" width="8.75" style="877" hidden="1"/>
    <col min="12051" max="12051" width="5.75" style="877" hidden="1"/>
    <col min="12052" max="12052" width="14.75" style="877" hidden="1"/>
    <col min="12053" max="12053" width="11.625" style="877" hidden="1"/>
    <col min="12054" max="12054" width="8.125" style="877" hidden="1"/>
    <col min="12055" max="12055" width="9.25" style="877" hidden="1"/>
    <col min="12056" max="12059" width="9.75" style="877" hidden="1"/>
    <col min="12060" max="12075" width="8.125" style="877" hidden="1"/>
    <col min="12076" max="12076" width="39.25" style="877" hidden="1"/>
    <col min="12077" max="12291" width="8.75" style="877" hidden="1"/>
    <col min="12292" max="12292" width="4.25" style="877" hidden="1"/>
    <col min="12293" max="12293" width="12.5" style="877" hidden="1"/>
    <col min="12294" max="12294" width="9.25" style="877" hidden="1"/>
    <col min="12295" max="12295" width="5.125" style="877" hidden="1"/>
    <col min="12296" max="12296" width="4.375" style="877" hidden="1"/>
    <col min="12297" max="12297" width="7.375" style="877" hidden="1"/>
    <col min="12298" max="12298" width="5.25" style="877" hidden="1"/>
    <col min="12299" max="12300" width="5.75" style="877" hidden="1"/>
    <col min="12301" max="12301" width="7.25" style="877" hidden="1"/>
    <col min="12302" max="12302" width="9.625" style="877" hidden="1"/>
    <col min="12303" max="12303" width="4.25" style="877" hidden="1"/>
    <col min="12304" max="12304" width="9.625" style="877" hidden="1"/>
    <col min="12305" max="12305" width="10.75" style="877" hidden="1"/>
    <col min="12306" max="12306" width="8.75" style="877" hidden="1"/>
    <col min="12307" max="12307" width="5.75" style="877" hidden="1"/>
    <col min="12308" max="12308" width="14.75" style="877" hidden="1"/>
    <col min="12309" max="12309" width="11.625" style="877" hidden="1"/>
    <col min="12310" max="12310" width="8.125" style="877" hidden="1"/>
    <col min="12311" max="12311" width="9.25" style="877" hidden="1"/>
    <col min="12312" max="12315" width="9.75" style="877" hidden="1"/>
    <col min="12316" max="12331" width="8.125" style="877" hidden="1"/>
    <col min="12332" max="12332" width="39.25" style="877" hidden="1"/>
    <col min="12333" max="12547" width="8.75" style="877" hidden="1"/>
    <col min="12548" max="12548" width="4.25" style="877" hidden="1"/>
    <col min="12549" max="12549" width="12.5" style="877" hidden="1"/>
    <col min="12550" max="12550" width="9.25" style="877" hidden="1"/>
    <col min="12551" max="12551" width="5.125" style="877" hidden="1"/>
    <col min="12552" max="12552" width="4.375" style="877" hidden="1"/>
    <col min="12553" max="12553" width="7.375" style="877" hidden="1"/>
    <col min="12554" max="12554" width="5.25" style="877" hidden="1"/>
    <col min="12555" max="12556" width="5.75" style="877" hidden="1"/>
    <col min="12557" max="12557" width="7.25" style="877" hidden="1"/>
    <col min="12558" max="12558" width="9.625" style="877" hidden="1"/>
    <col min="12559" max="12559" width="4.25" style="877" hidden="1"/>
    <col min="12560" max="12560" width="9.625" style="877" hidden="1"/>
    <col min="12561" max="12561" width="10.75" style="877" hidden="1"/>
    <col min="12562" max="12562" width="8.75" style="877" hidden="1"/>
    <col min="12563" max="12563" width="5.75" style="877" hidden="1"/>
    <col min="12564" max="12564" width="14.75" style="877" hidden="1"/>
    <col min="12565" max="12565" width="11.625" style="877" hidden="1"/>
    <col min="12566" max="12566" width="8.125" style="877" hidden="1"/>
    <col min="12567" max="12567" width="9.25" style="877" hidden="1"/>
    <col min="12568" max="12571" width="9.75" style="877" hidden="1"/>
    <col min="12572" max="12587" width="8.125" style="877" hidden="1"/>
    <col min="12588" max="12588" width="39.25" style="877" hidden="1"/>
    <col min="12589" max="12803" width="8.75" style="877" hidden="1"/>
    <col min="12804" max="12804" width="4.25" style="877" hidden="1"/>
    <col min="12805" max="12805" width="12.5" style="877" hidden="1"/>
    <col min="12806" max="12806" width="9.25" style="877" hidden="1"/>
    <col min="12807" max="12807" width="5.125" style="877" hidden="1"/>
    <col min="12808" max="12808" width="4.375" style="877" hidden="1"/>
    <col min="12809" max="12809" width="7.375" style="877" hidden="1"/>
    <col min="12810" max="12810" width="5.25" style="877" hidden="1"/>
    <col min="12811" max="12812" width="5.75" style="877" hidden="1"/>
    <col min="12813" max="12813" width="7.25" style="877" hidden="1"/>
    <col min="12814" max="12814" width="9.625" style="877" hidden="1"/>
    <col min="12815" max="12815" width="4.25" style="877" hidden="1"/>
    <col min="12816" max="12816" width="9.625" style="877" hidden="1"/>
    <col min="12817" max="12817" width="10.75" style="877" hidden="1"/>
    <col min="12818" max="12818" width="8.75" style="877" hidden="1"/>
    <col min="12819" max="12819" width="5.75" style="877" hidden="1"/>
    <col min="12820" max="12820" width="14.75" style="877" hidden="1"/>
    <col min="12821" max="12821" width="11.625" style="877" hidden="1"/>
    <col min="12822" max="12822" width="8.125" style="877" hidden="1"/>
    <col min="12823" max="12823" width="9.25" style="877" hidden="1"/>
    <col min="12824" max="12827" width="9.75" style="877" hidden="1"/>
    <col min="12828" max="12843" width="8.125" style="877" hidden="1"/>
    <col min="12844" max="12844" width="39.25" style="877" hidden="1"/>
    <col min="12845" max="13059" width="8.75" style="877" hidden="1"/>
    <col min="13060" max="13060" width="4.25" style="877" hidden="1"/>
    <col min="13061" max="13061" width="12.5" style="877" hidden="1"/>
    <col min="13062" max="13062" width="9.25" style="877" hidden="1"/>
    <col min="13063" max="13063" width="5.125" style="877" hidden="1"/>
    <col min="13064" max="13064" width="4.375" style="877" hidden="1"/>
    <col min="13065" max="13065" width="7.375" style="877" hidden="1"/>
    <col min="13066" max="13066" width="5.25" style="877" hidden="1"/>
    <col min="13067" max="13068" width="5.75" style="877" hidden="1"/>
    <col min="13069" max="13069" width="7.25" style="877" hidden="1"/>
    <col min="13070" max="13070" width="9.625" style="877" hidden="1"/>
    <col min="13071" max="13071" width="4.25" style="877" hidden="1"/>
    <col min="13072" max="13072" width="9.625" style="877" hidden="1"/>
    <col min="13073" max="13073" width="10.75" style="877" hidden="1"/>
    <col min="13074" max="13074" width="8.75" style="877" hidden="1"/>
    <col min="13075" max="13075" width="5.75" style="877" hidden="1"/>
    <col min="13076" max="13076" width="14.75" style="877" hidden="1"/>
    <col min="13077" max="13077" width="11.625" style="877" hidden="1"/>
    <col min="13078" max="13078" width="8.125" style="877" hidden="1"/>
    <col min="13079" max="13079" width="9.25" style="877" hidden="1"/>
    <col min="13080" max="13083" width="9.75" style="877" hidden="1"/>
    <col min="13084" max="13099" width="8.125" style="877" hidden="1"/>
    <col min="13100" max="13100" width="39.25" style="877" hidden="1"/>
    <col min="13101" max="13315" width="8.75" style="877" hidden="1"/>
    <col min="13316" max="13316" width="4.25" style="877" hidden="1"/>
    <col min="13317" max="13317" width="12.5" style="877" hidden="1"/>
    <col min="13318" max="13318" width="9.25" style="877" hidden="1"/>
    <col min="13319" max="13319" width="5.125" style="877" hidden="1"/>
    <col min="13320" max="13320" width="4.375" style="877" hidden="1"/>
    <col min="13321" max="13321" width="7.375" style="877" hidden="1"/>
    <col min="13322" max="13322" width="5.25" style="877" hidden="1"/>
    <col min="13323" max="13324" width="5.75" style="877" hidden="1"/>
    <col min="13325" max="13325" width="7.25" style="877" hidden="1"/>
    <col min="13326" max="13326" width="9.625" style="877" hidden="1"/>
    <col min="13327" max="13327" width="4.25" style="877" hidden="1"/>
    <col min="13328" max="13328" width="9.625" style="877" hidden="1"/>
    <col min="13329" max="13329" width="10.75" style="877" hidden="1"/>
    <col min="13330" max="13330" width="8.75" style="877" hidden="1"/>
    <col min="13331" max="13331" width="5.75" style="877" hidden="1"/>
    <col min="13332" max="13332" width="14.75" style="877" hidden="1"/>
    <col min="13333" max="13333" width="11.625" style="877" hidden="1"/>
    <col min="13334" max="13334" width="8.125" style="877" hidden="1"/>
    <col min="13335" max="13335" width="9.25" style="877" hidden="1"/>
    <col min="13336" max="13339" width="9.75" style="877" hidden="1"/>
    <col min="13340" max="13355" width="8.125" style="877" hidden="1"/>
    <col min="13356" max="13356" width="39.25" style="877" hidden="1"/>
    <col min="13357" max="13571" width="8.75" style="877" hidden="1"/>
    <col min="13572" max="13572" width="4.25" style="877" hidden="1"/>
    <col min="13573" max="13573" width="12.5" style="877" hidden="1"/>
    <col min="13574" max="13574" width="9.25" style="877" hidden="1"/>
    <col min="13575" max="13575" width="5.125" style="877" hidden="1"/>
    <col min="13576" max="13576" width="4.375" style="877" hidden="1"/>
    <col min="13577" max="13577" width="7.375" style="877" hidden="1"/>
    <col min="13578" max="13578" width="5.25" style="877" hidden="1"/>
    <col min="13579" max="13580" width="5.75" style="877" hidden="1"/>
    <col min="13581" max="13581" width="7.25" style="877" hidden="1"/>
    <col min="13582" max="13582" width="9.625" style="877" hidden="1"/>
    <col min="13583" max="13583" width="4.25" style="877" hidden="1"/>
    <col min="13584" max="13584" width="9.625" style="877" hidden="1"/>
    <col min="13585" max="13585" width="10.75" style="877" hidden="1"/>
    <col min="13586" max="13586" width="8.75" style="877" hidden="1"/>
    <col min="13587" max="13587" width="5.75" style="877" hidden="1"/>
    <col min="13588" max="13588" width="14.75" style="877" hidden="1"/>
    <col min="13589" max="13589" width="11.625" style="877" hidden="1"/>
    <col min="13590" max="13590" width="8.125" style="877" hidden="1"/>
    <col min="13591" max="13591" width="9.25" style="877" hidden="1"/>
    <col min="13592" max="13595" width="9.75" style="877" hidden="1"/>
    <col min="13596" max="13611" width="8.125" style="877" hidden="1"/>
    <col min="13612" max="13612" width="39.25" style="877" hidden="1"/>
    <col min="13613" max="13827" width="8.75" style="877" hidden="1"/>
    <col min="13828" max="13828" width="4.25" style="877" hidden="1"/>
    <col min="13829" max="13829" width="12.5" style="877" hidden="1"/>
    <col min="13830" max="13830" width="9.25" style="877" hidden="1"/>
    <col min="13831" max="13831" width="5.125" style="877" hidden="1"/>
    <col min="13832" max="13832" width="4.375" style="877" hidden="1"/>
    <col min="13833" max="13833" width="7.375" style="877" hidden="1"/>
    <col min="13834" max="13834" width="5.25" style="877" hidden="1"/>
    <col min="13835" max="13836" width="5.75" style="877" hidden="1"/>
    <col min="13837" max="13837" width="7.25" style="877" hidden="1"/>
    <col min="13838" max="13838" width="9.625" style="877" hidden="1"/>
    <col min="13839" max="13839" width="4.25" style="877" hidden="1"/>
    <col min="13840" max="13840" width="9.625" style="877" hidden="1"/>
    <col min="13841" max="13841" width="10.75" style="877" hidden="1"/>
    <col min="13842" max="13842" width="8.75" style="877" hidden="1"/>
    <col min="13843" max="13843" width="5.75" style="877" hidden="1"/>
    <col min="13844" max="13844" width="14.75" style="877" hidden="1"/>
    <col min="13845" max="13845" width="11.625" style="877" hidden="1"/>
    <col min="13846" max="13846" width="8.125" style="877" hidden="1"/>
    <col min="13847" max="13847" width="9.25" style="877" hidden="1"/>
    <col min="13848" max="13851" width="9.75" style="877" hidden="1"/>
    <col min="13852" max="13867" width="8.125" style="877" hidden="1"/>
    <col min="13868" max="13868" width="39.25" style="877" hidden="1"/>
    <col min="13869" max="14083" width="8.75" style="877" hidden="1"/>
    <col min="14084" max="14084" width="4.25" style="877" hidden="1"/>
    <col min="14085" max="14085" width="12.5" style="877" hidden="1"/>
    <col min="14086" max="14086" width="9.25" style="877" hidden="1"/>
    <col min="14087" max="14087" width="5.125" style="877" hidden="1"/>
    <col min="14088" max="14088" width="4.375" style="877" hidden="1"/>
    <col min="14089" max="14089" width="7.375" style="877" hidden="1"/>
    <col min="14090" max="14090" width="5.25" style="877" hidden="1"/>
    <col min="14091" max="14092" width="5.75" style="877" hidden="1"/>
    <col min="14093" max="14093" width="7.25" style="877" hidden="1"/>
    <col min="14094" max="14094" width="9.625" style="877" hidden="1"/>
    <col min="14095" max="14095" width="4.25" style="877" hidden="1"/>
    <col min="14096" max="14096" width="9.625" style="877" hidden="1"/>
    <col min="14097" max="14097" width="10.75" style="877" hidden="1"/>
    <col min="14098" max="14098" width="8.75" style="877" hidden="1"/>
    <col min="14099" max="14099" width="5.75" style="877" hidden="1"/>
    <col min="14100" max="14100" width="14.75" style="877" hidden="1"/>
    <col min="14101" max="14101" width="11.625" style="877" hidden="1"/>
    <col min="14102" max="14102" width="8.125" style="877" hidden="1"/>
    <col min="14103" max="14103" width="9.25" style="877" hidden="1"/>
    <col min="14104" max="14107" width="9.75" style="877" hidden="1"/>
    <col min="14108" max="14123" width="8.125" style="877" hidden="1"/>
    <col min="14124" max="14124" width="39.25" style="877" hidden="1"/>
    <col min="14125" max="14339" width="8.75" style="877" hidden="1"/>
    <col min="14340" max="14340" width="4.25" style="877" hidden="1"/>
    <col min="14341" max="14341" width="12.5" style="877" hidden="1"/>
    <col min="14342" max="14342" width="9.25" style="877" hidden="1"/>
    <col min="14343" max="14343" width="5.125" style="877" hidden="1"/>
    <col min="14344" max="14344" width="4.375" style="877" hidden="1"/>
    <col min="14345" max="14345" width="7.375" style="877" hidden="1"/>
    <col min="14346" max="14346" width="5.25" style="877" hidden="1"/>
    <col min="14347" max="14348" width="5.75" style="877" hidden="1"/>
    <col min="14349" max="14349" width="7.25" style="877" hidden="1"/>
    <col min="14350" max="14350" width="9.625" style="877" hidden="1"/>
    <col min="14351" max="14351" width="4.25" style="877" hidden="1"/>
    <col min="14352" max="14352" width="9.625" style="877" hidden="1"/>
    <col min="14353" max="14353" width="10.75" style="877" hidden="1"/>
    <col min="14354" max="14354" width="8.75" style="877" hidden="1"/>
    <col min="14355" max="14355" width="5.75" style="877" hidden="1"/>
    <col min="14356" max="14356" width="14.75" style="877" hidden="1"/>
    <col min="14357" max="14357" width="11.625" style="877" hidden="1"/>
    <col min="14358" max="14358" width="8.125" style="877" hidden="1"/>
    <col min="14359" max="14359" width="9.25" style="877" hidden="1"/>
    <col min="14360" max="14363" width="9.75" style="877" hidden="1"/>
    <col min="14364" max="14379" width="8.125" style="877" hidden="1"/>
    <col min="14380" max="14380" width="39.25" style="877" hidden="1"/>
    <col min="14381" max="14595" width="8.75" style="877" hidden="1"/>
    <col min="14596" max="14596" width="4.25" style="877" hidden="1"/>
    <col min="14597" max="14597" width="12.5" style="877" hidden="1"/>
    <col min="14598" max="14598" width="9.25" style="877" hidden="1"/>
    <col min="14599" max="14599" width="5.125" style="877" hidden="1"/>
    <col min="14600" max="14600" width="4.375" style="877" hidden="1"/>
    <col min="14601" max="14601" width="7.375" style="877" hidden="1"/>
    <col min="14602" max="14602" width="5.25" style="877" hidden="1"/>
    <col min="14603" max="14604" width="5.75" style="877" hidden="1"/>
    <col min="14605" max="14605" width="7.25" style="877" hidden="1"/>
    <col min="14606" max="14606" width="9.625" style="877" hidden="1"/>
    <col min="14607" max="14607" width="4.25" style="877" hidden="1"/>
    <col min="14608" max="14608" width="9.625" style="877" hidden="1"/>
    <col min="14609" max="14609" width="10.75" style="877" hidden="1"/>
    <col min="14610" max="14610" width="8.75" style="877" hidden="1"/>
    <col min="14611" max="14611" width="5.75" style="877" hidden="1"/>
    <col min="14612" max="14612" width="14.75" style="877" hidden="1"/>
    <col min="14613" max="14613" width="11.625" style="877" hidden="1"/>
    <col min="14614" max="14614" width="8.125" style="877" hidden="1"/>
    <col min="14615" max="14615" width="9.25" style="877" hidden="1"/>
    <col min="14616" max="14619" width="9.75" style="877" hidden="1"/>
    <col min="14620" max="14635" width="8.125" style="877" hidden="1"/>
    <col min="14636" max="14636" width="39.25" style="877" hidden="1"/>
    <col min="14637" max="14851" width="8.75" style="877" hidden="1"/>
    <col min="14852" max="14852" width="4.25" style="877" hidden="1"/>
    <col min="14853" max="14853" width="12.5" style="877" hidden="1"/>
    <col min="14854" max="14854" width="9.25" style="877" hidden="1"/>
    <col min="14855" max="14855" width="5.125" style="877" hidden="1"/>
    <col min="14856" max="14856" width="4.375" style="877" hidden="1"/>
    <col min="14857" max="14857" width="7.375" style="877" hidden="1"/>
    <col min="14858" max="14858" width="5.25" style="877" hidden="1"/>
    <col min="14859" max="14860" width="5.75" style="877" hidden="1"/>
    <col min="14861" max="14861" width="7.25" style="877" hidden="1"/>
    <col min="14862" max="14862" width="9.625" style="877" hidden="1"/>
    <col min="14863" max="14863" width="4.25" style="877" hidden="1"/>
    <col min="14864" max="14864" width="9.625" style="877" hidden="1"/>
    <col min="14865" max="14865" width="10.75" style="877" hidden="1"/>
    <col min="14866" max="14866" width="8.75" style="877" hidden="1"/>
    <col min="14867" max="14867" width="5.75" style="877" hidden="1"/>
    <col min="14868" max="14868" width="14.75" style="877" hidden="1"/>
    <col min="14869" max="14869" width="11.625" style="877" hidden="1"/>
    <col min="14870" max="14870" width="8.125" style="877" hidden="1"/>
    <col min="14871" max="14871" width="9.25" style="877" hidden="1"/>
    <col min="14872" max="14875" width="9.75" style="877" hidden="1"/>
    <col min="14876" max="14891" width="8.125" style="877" hidden="1"/>
    <col min="14892" max="14892" width="39.25" style="877" hidden="1"/>
    <col min="14893" max="15107" width="8.75" style="877" hidden="1"/>
    <col min="15108" max="15108" width="4.25" style="877" hidden="1"/>
    <col min="15109" max="15109" width="12.5" style="877" hidden="1"/>
    <col min="15110" max="15110" width="9.25" style="877" hidden="1"/>
    <col min="15111" max="15111" width="5.125" style="877" hidden="1"/>
    <col min="15112" max="15112" width="4.375" style="877" hidden="1"/>
    <col min="15113" max="15113" width="7.375" style="877" hidden="1"/>
    <col min="15114" max="15114" width="5.25" style="877" hidden="1"/>
    <col min="15115" max="15116" width="5.75" style="877" hidden="1"/>
    <col min="15117" max="15117" width="7.25" style="877" hidden="1"/>
    <col min="15118" max="15118" width="9.625" style="877" hidden="1"/>
    <col min="15119" max="15119" width="4.25" style="877" hidden="1"/>
    <col min="15120" max="15120" width="9.625" style="877" hidden="1"/>
    <col min="15121" max="15121" width="10.75" style="877" hidden="1"/>
    <col min="15122" max="15122" width="8.75" style="877" hidden="1"/>
    <col min="15123" max="15123" width="5.75" style="877" hidden="1"/>
    <col min="15124" max="15124" width="14.75" style="877" hidden="1"/>
    <col min="15125" max="15125" width="11.625" style="877" hidden="1"/>
    <col min="15126" max="15126" width="8.125" style="877" hidden="1"/>
    <col min="15127" max="15127" width="9.25" style="877" hidden="1"/>
    <col min="15128" max="15131" width="9.75" style="877" hidden="1"/>
    <col min="15132" max="15147" width="8.125" style="877" hidden="1"/>
    <col min="15148" max="15148" width="39.25" style="877" hidden="1"/>
    <col min="15149" max="15363" width="8.75" style="877" hidden="1"/>
    <col min="15364" max="15364" width="4.25" style="877" hidden="1"/>
    <col min="15365" max="15365" width="12.5" style="877" hidden="1"/>
    <col min="15366" max="15366" width="9.25" style="877" hidden="1"/>
    <col min="15367" max="15367" width="5.125" style="877" hidden="1"/>
    <col min="15368" max="15368" width="4.375" style="877" hidden="1"/>
    <col min="15369" max="15369" width="7.375" style="877" hidden="1"/>
    <col min="15370" max="15370" width="5.25" style="877" hidden="1"/>
    <col min="15371" max="15372" width="5.75" style="877" hidden="1"/>
    <col min="15373" max="15373" width="7.25" style="877" hidden="1"/>
    <col min="15374" max="15374" width="9.625" style="877" hidden="1"/>
    <col min="15375" max="15375" width="4.25" style="877" hidden="1"/>
    <col min="15376" max="15376" width="9.625" style="877" hidden="1"/>
    <col min="15377" max="15377" width="10.75" style="877" hidden="1"/>
    <col min="15378" max="15378" width="8.75" style="877" hidden="1"/>
    <col min="15379" max="15379" width="5.75" style="877" hidden="1"/>
    <col min="15380" max="15380" width="14.75" style="877" hidden="1"/>
    <col min="15381" max="15381" width="11.625" style="877" hidden="1"/>
    <col min="15382" max="15382" width="8.125" style="877" hidden="1"/>
    <col min="15383" max="15383" width="9.25" style="877" hidden="1"/>
    <col min="15384" max="15387" width="9.75" style="877" hidden="1"/>
    <col min="15388" max="15403" width="8.125" style="877" hidden="1"/>
    <col min="15404" max="15404" width="39.25" style="877" hidden="1"/>
    <col min="15405" max="15619" width="8.75" style="877" hidden="1"/>
    <col min="15620" max="15620" width="4.25" style="877" hidden="1"/>
    <col min="15621" max="15621" width="12.5" style="877" hidden="1"/>
    <col min="15622" max="15622" width="9.25" style="877" hidden="1"/>
    <col min="15623" max="15623" width="5.125" style="877" hidden="1"/>
    <col min="15624" max="15624" width="4.375" style="877" hidden="1"/>
    <col min="15625" max="15625" width="7.375" style="877" hidden="1"/>
    <col min="15626" max="15626" width="5.25" style="877" hidden="1"/>
    <col min="15627" max="15628" width="5.75" style="877" hidden="1"/>
    <col min="15629" max="15629" width="7.25" style="877" hidden="1"/>
    <col min="15630" max="15630" width="9.625" style="877" hidden="1"/>
    <col min="15631" max="15631" width="4.25" style="877" hidden="1"/>
    <col min="15632" max="15632" width="9.625" style="877" hidden="1"/>
    <col min="15633" max="15633" width="10.75" style="877" hidden="1"/>
    <col min="15634" max="15634" width="8.75" style="877" hidden="1"/>
    <col min="15635" max="15635" width="5.75" style="877" hidden="1"/>
    <col min="15636" max="15636" width="14.75" style="877" hidden="1"/>
    <col min="15637" max="15637" width="11.625" style="877" hidden="1"/>
    <col min="15638" max="15638" width="8.125" style="877" hidden="1"/>
    <col min="15639" max="15639" width="9.25" style="877" hidden="1"/>
    <col min="15640" max="15643" width="9.75" style="877" hidden="1"/>
    <col min="15644" max="15659" width="8.125" style="877" hidden="1"/>
    <col min="15660" max="15660" width="39.25" style="877" hidden="1"/>
    <col min="15661" max="15875" width="8.75" style="877" hidden="1"/>
    <col min="15876" max="15876" width="4.25" style="877" hidden="1"/>
    <col min="15877" max="15877" width="12.5" style="877" hidden="1"/>
    <col min="15878" max="15878" width="9.25" style="877" hidden="1"/>
    <col min="15879" max="15879" width="5.125" style="877" hidden="1"/>
    <col min="15880" max="15880" width="4.375" style="877" hidden="1"/>
    <col min="15881" max="15881" width="7.375" style="877" hidden="1"/>
    <col min="15882" max="15882" width="5.25" style="877" hidden="1"/>
    <col min="15883" max="15884" width="5.75" style="877" hidden="1"/>
    <col min="15885" max="15885" width="7.25" style="877" hidden="1"/>
    <col min="15886" max="15886" width="9.625" style="877" hidden="1"/>
    <col min="15887" max="15887" width="4.25" style="877" hidden="1"/>
    <col min="15888" max="15888" width="9.625" style="877" hidden="1"/>
    <col min="15889" max="15889" width="10.75" style="877" hidden="1"/>
    <col min="15890" max="15890" width="8.75" style="877" hidden="1"/>
    <col min="15891" max="15891" width="5.75" style="877" hidden="1"/>
    <col min="15892" max="15892" width="14.75" style="877" hidden="1"/>
    <col min="15893" max="15893" width="11.625" style="877" hidden="1"/>
    <col min="15894" max="15894" width="8.125" style="877" hidden="1"/>
    <col min="15895" max="15895" width="9.25" style="877" hidden="1"/>
    <col min="15896" max="15899" width="9.75" style="877" hidden="1"/>
    <col min="15900" max="15915" width="8.125" style="877" hidden="1"/>
    <col min="15916" max="15916" width="39.25" style="877" hidden="1"/>
    <col min="15917" max="16131" width="8.75" style="877" hidden="1"/>
    <col min="16132" max="16132" width="4.25" style="877" hidden="1"/>
    <col min="16133" max="16133" width="12.5" style="877" hidden="1"/>
    <col min="16134" max="16134" width="9.25" style="877" hidden="1"/>
    <col min="16135" max="16135" width="5.125" style="877" hidden="1"/>
    <col min="16136" max="16136" width="4.375" style="877" hidden="1"/>
    <col min="16137" max="16137" width="7.375" style="877" hidden="1"/>
    <col min="16138" max="16138" width="5.25" style="877" hidden="1"/>
    <col min="16139" max="16140" width="5.75" style="877" hidden="1"/>
    <col min="16141" max="16141" width="7.25" style="877" hidden="1"/>
    <col min="16142" max="16142" width="9.625" style="877" hidden="1"/>
    <col min="16143" max="16143" width="4.25" style="877" hidden="1"/>
    <col min="16144" max="16144" width="9.625" style="877" hidden="1"/>
    <col min="16145" max="16145" width="10.75" style="877" hidden="1"/>
    <col min="16146" max="16146" width="8.75" style="877" hidden="1"/>
    <col min="16147" max="16147" width="5.75" style="877" hidden="1"/>
    <col min="16148" max="16148" width="14.75" style="877" hidden="1"/>
    <col min="16149" max="16149" width="11.625" style="877" hidden="1"/>
    <col min="16150" max="16150" width="8.125" style="877" hidden="1"/>
    <col min="16151" max="16151" width="9.25" style="877" hidden="1"/>
    <col min="16152" max="16155" width="9.75" style="877" hidden="1"/>
    <col min="16156" max="16171" width="8.125" style="877" hidden="1"/>
    <col min="16172" max="16172" width="39.25" style="877" hidden="1"/>
    <col min="16173" max="16384" width="8.75" style="877" hidden="1"/>
  </cols>
  <sheetData>
    <row r="1" spans="2:45" ht="19.899999999999999" customHeight="1">
      <c r="B1" s="633" t="s">
        <v>1427</v>
      </c>
      <c r="C1" s="876"/>
      <c r="D1" s="876"/>
      <c r="E1" s="876"/>
      <c r="F1" s="876"/>
      <c r="G1" s="876"/>
      <c r="H1" s="876"/>
      <c r="I1" s="876"/>
      <c r="J1" s="876"/>
      <c r="K1" s="876"/>
      <c r="L1" s="876"/>
      <c r="M1" s="876"/>
      <c r="T1" s="532"/>
    </row>
    <row r="2" spans="2:45" ht="18.600000000000001" customHeight="1">
      <c r="B2" s="1366" t="s">
        <v>616</v>
      </c>
      <c r="C2" s="1367"/>
      <c r="D2" s="1368"/>
      <c r="E2" s="1372" t="s">
        <v>617</v>
      </c>
      <c r="F2" s="1374" t="s">
        <v>618</v>
      </c>
      <c r="G2" s="1374" t="s">
        <v>619</v>
      </c>
      <c r="H2" s="1376" t="s">
        <v>620</v>
      </c>
      <c r="I2" s="1377"/>
      <c r="J2" s="1377"/>
      <c r="K2" s="1378"/>
      <c r="L2" s="1036"/>
      <c r="M2" s="1379" t="s">
        <v>1421</v>
      </c>
      <c r="R2" s="536" t="s">
        <v>621</v>
      </c>
      <c r="S2" s="536" t="s">
        <v>622</v>
      </c>
      <c r="T2" s="537" t="s">
        <v>623</v>
      </c>
      <c r="U2" s="536" t="s">
        <v>624</v>
      </c>
      <c r="V2" s="536" t="s">
        <v>625</v>
      </c>
      <c r="W2" s="536" t="s">
        <v>626</v>
      </c>
      <c r="X2" s="536" t="s">
        <v>627</v>
      </c>
      <c r="Y2" s="536" t="s">
        <v>628</v>
      </c>
      <c r="Z2" s="536" t="s">
        <v>629</v>
      </c>
      <c r="AA2" s="536" t="s">
        <v>630</v>
      </c>
      <c r="AB2" s="536" t="s">
        <v>631</v>
      </c>
      <c r="AC2" s="536" t="s">
        <v>632</v>
      </c>
      <c r="AD2" s="536" t="s">
        <v>633</v>
      </c>
      <c r="AE2" s="536" t="s">
        <v>634</v>
      </c>
      <c r="AF2" s="536" t="s">
        <v>635</v>
      </c>
      <c r="AG2" s="536" t="s">
        <v>636</v>
      </c>
      <c r="AH2" s="536" t="s">
        <v>637</v>
      </c>
      <c r="AI2" s="536" t="s">
        <v>638</v>
      </c>
      <c r="AJ2" s="536" t="s">
        <v>639</v>
      </c>
      <c r="AK2" s="536" t="s">
        <v>640</v>
      </c>
      <c r="AL2" s="536" t="s">
        <v>641</v>
      </c>
      <c r="AM2" s="536" t="s">
        <v>642</v>
      </c>
      <c r="AN2" s="536" t="s">
        <v>643</v>
      </c>
      <c r="AO2" s="536" t="s">
        <v>644</v>
      </c>
      <c r="AP2" s="536" t="s">
        <v>645</v>
      </c>
      <c r="AQ2" s="536" t="s">
        <v>646</v>
      </c>
      <c r="AR2" s="536" t="s">
        <v>647</v>
      </c>
      <c r="AS2" s="536"/>
    </row>
    <row r="3" spans="2:45" ht="18.600000000000001" customHeight="1">
      <c r="B3" s="1369"/>
      <c r="C3" s="1370"/>
      <c r="D3" s="1371"/>
      <c r="E3" s="1373"/>
      <c r="F3" s="1375"/>
      <c r="G3" s="1375"/>
      <c r="H3" s="879" t="s">
        <v>909</v>
      </c>
      <c r="I3" s="879" t="s">
        <v>910</v>
      </c>
      <c r="J3" s="879" t="s">
        <v>911</v>
      </c>
      <c r="K3" s="879" t="s">
        <v>912</v>
      </c>
      <c r="L3" s="1049"/>
      <c r="M3" s="1380"/>
      <c r="N3" s="548"/>
      <c r="R3" s="1361" t="s">
        <v>654</v>
      </c>
      <c r="S3" s="1362"/>
      <c r="T3" s="542"/>
      <c r="U3" s="541"/>
      <c r="V3" s="541"/>
      <c r="W3" s="541"/>
      <c r="X3" s="541"/>
      <c r="Y3" s="541"/>
      <c r="Z3" s="541"/>
      <c r="AA3" s="536"/>
      <c r="AB3" s="536"/>
      <c r="AC3" s="536"/>
      <c r="AD3" s="536"/>
      <c r="AE3" s="536"/>
      <c r="AF3" s="536"/>
      <c r="AG3" s="536"/>
      <c r="AH3" s="536"/>
      <c r="AI3" s="536"/>
      <c r="AJ3" s="536"/>
      <c r="AK3" s="536"/>
      <c r="AL3" s="536"/>
      <c r="AM3" s="536"/>
      <c r="AN3" s="536"/>
      <c r="AO3" s="536"/>
      <c r="AP3" s="536"/>
      <c r="AQ3" s="536"/>
      <c r="AR3" s="536"/>
      <c r="AS3" s="536"/>
    </row>
    <row r="4" spans="2:45" ht="18.600000000000001" customHeight="1">
      <c r="B4" s="880"/>
      <c r="C4" s="880"/>
      <c r="D4" s="880"/>
      <c r="E4" s="881"/>
      <c r="F4" s="881"/>
      <c r="G4" s="881"/>
      <c r="H4" s="881" t="s">
        <v>913</v>
      </c>
      <c r="I4" s="881" t="s">
        <v>914</v>
      </c>
      <c r="J4" s="881" t="s">
        <v>915</v>
      </c>
      <c r="K4" s="881" t="s">
        <v>916</v>
      </c>
      <c r="L4" s="881" t="s">
        <v>1694</v>
      </c>
      <c r="M4" s="882"/>
      <c r="N4" s="548"/>
      <c r="O4" s="578" t="s">
        <v>1218</v>
      </c>
      <c r="P4" s="578" t="s">
        <v>1219</v>
      </c>
      <c r="R4" s="536">
        <v>1001</v>
      </c>
      <c r="S4" s="536" t="s">
        <v>660</v>
      </c>
      <c r="T4" s="542">
        <v>213033</v>
      </c>
      <c r="U4" s="536">
        <v>209949</v>
      </c>
      <c r="V4" s="536">
        <v>208713</v>
      </c>
      <c r="W4" s="536">
        <v>204626</v>
      </c>
      <c r="X4" s="536">
        <v>197548</v>
      </c>
      <c r="Y4" s="536">
        <v>191344</v>
      </c>
      <c r="Z4" s="536">
        <v>189313</v>
      </c>
      <c r="AA4" s="536">
        <v>182544</v>
      </c>
      <c r="AB4" s="536">
        <v>180013</v>
      </c>
      <c r="AC4" s="536">
        <v>175081</v>
      </c>
      <c r="AD4" s="536">
        <v>159003</v>
      </c>
      <c r="AE4" s="536">
        <v>153186</v>
      </c>
      <c r="AF4" s="536">
        <v>145013</v>
      </c>
      <c r="AG4" s="536">
        <v>137535</v>
      </c>
      <c r="AH4" s="536">
        <v>128126</v>
      </c>
      <c r="AI4" s="536">
        <v>124304</v>
      </c>
      <c r="AJ4" s="536">
        <v>117612</v>
      </c>
      <c r="AK4" s="536">
        <v>111998</v>
      </c>
      <c r="AL4" s="536">
        <v>108086</v>
      </c>
      <c r="AM4" s="536">
        <v>109664</v>
      </c>
      <c r="AN4" s="536">
        <v>105826</v>
      </c>
      <c r="AO4" s="536">
        <v>105174</v>
      </c>
      <c r="AP4" s="536">
        <v>106156</v>
      </c>
      <c r="AQ4" s="536">
        <v>103595</v>
      </c>
      <c r="AR4" s="536">
        <v>102573</v>
      </c>
      <c r="AS4" s="536"/>
    </row>
    <row r="5" spans="2:45" ht="18.600000000000001" customHeight="1">
      <c r="B5" s="883" t="s">
        <v>918</v>
      </c>
      <c r="C5" s="880"/>
      <c r="D5" s="881" t="s">
        <v>919</v>
      </c>
      <c r="E5" s="881"/>
      <c r="F5" s="881"/>
      <c r="G5" s="881"/>
      <c r="H5" s="884"/>
      <c r="I5" s="884"/>
      <c r="J5" s="884"/>
      <c r="K5" s="884"/>
      <c r="L5" s="884"/>
      <c r="M5" s="885" t="s">
        <v>1695</v>
      </c>
      <c r="N5" s="548"/>
      <c r="O5" s="881" t="s">
        <v>1217</v>
      </c>
      <c r="P5" s="881" t="s">
        <v>917</v>
      </c>
      <c r="R5" s="536">
        <v>1002</v>
      </c>
      <c r="S5" s="536" t="s">
        <v>664</v>
      </c>
      <c r="T5" s="542">
        <v>169804</v>
      </c>
      <c r="U5" s="536">
        <v>167081</v>
      </c>
      <c r="V5" s="536">
        <v>165545</v>
      </c>
      <c r="W5" s="536">
        <v>161858</v>
      </c>
      <c r="X5" s="536">
        <v>157068</v>
      </c>
      <c r="Y5" s="536">
        <v>153671</v>
      </c>
      <c r="Z5" s="536">
        <v>148510</v>
      </c>
      <c r="AA5" s="536">
        <v>144481</v>
      </c>
      <c r="AB5" s="536">
        <v>141096</v>
      </c>
      <c r="AC5" s="536">
        <v>138290</v>
      </c>
      <c r="AD5" s="536">
        <v>130264</v>
      </c>
      <c r="AE5" s="536">
        <v>125427</v>
      </c>
      <c r="AF5" s="536">
        <v>118130</v>
      </c>
      <c r="AG5" s="536">
        <v>109819</v>
      </c>
      <c r="AH5" s="536">
        <v>102628</v>
      </c>
      <c r="AI5" s="536">
        <v>99882</v>
      </c>
      <c r="AJ5" s="536">
        <v>94338</v>
      </c>
      <c r="AK5" s="536">
        <v>89566</v>
      </c>
      <c r="AL5" s="536">
        <v>87805</v>
      </c>
      <c r="AM5" s="536">
        <v>86686</v>
      </c>
      <c r="AN5" s="536">
        <v>84166</v>
      </c>
      <c r="AO5" s="536">
        <v>83975</v>
      </c>
      <c r="AP5" s="536">
        <v>81443</v>
      </c>
      <c r="AQ5" s="536">
        <v>80732</v>
      </c>
      <c r="AR5" s="536">
        <v>75608</v>
      </c>
      <c r="AS5" s="536" t="s">
        <v>665</v>
      </c>
    </row>
    <row r="6" spans="2:45" ht="18.600000000000001" customHeight="1">
      <c r="B6" s="880"/>
      <c r="C6" s="886" t="s">
        <v>920</v>
      </c>
      <c r="D6" s="881" t="s">
        <v>921</v>
      </c>
      <c r="E6" s="881" t="s">
        <v>922</v>
      </c>
      <c r="F6" s="887"/>
      <c r="G6" s="888" t="s">
        <v>919</v>
      </c>
      <c r="H6" s="887">
        <v>0.7</v>
      </c>
      <c r="I6" s="889">
        <v>0</v>
      </c>
      <c r="J6" s="881">
        <v>1.4</v>
      </c>
      <c r="K6" s="890">
        <v>0.37</v>
      </c>
      <c r="L6" s="890">
        <v>0.4</v>
      </c>
      <c r="M6" s="891">
        <f>P6*(1+L6+SUM(H6:I6))+(J6)*VLOOKUP("용접공",$S:$AB,2,FALSE)+(K6)*VLOOKUP("보통인부",$S:$AB,2,FALSE)</f>
        <v>7643222.5470000003</v>
      </c>
      <c r="N6" s="594">
        <v>6273558.0390000017</v>
      </c>
      <c r="O6" s="892">
        <f>(8.15)*VLOOKUP("철골공",$S:$AB,2,FALSE)+(3)*VLOOKUP("비계공",$S:$AB,2,FALSE)+(0.25)*VLOOKUP("보통인부",$S:$AB,2,FALSE)</f>
        <v>2920197.85</v>
      </c>
      <c r="P6" s="892">
        <f>(10.13)*VLOOKUP("철골공",$S:$AB,2,FALSE)+(3)*VLOOKUP("비계공",$S:$AB,2,FALSE)+(0.3)*VLOOKUP("보통인부",$S:$AB,2,FALSE)</f>
        <v>3424161.2700000005</v>
      </c>
      <c r="R6" s="536">
        <v>1003</v>
      </c>
      <c r="S6" s="536" t="s">
        <v>667</v>
      </c>
      <c r="T6" s="542">
        <v>221506</v>
      </c>
      <c r="U6" s="536">
        <v>219321</v>
      </c>
      <c r="V6" s="536">
        <v>214222</v>
      </c>
      <c r="W6" s="536">
        <v>208527</v>
      </c>
      <c r="X6" s="536">
        <v>197450</v>
      </c>
      <c r="Y6" s="536">
        <v>192375</v>
      </c>
      <c r="Z6" s="536">
        <v>187435</v>
      </c>
      <c r="AA6" s="536">
        <v>181293</v>
      </c>
      <c r="AB6" s="536">
        <v>179203</v>
      </c>
      <c r="AC6" s="536">
        <v>166063</v>
      </c>
      <c r="AD6" s="536">
        <v>155599</v>
      </c>
      <c r="AE6" s="536">
        <v>152019</v>
      </c>
      <c r="AF6" s="536">
        <v>141507</v>
      </c>
      <c r="AG6" s="536">
        <v>133417</v>
      </c>
      <c r="AH6" s="536">
        <v>123074</v>
      </c>
      <c r="AI6" s="536">
        <v>120716</v>
      </c>
      <c r="AJ6" s="536">
        <v>115272</v>
      </c>
      <c r="AK6" s="536">
        <v>111771</v>
      </c>
      <c r="AL6" s="536">
        <v>108245</v>
      </c>
      <c r="AM6" s="536">
        <v>106569</v>
      </c>
      <c r="AN6" s="536">
        <v>102334</v>
      </c>
      <c r="AO6" s="536">
        <v>100936</v>
      </c>
      <c r="AP6" s="536">
        <v>97951</v>
      </c>
      <c r="AQ6" s="536">
        <v>92512</v>
      </c>
      <c r="AR6" s="536">
        <v>97283</v>
      </c>
      <c r="AS6" s="536" t="s">
        <v>668</v>
      </c>
    </row>
    <row r="7" spans="2:45" ht="18.600000000000001" customHeight="1">
      <c r="B7" s="880"/>
      <c r="C7" s="886"/>
      <c r="D7" s="881" t="s">
        <v>923</v>
      </c>
      <c r="E7" s="881" t="s">
        <v>922</v>
      </c>
      <c r="F7" s="887"/>
      <c r="G7" s="888" t="s">
        <v>919</v>
      </c>
      <c r="H7" s="887">
        <v>0.5</v>
      </c>
      <c r="I7" s="889">
        <v>0</v>
      </c>
      <c r="J7" s="881">
        <v>1.4</v>
      </c>
      <c r="K7" s="890">
        <v>0.37</v>
      </c>
      <c r="L7" s="890"/>
      <c r="M7" s="891">
        <f t="shared" ref="M7:M60" si="0">P7*(1+L7+SUM(H7:I7))+(J7)*VLOOKUP("용접공",$S:$AB,2,FALSE)+(K7)*VLOOKUP("보통인부",$S:$AB,2,FALSE)</f>
        <v>5588725.785000002</v>
      </c>
      <c r="O7" s="892">
        <f t="shared" ref="O7:O37" si="1">(8.15)*VLOOKUP("철골공",$S:$AB,2,FALSE)+(3)*VLOOKUP("비계공",$S:$AB,2,FALSE)+(0.25)*VLOOKUP("보통인부",$S:$AB,2,FALSE)</f>
        <v>2920197.85</v>
      </c>
      <c r="P7" s="892">
        <f t="shared" ref="P7:P37" si="2">(10.13)*VLOOKUP("철골공",$S:$AB,2,FALSE)+(3)*VLOOKUP("비계공",$S:$AB,2,FALSE)+(0.3)*VLOOKUP("보통인부",$S:$AB,2,FALSE)</f>
        <v>3424161.2700000005</v>
      </c>
      <c r="Q7" s="892"/>
      <c r="R7" s="536">
        <v>1004</v>
      </c>
      <c r="S7" s="536" t="s">
        <v>671</v>
      </c>
      <c r="T7" s="542">
        <v>180331</v>
      </c>
      <c r="U7" s="536">
        <v>178077</v>
      </c>
      <c r="V7" s="536">
        <v>176618</v>
      </c>
      <c r="W7" s="536">
        <v>171630</v>
      </c>
      <c r="X7" s="536">
        <v>165635</v>
      </c>
      <c r="Y7" s="536">
        <v>162577</v>
      </c>
      <c r="Z7" s="536">
        <v>160048</v>
      </c>
      <c r="AA7" s="536">
        <v>153674</v>
      </c>
      <c r="AB7" s="536">
        <v>152740</v>
      </c>
      <c r="AC7" s="536">
        <v>140722</v>
      </c>
      <c r="AD7" s="536">
        <v>140220</v>
      </c>
      <c r="AE7" s="536">
        <v>133863</v>
      </c>
      <c r="AF7" s="536">
        <v>127124</v>
      </c>
      <c r="AG7" s="536">
        <v>120416</v>
      </c>
      <c r="AH7" s="536">
        <v>112847</v>
      </c>
      <c r="AI7" s="536">
        <v>110194</v>
      </c>
      <c r="AJ7" s="536">
        <v>105790</v>
      </c>
      <c r="AK7" s="536">
        <v>102144</v>
      </c>
      <c r="AL7" s="536">
        <v>98132</v>
      </c>
      <c r="AM7" s="536">
        <v>99380</v>
      </c>
      <c r="AN7" s="536">
        <v>103497</v>
      </c>
      <c r="AO7" s="536">
        <v>101122</v>
      </c>
      <c r="AP7" s="536">
        <v>95261</v>
      </c>
      <c r="AQ7" s="536">
        <v>92694</v>
      </c>
      <c r="AR7" s="536">
        <v>88637</v>
      </c>
      <c r="AS7" s="536" t="s">
        <v>672</v>
      </c>
    </row>
    <row r="8" spans="2:45" ht="18.600000000000001" customHeight="1">
      <c r="B8" s="880"/>
      <c r="C8" s="886"/>
      <c r="D8" s="881" t="s">
        <v>924</v>
      </c>
      <c r="E8" s="881" t="s">
        <v>922</v>
      </c>
      <c r="F8" s="887"/>
      <c r="G8" s="888" t="s">
        <v>919</v>
      </c>
      <c r="H8" s="881">
        <v>0.4</v>
      </c>
      <c r="I8" s="889">
        <v>0</v>
      </c>
      <c r="J8" s="881">
        <v>1.4</v>
      </c>
      <c r="K8" s="890">
        <v>0.37</v>
      </c>
      <c r="L8" s="890"/>
      <c r="M8" s="891">
        <f t="shared" si="0"/>
        <v>5246309.6580000008</v>
      </c>
      <c r="O8" s="892">
        <f t="shared" si="1"/>
        <v>2920197.85</v>
      </c>
      <c r="P8" s="892">
        <f t="shared" si="2"/>
        <v>3424161.2700000005</v>
      </c>
      <c r="Q8" s="892"/>
      <c r="R8" s="536">
        <v>1005</v>
      </c>
      <c r="S8" s="536" t="s">
        <v>674</v>
      </c>
      <c r="T8" s="542">
        <v>232099</v>
      </c>
      <c r="U8" s="536">
        <v>230134</v>
      </c>
      <c r="V8" s="536">
        <v>223779</v>
      </c>
      <c r="W8" s="536">
        <v>217544</v>
      </c>
      <c r="X8" s="536">
        <v>209231</v>
      </c>
      <c r="Y8" s="536">
        <v>207792</v>
      </c>
      <c r="Z8" s="536">
        <v>194662</v>
      </c>
      <c r="AA8" s="536">
        <v>188233</v>
      </c>
      <c r="AB8" s="536">
        <v>186251</v>
      </c>
      <c r="AC8" s="536">
        <v>171952</v>
      </c>
      <c r="AD8" s="536">
        <v>167434</v>
      </c>
      <c r="AE8" s="536">
        <v>159514</v>
      </c>
      <c r="AF8" s="536">
        <v>153608</v>
      </c>
      <c r="AG8" s="536">
        <v>144980</v>
      </c>
      <c r="AH8" s="536">
        <v>132819</v>
      </c>
      <c r="AI8" s="536">
        <v>128795</v>
      </c>
      <c r="AJ8" s="536">
        <v>122341</v>
      </c>
      <c r="AK8" s="536">
        <v>117921</v>
      </c>
      <c r="AL8" s="536">
        <v>113453</v>
      </c>
      <c r="AM8" s="536">
        <v>110834</v>
      </c>
      <c r="AN8" s="536">
        <v>108774</v>
      </c>
      <c r="AO8" s="536">
        <v>101657</v>
      </c>
      <c r="AP8" s="536">
        <v>93466</v>
      </c>
      <c r="AQ8" s="536">
        <v>91037</v>
      </c>
      <c r="AR8" s="536">
        <v>88987</v>
      </c>
      <c r="AS8" s="536"/>
    </row>
    <row r="9" spans="2:45" ht="18.600000000000001" customHeight="1">
      <c r="B9" s="880"/>
      <c r="C9" s="886"/>
      <c r="D9" s="881" t="s">
        <v>925</v>
      </c>
      <c r="E9" s="881" t="s">
        <v>922</v>
      </c>
      <c r="F9" s="887"/>
      <c r="G9" s="888" t="s">
        <v>919</v>
      </c>
      <c r="H9" s="881">
        <v>0</v>
      </c>
      <c r="I9" s="889">
        <v>0</v>
      </c>
      <c r="J9" s="881">
        <v>1.4</v>
      </c>
      <c r="K9" s="890">
        <v>0.37</v>
      </c>
      <c r="L9" s="890"/>
      <c r="M9" s="891">
        <f t="shared" si="0"/>
        <v>3876645.1500000004</v>
      </c>
      <c r="O9" s="892">
        <f t="shared" si="1"/>
        <v>2920197.85</v>
      </c>
      <c r="P9" s="892">
        <f t="shared" si="2"/>
        <v>3424161.2700000005</v>
      </c>
      <c r="Q9" s="892"/>
      <c r="R9" s="536">
        <v>1006</v>
      </c>
      <c r="S9" s="536" t="s">
        <v>675</v>
      </c>
      <c r="T9" s="542">
        <v>279433</v>
      </c>
      <c r="U9" s="536">
        <v>282352</v>
      </c>
      <c r="V9" s="536">
        <v>280472</v>
      </c>
      <c r="W9" s="536">
        <v>281721</v>
      </c>
      <c r="X9" s="536">
        <v>278151</v>
      </c>
      <c r="Y9" s="536">
        <v>269039</v>
      </c>
      <c r="Z9" s="536">
        <v>262297</v>
      </c>
      <c r="AA9" s="536">
        <v>254117</v>
      </c>
      <c r="AB9" s="536">
        <v>247977</v>
      </c>
      <c r="AC9" s="536">
        <v>234297</v>
      </c>
      <c r="AD9" s="536">
        <v>228462</v>
      </c>
      <c r="AE9" s="536">
        <v>224359</v>
      </c>
      <c r="AF9" s="536">
        <v>208195</v>
      </c>
      <c r="AG9" s="536">
        <v>196261</v>
      </c>
      <c r="AH9" s="536">
        <v>180153</v>
      </c>
      <c r="AI9" s="536">
        <v>175367</v>
      </c>
      <c r="AJ9" s="536">
        <v>167860</v>
      </c>
      <c r="AK9" s="536">
        <v>161990</v>
      </c>
      <c r="AL9" s="536">
        <v>158014</v>
      </c>
      <c r="AM9" s="536">
        <v>153958</v>
      </c>
      <c r="AN9" s="536">
        <v>149852</v>
      </c>
      <c r="AO9" s="536">
        <v>150673</v>
      </c>
      <c r="AP9" s="536">
        <v>141535</v>
      </c>
      <c r="AQ9" s="536">
        <v>136740</v>
      </c>
      <c r="AR9" s="536">
        <v>126924</v>
      </c>
      <c r="AS9" s="536" t="s">
        <v>676</v>
      </c>
    </row>
    <row r="10" spans="2:45" ht="18.600000000000001" customHeight="1">
      <c r="B10" s="880"/>
      <c r="C10" s="886" t="s">
        <v>926</v>
      </c>
      <c r="D10" s="881" t="s">
        <v>927</v>
      </c>
      <c r="E10" s="881" t="s">
        <v>922</v>
      </c>
      <c r="F10" s="887"/>
      <c r="G10" s="888" t="s">
        <v>919</v>
      </c>
      <c r="H10" s="887">
        <v>0.7</v>
      </c>
      <c r="I10" s="881">
        <v>-0.17499999999999999</v>
      </c>
      <c r="J10" s="881">
        <v>1.29</v>
      </c>
      <c r="K10" s="881">
        <v>0.34</v>
      </c>
      <c r="L10" s="881"/>
      <c r="M10" s="891">
        <f t="shared" si="0"/>
        <v>5638619.8367500007</v>
      </c>
      <c r="O10" s="892">
        <f t="shared" si="1"/>
        <v>2920197.85</v>
      </c>
      <c r="P10" s="892">
        <f t="shared" si="2"/>
        <v>3424161.2700000005</v>
      </c>
      <c r="Q10" s="892"/>
      <c r="R10" s="536">
        <v>1007</v>
      </c>
      <c r="S10" s="536" t="s">
        <v>680</v>
      </c>
      <c r="T10" s="542">
        <v>272831</v>
      </c>
      <c r="U10" s="536">
        <v>275108</v>
      </c>
      <c r="V10" s="536">
        <v>274978</v>
      </c>
      <c r="W10" s="536">
        <v>274955</v>
      </c>
      <c r="X10" s="536">
        <v>259128</v>
      </c>
      <c r="Y10" s="536">
        <v>246376</v>
      </c>
      <c r="Z10" s="536">
        <v>242138</v>
      </c>
      <c r="AA10" s="536">
        <v>230766</v>
      </c>
      <c r="AB10" s="536">
        <v>226280</v>
      </c>
      <c r="AC10" s="536">
        <v>215964</v>
      </c>
      <c r="AD10" s="536">
        <v>207239</v>
      </c>
      <c r="AE10" s="536">
        <v>201951</v>
      </c>
      <c r="AF10" s="536">
        <v>197929</v>
      </c>
      <c r="AG10" s="536">
        <v>189303</v>
      </c>
      <c r="AH10" s="536">
        <v>174036</v>
      </c>
      <c r="AI10" s="536">
        <v>168448</v>
      </c>
      <c r="AJ10" s="536">
        <v>160431</v>
      </c>
      <c r="AK10" s="536">
        <v>152831</v>
      </c>
      <c r="AL10" s="536">
        <v>151091</v>
      </c>
      <c r="AM10" s="536">
        <v>143562</v>
      </c>
      <c r="AN10" s="536">
        <v>132373</v>
      </c>
      <c r="AO10" s="536">
        <v>132235</v>
      </c>
      <c r="AP10" s="536">
        <v>115082</v>
      </c>
      <c r="AQ10" s="536">
        <v>107506</v>
      </c>
      <c r="AR10" s="536">
        <v>114466</v>
      </c>
      <c r="AS10" s="536" t="s">
        <v>681</v>
      </c>
    </row>
    <row r="11" spans="2:45" ht="18.600000000000001" customHeight="1">
      <c r="B11" s="880"/>
      <c r="C11" s="886"/>
      <c r="D11" s="881" t="s">
        <v>923</v>
      </c>
      <c r="E11" s="881" t="s">
        <v>922</v>
      </c>
      <c r="F11" s="887"/>
      <c r="G11" s="888" t="s">
        <v>919</v>
      </c>
      <c r="H11" s="887">
        <v>0.5</v>
      </c>
      <c r="I11" s="881">
        <v>-0.17499999999999999</v>
      </c>
      <c r="J11" s="881">
        <v>1.29</v>
      </c>
      <c r="K11" s="881">
        <v>0.34</v>
      </c>
      <c r="L11" s="881"/>
      <c r="M11" s="891">
        <f t="shared" si="0"/>
        <v>4953787.582750001</v>
      </c>
      <c r="O11" s="892">
        <f t="shared" si="1"/>
        <v>2920197.85</v>
      </c>
      <c r="P11" s="892">
        <f t="shared" si="2"/>
        <v>3424161.2700000005</v>
      </c>
      <c r="Q11" s="892"/>
      <c r="R11" s="536">
        <v>1008</v>
      </c>
      <c r="S11" s="536" t="s">
        <v>683</v>
      </c>
      <c r="T11" s="542">
        <v>264104</v>
      </c>
      <c r="U11" s="536">
        <v>261934</v>
      </c>
      <c r="V11" s="536">
        <v>260137</v>
      </c>
      <c r="W11" s="536">
        <v>261936</v>
      </c>
      <c r="X11" s="536">
        <v>252113</v>
      </c>
      <c r="Y11" s="536">
        <v>240080</v>
      </c>
      <c r="Z11" s="536">
        <v>236805</v>
      </c>
      <c r="AA11" s="536">
        <v>229629</v>
      </c>
      <c r="AB11" s="536">
        <v>228896</v>
      </c>
      <c r="AC11" s="536">
        <v>219392</v>
      </c>
      <c r="AD11" s="536">
        <v>212935</v>
      </c>
      <c r="AE11" s="536">
        <v>210096</v>
      </c>
      <c r="AF11" s="536">
        <v>199266</v>
      </c>
      <c r="AG11" s="536">
        <v>189585</v>
      </c>
      <c r="AH11" s="536">
        <v>170033</v>
      </c>
      <c r="AI11" s="536">
        <v>164864</v>
      </c>
      <c r="AJ11" s="536">
        <v>154424</v>
      </c>
      <c r="AK11" s="536">
        <v>148057</v>
      </c>
      <c r="AL11" s="536">
        <v>140157</v>
      </c>
      <c r="AM11" s="536">
        <v>137204</v>
      </c>
      <c r="AN11" s="536">
        <v>128252</v>
      </c>
      <c r="AO11" s="536">
        <v>127758</v>
      </c>
      <c r="AP11" s="536">
        <v>118264</v>
      </c>
      <c r="AQ11" s="536">
        <v>118389</v>
      </c>
      <c r="AR11" s="536">
        <v>114884</v>
      </c>
      <c r="AS11" s="536" t="s">
        <v>684</v>
      </c>
    </row>
    <row r="12" spans="2:45" ht="18.600000000000001" customHeight="1">
      <c r="B12" s="880"/>
      <c r="C12" s="880"/>
      <c r="D12" s="881" t="s">
        <v>924</v>
      </c>
      <c r="E12" s="881" t="s">
        <v>922</v>
      </c>
      <c r="F12" s="887"/>
      <c r="G12" s="888" t="s">
        <v>919</v>
      </c>
      <c r="H12" s="881">
        <v>0.4</v>
      </c>
      <c r="I12" s="881">
        <v>-0.17499999999999999</v>
      </c>
      <c r="J12" s="881">
        <v>1.29</v>
      </c>
      <c r="K12" s="881">
        <v>0.34</v>
      </c>
      <c r="L12" s="881"/>
      <c r="M12" s="891">
        <f t="shared" si="0"/>
        <v>4611371.4557500016</v>
      </c>
      <c r="O12" s="892">
        <f t="shared" si="1"/>
        <v>2920197.85</v>
      </c>
      <c r="P12" s="892">
        <f t="shared" si="2"/>
        <v>3424161.2700000005</v>
      </c>
      <c r="Q12" s="892"/>
      <c r="R12" s="536">
        <v>1009</v>
      </c>
      <c r="S12" s="536" t="s">
        <v>686</v>
      </c>
      <c r="T12" s="542">
        <v>237754</v>
      </c>
      <c r="U12" s="536">
        <v>237480</v>
      </c>
      <c r="V12" s="536">
        <v>233754</v>
      </c>
      <c r="W12" s="536">
        <v>230289</v>
      </c>
      <c r="X12" s="536">
        <v>223124</v>
      </c>
      <c r="Y12" s="536">
        <v>211415</v>
      </c>
      <c r="Z12" s="536">
        <v>209189</v>
      </c>
      <c r="AA12" s="536">
        <v>202032</v>
      </c>
      <c r="AB12" s="536">
        <v>200155</v>
      </c>
      <c r="AC12" s="536">
        <v>192968</v>
      </c>
      <c r="AD12" s="536">
        <v>184100</v>
      </c>
      <c r="AE12" s="536">
        <v>178249</v>
      </c>
      <c r="AF12" s="536">
        <v>177994</v>
      </c>
      <c r="AG12" s="536">
        <v>170500</v>
      </c>
      <c r="AH12" s="536">
        <v>156492</v>
      </c>
      <c r="AI12" s="536">
        <v>151564</v>
      </c>
      <c r="AJ12" s="536">
        <v>146509</v>
      </c>
      <c r="AK12" s="536">
        <v>138413</v>
      </c>
      <c r="AL12" s="536">
        <v>138946</v>
      </c>
      <c r="AM12" s="536">
        <v>134827</v>
      </c>
      <c r="AN12" s="536">
        <v>132283</v>
      </c>
      <c r="AO12" s="536">
        <v>123225</v>
      </c>
      <c r="AP12" s="536">
        <v>122482</v>
      </c>
      <c r="AQ12" s="536">
        <v>117844</v>
      </c>
      <c r="AR12" s="536">
        <v>113632</v>
      </c>
      <c r="AS12" s="536" t="s">
        <v>684</v>
      </c>
    </row>
    <row r="13" spans="2:45" ht="18.600000000000001" customHeight="1">
      <c r="B13" s="880"/>
      <c r="C13" s="886"/>
      <c r="D13" s="881" t="s">
        <v>925</v>
      </c>
      <c r="E13" s="881" t="s">
        <v>922</v>
      </c>
      <c r="F13" s="887"/>
      <c r="G13" s="888" t="s">
        <v>919</v>
      </c>
      <c r="H13" s="881">
        <v>0</v>
      </c>
      <c r="I13" s="881">
        <v>-0.17499999999999999</v>
      </c>
      <c r="J13" s="881">
        <v>1.29</v>
      </c>
      <c r="K13" s="881">
        <v>0.34</v>
      </c>
      <c r="L13" s="881"/>
      <c r="M13" s="891">
        <f t="shared" si="0"/>
        <v>3241706.9477500003</v>
      </c>
      <c r="O13" s="892">
        <f t="shared" si="1"/>
        <v>2920197.85</v>
      </c>
      <c r="P13" s="892">
        <f t="shared" si="2"/>
        <v>3424161.2700000005</v>
      </c>
      <c r="Q13" s="892"/>
      <c r="R13" s="536">
        <v>1010</v>
      </c>
      <c r="S13" s="536" t="s">
        <v>688</v>
      </c>
      <c r="T13" s="542">
        <v>219236</v>
      </c>
      <c r="U13" s="536">
        <v>216258</v>
      </c>
      <c r="V13" s="536">
        <v>211998</v>
      </c>
      <c r="W13" s="536">
        <v>208846</v>
      </c>
      <c r="X13" s="536">
        <v>202901</v>
      </c>
      <c r="Y13" s="536">
        <v>193615</v>
      </c>
      <c r="Z13" s="536">
        <v>188181</v>
      </c>
      <c r="AA13" s="536">
        <v>185232</v>
      </c>
      <c r="AB13" s="536">
        <v>181604</v>
      </c>
      <c r="AC13" s="536">
        <v>183489</v>
      </c>
      <c r="AD13" s="536">
        <v>178010</v>
      </c>
      <c r="AE13" s="536">
        <v>164550</v>
      </c>
      <c r="AF13" s="536">
        <v>160892</v>
      </c>
      <c r="AG13" s="536">
        <v>153766</v>
      </c>
      <c r="AH13" s="536">
        <v>143643</v>
      </c>
      <c r="AI13" s="536">
        <v>140589</v>
      </c>
      <c r="AJ13" s="536">
        <v>131821</v>
      </c>
      <c r="AK13" s="536">
        <v>128022</v>
      </c>
      <c r="AL13" s="536">
        <v>120603</v>
      </c>
      <c r="AM13" s="536">
        <v>124199</v>
      </c>
      <c r="AN13" s="536">
        <v>124319</v>
      </c>
      <c r="AO13" s="536">
        <v>121590</v>
      </c>
      <c r="AP13" s="536">
        <v>120277</v>
      </c>
      <c r="AQ13" s="536">
        <v>118154</v>
      </c>
      <c r="AR13" s="536">
        <v>111670</v>
      </c>
      <c r="AS13" s="536" t="s">
        <v>684</v>
      </c>
    </row>
    <row r="14" spans="2:45" ht="18.600000000000001" customHeight="1">
      <c r="B14" s="880"/>
      <c r="C14" s="886" t="s">
        <v>928</v>
      </c>
      <c r="D14" s="881" t="s">
        <v>927</v>
      </c>
      <c r="E14" s="881" t="s">
        <v>922</v>
      </c>
      <c r="F14" s="887"/>
      <c r="G14" s="888" t="s">
        <v>919</v>
      </c>
      <c r="H14" s="887">
        <v>0.7</v>
      </c>
      <c r="I14" s="881">
        <v>0.1</v>
      </c>
      <c r="J14" s="881">
        <v>0.98</v>
      </c>
      <c r="K14" s="881">
        <v>0.26</v>
      </c>
      <c r="L14" s="881"/>
      <c r="M14" s="891">
        <f t="shared" si="0"/>
        <v>6480398.8060000008</v>
      </c>
      <c r="O14" s="892">
        <f t="shared" si="1"/>
        <v>2920197.85</v>
      </c>
      <c r="P14" s="892">
        <f t="shared" si="2"/>
        <v>3424161.2700000005</v>
      </c>
      <c r="Q14" s="892"/>
      <c r="R14" s="536">
        <v>1011</v>
      </c>
      <c r="S14" s="536" t="s">
        <v>690</v>
      </c>
      <c r="T14" s="542">
        <v>250239</v>
      </c>
      <c r="U14" s="536">
        <v>247269</v>
      </c>
      <c r="V14" s="536">
        <v>243126</v>
      </c>
      <c r="W14" s="536">
        <v>238762</v>
      </c>
      <c r="X14" s="536">
        <v>230145</v>
      </c>
      <c r="Y14" s="536">
        <v>216712</v>
      </c>
      <c r="Z14" s="536">
        <v>214374</v>
      </c>
      <c r="AA14" s="536">
        <v>207346</v>
      </c>
      <c r="AB14" s="536">
        <v>205246</v>
      </c>
      <c r="AC14" s="536">
        <v>203456</v>
      </c>
      <c r="AD14" s="536">
        <v>198829</v>
      </c>
      <c r="AE14" s="536">
        <v>195321</v>
      </c>
      <c r="AF14" s="536">
        <v>185739</v>
      </c>
      <c r="AG14" s="536">
        <v>176388</v>
      </c>
      <c r="AH14" s="536">
        <v>156660</v>
      </c>
      <c r="AI14" s="536">
        <v>152524</v>
      </c>
      <c r="AJ14" s="536">
        <v>143120</v>
      </c>
      <c r="AK14" s="536">
        <v>138516</v>
      </c>
      <c r="AL14" s="536">
        <v>132746</v>
      </c>
      <c r="AM14" s="536">
        <v>129299</v>
      </c>
      <c r="AN14" s="536">
        <v>126237</v>
      </c>
      <c r="AO14" s="536">
        <v>130770</v>
      </c>
      <c r="AP14" s="536">
        <v>124625</v>
      </c>
      <c r="AQ14" s="536">
        <v>120830</v>
      </c>
      <c r="AR14" s="536">
        <v>114141</v>
      </c>
      <c r="AS14" s="536" t="s">
        <v>684</v>
      </c>
    </row>
    <row r="15" spans="2:45" ht="18.600000000000001" customHeight="1">
      <c r="B15" s="880"/>
      <c r="C15" s="880"/>
      <c r="D15" s="881" t="s">
        <v>923</v>
      </c>
      <c r="E15" s="881" t="s">
        <v>922</v>
      </c>
      <c r="F15" s="887"/>
      <c r="G15" s="888" t="s">
        <v>919</v>
      </c>
      <c r="H15" s="887">
        <v>0.5</v>
      </c>
      <c r="I15" s="881">
        <v>0.1</v>
      </c>
      <c r="J15" s="881">
        <v>0.98</v>
      </c>
      <c r="K15" s="881">
        <v>0.26</v>
      </c>
      <c r="L15" s="881"/>
      <c r="M15" s="891">
        <f t="shared" si="0"/>
        <v>5795566.552000002</v>
      </c>
      <c r="O15" s="892">
        <f t="shared" si="1"/>
        <v>2920197.85</v>
      </c>
      <c r="P15" s="892">
        <f t="shared" si="2"/>
        <v>3424161.2700000005</v>
      </c>
      <c r="Q15" s="892"/>
      <c r="R15" s="536">
        <v>1012</v>
      </c>
      <c r="S15" s="536" t="s">
        <v>694</v>
      </c>
      <c r="T15" s="542">
        <v>278326</v>
      </c>
      <c r="U15" s="536">
        <v>270724</v>
      </c>
      <c r="V15" s="536">
        <v>267021</v>
      </c>
      <c r="W15" s="536">
        <v>262551</v>
      </c>
      <c r="X15" s="536">
        <v>249748</v>
      </c>
      <c r="Y15" s="536">
        <v>238739</v>
      </c>
      <c r="Z15" s="536">
        <v>234564</v>
      </c>
      <c r="AA15" s="536">
        <v>230706</v>
      </c>
      <c r="AB15" s="536">
        <v>225966</v>
      </c>
      <c r="AC15" s="536">
        <v>223094</v>
      </c>
      <c r="AD15" s="536">
        <v>209394</v>
      </c>
      <c r="AE15" s="536">
        <v>198711</v>
      </c>
      <c r="AF15" s="536">
        <v>180350</v>
      </c>
      <c r="AG15" s="536">
        <v>169201</v>
      </c>
      <c r="AH15" s="536">
        <v>157183</v>
      </c>
      <c r="AI15" s="536">
        <v>153849</v>
      </c>
      <c r="AJ15" s="536">
        <v>143509</v>
      </c>
      <c r="AK15" s="536">
        <v>138252</v>
      </c>
      <c r="AL15" s="536">
        <v>134516</v>
      </c>
      <c r="AM15" s="536">
        <v>129940</v>
      </c>
      <c r="AN15" s="536">
        <v>129095</v>
      </c>
      <c r="AO15" s="536">
        <v>128244</v>
      </c>
      <c r="AP15" s="536">
        <v>118754</v>
      </c>
      <c r="AQ15" s="536">
        <v>123164</v>
      </c>
      <c r="AR15" s="536">
        <v>118003</v>
      </c>
      <c r="AS15" s="536" t="s">
        <v>695</v>
      </c>
    </row>
    <row r="16" spans="2:45" ht="18.600000000000001" customHeight="1">
      <c r="B16" s="880"/>
      <c r="C16" s="886"/>
      <c r="D16" s="881" t="s">
        <v>924</v>
      </c>
      <c r="E16" s="881" t="s">
        <v>922</v>
      </c>
      <c r="F16" s="887"/>
      <c r="G16" s="888" t="s">
        <v>919</v>
      </c>
      <c r="H16" s="881">
        <v>0.4</v>
      </c>
      <c r="I16" s="881">
        <v>0.1</v>
      </c>
      <c r="J16" s="881">
        <v>0.98</v>
      </c>
      <c r="K16" s="881">
        <v>0.26</v>
      </c>
      <c r="L16" s="881"/>
      <c r="M16" s="891">
        <f t="shared" si="0"/>
        <v>5453150.4250000017</v>
      </c>
      <c r="O16" s="892">
        <f t="shared" si="1"/>
        <v>2920197.85</v>
      </c>
      <c r="P16" s="892">
        <f t="shared" si="2"/>
        <v>3424161.2700000005</v>
      </c>
      <c r="Q16" s="892"/>
      <c r="R16" s="536">
        <v>1013</v>
      </c>
      <c r="S16" s="536" t="s">
        <v>697</v>
      </c>
      <c r="T16" s="542">
        <v>266361</v>
      </c>
      <c r="U16" s="536">
        <v>264080</v>
      </c>
      <c r="V16" s="536">
        <v>261283</v>
      </c>
      <c r="W16" s="536">
        <v>255373</v>
      </c>
      <c r="X16" s="536">
        <v>245223</v>
      </c>
      <c r="Y16" s="536">
        <v>235988</v>
      </c>
      <c r="Z16" s="536">
        <v>227269</v>
      </c>
      <c r="AA16" s="536">
        <v>220755</v>
      </c>
      <c r="AB16" s="536">
        <v>215145</v>
      </c>
      <c r="AC16" s="536">
        <v>216409</v>
      </c>
      <c r="AD16" s="536">
        <v>208492</v>
      </c>
      <c r="AE16" s="536">
        <v>198242</v>
      </c>
      <c r="AF16" s="536">
        <v>199737</v>
      </c>
      <c r="AG16" s="536">
        <v>176062</v>
      </c>
      <c r="AH16" s="536">
        <v>161530</v>
      </c>
      <c r="AI16" s="536">
        <v>157427</v>
      </c>
      <c r="AJ16" s="536">
        <v>148586</v>
      </c>
      <c r="AK16" s="536">
        <v>142556</v>
      </c>
      <c r="AL16" s="536">
        <v>139853</v>
      </c>
      <c r="AM16" s="536">
        <v>131474</v>
      </c>
      <c r="AN16" s="536">
        <v>125217</v>
      </c>
      <c r="AO16" s="536">
        <v>123616</v>
      </c>
      <c r="AP16" s="536">
        <v>117989</v>
      </c>
      <c r="AQ16" s="536">
        <v>111559</v>
      </c>
      <c r="AR16" s="536">
        <v>107477</v>
      </c>
      <c r="AS16" s="536" t="s">
        <v>698</v>
      </c>
    </row>
    <row r="17" spans="2:45" ht="18.600000000000001" customHeight="1">
      <c r="B17" s="880"/>
      <c r="C17" s="886"/>
      <c r="D17" s="881" t="s">
        <v>925</v>
      </c>
      <c r="E17" s="881" t="s">
        <v>922</v>
      </c>
      <c r="F17" s="887"/>
      <c r="G17" s="888" t="s">
        <v>919</v>
      </c>
      <c r="H17" s="881">
        <v>0</v>
      </c>
      <c r="I17" s="881">
        <v>0.1</v>
      </c>
      <c r="J17" s="881">
        <v>0.98</v>
      </c>
      <c r="K17" s="881">
        <v>0.26</v>
      </c>
      <c r="L17" s="881"/>
      <c r="M17" s="891">
        <f t="shared" si="0"/>
        <v>4083485.9170000008</v>
      </c>
      <c r="O17" s="892">
        <f t="shared" si="1"/>
        <v>2920197.85</v>
      </c>
      <c r="P17" s="892">
        <f t="shared" si="2"/>
        <v>3424161.2700000005</v>
      </c>
      <c r="Q17" s="892"/>
      <c r="R17" s="536">
        <v>1014</v>
      </c>
      <c r="S17" s="536" t="s">
        <v>700</v>
      </c>
      <c r="T17" s="542">
        <v>225273</v>
      </c>
      <c r="U17" s="536">
        <v>221816</v>
      </c>
      <c r="V17" s="536">
        <v>223458</v>
      </c>
      <c r="W17" s="536">
        <v>220391</v>
      </c>
      <c r="X17" s="536">
        <v>212226</v>
      </c>
      <c r="Y17" s="536">
        <v>199921</v>
      </c>
      <c r="Z17" s="536">
        <v>199076</v>
      </c>
      <c r="AA17" s="536">
        <v>193659</v>
      </c>
      <c r="AB17" s="536">
        <v>191340</v>
      </c>
      <c r="AC17" s="536">
        <v>174955</v>
      </c>
      <c r="AD17" s="536">
        <v>169406</v>
      </c>
      <c r="AE17" s="536">
        <v>161455</v>
      </c>
      <c r="AF17" s="536">
        <v>150050</v>
      </c>
      <c r="AG17" s="536">
        <v>142459</v>
      </c>
      <c r="AH17" s="536">
        <v>131456</v>
      </c>
      <c r="AI17" s="536">
        <v>127977</v>
      </c>
      <c r="AJ17" s="536">
        <v>120813</v>
      </c>
      <c r="AK17" s="536">
        <v>116234</v>
      </c>
      <c r="AL17" s="536">
        <v>111074</v>
      </c>
      <c r="AM17" s="536">
        <v>106648</v>
      </c>
      <c r="AN17" s="536">
        <v>104870</v>
      </c>
      <c r="AO17" s="536">
        <v>100791</v>
      </c>
      <c r="AP17" s="536">
        <v>97175</v>
      </c>
      <c r="AQ17" s="536">
        <v>96008</v>
      </c>
      <c r="AR17" s="536">
        <v>87389</v>
      </c>
      <c r="AS17" s="536" t="s">
        <v>701</v>
      </c>
    </row>
    <row r="18" spans="2:45" ht="18.600000000000001" customHeight="1">
      <c r="B18" s="880"/>
      <c r="C18" s="886" t="s">
        <v>929</v>
      </c>
      <c r="D18" s="881" t="s">
        <v>927</v>
      </c>
      <c r="E18" s="881" t="s">
        <v>922</v>
      </c>
      <c r="F18" s="887"/>
      <c r="G18" s="888" t="s">
        <v>919</v>
      </c>
      <c r="H18" s="887">
        <v>0.7</v>
      </c>
      <c r="I18" s="881">
        <v>0.2</v>
      </c>
      <c r="J18" s="881">
        <v>1.43</v>
      </c>
      <c r="K18" s="881">
        <v>0.36</v>
      </c>
      <c r="L18" s="881"/>
      <c r="M18" s="891">
        <f t="shared" si="0"/>
        <v>6965042.0330000008</v>
      </c>
      <c r="O18" s="892">
        <f t="shared" si="1"/>
        <v>2920197.85</v>
      </c>
      <c r="P18" s="892">
        <f t="shared" si="2"/>
        <v>3424161.2700000005</v>
      </c>
      <c r="Q18" s="892"/>
      <c r="R18" s="536">
        <v>1015</v>
      </c>
      <c r="S18" s="536" t="s">
        <v>703</v>
      </c>
      <c r="T18" s="542">
        <v>220081</v>
      </c>
      <c r="U18" s="536">
        <v>212500</v>
      </c>
      <c r="V18" s="536">
        <v>210152</v>
      </c>
      <c r="W18" s="536">
        <v>207037</v>
      </c>
      <c r="X18" s="536">
        <v>194463</v>
      </c>
      <c r="Y18" s="536">
        <v>189031</v>
      </c>
      <c r="Z18" s="536">
        <v>185264</v>
      </c>
      <c r="AA18" s="536">
        <v>174178</v>
      </c>
      <c r="AB18" s="536">
        <v>173250</v>
      </c>
      <c r="AC18" s="536">
        <v>156731</v>
      </c>
      <c r="AD18" s="536">
        <v>150052</v>
      </c>
      <c r="AE18" s="536">
        <v>142030</v>
      </c>
      <c r="AF18" s="536">
        <v>135852</v>
      </c>
      <c r="AG18" s="536">
        <v>129160</v>
      </c>
      <c r="AH18" s="536">
        <v>122918</v>
      </c>
      <c r="AI18" s="536">
        <v>119308</v>
      </c>
      <c r="AJ18" s="536">
        <v>113289</v>
      </c>
      <c r="AK18" s="536">
        <v>106060</v>
      </c>
      <c r="AL18" s="536">
        <v>103874</v>
      </c>
      <c r="AM18" s="536">
        <v>104951</v>
      </c>
      <c r="AN18" s="536">
        <v>96782</v>
      </c>
      <c r="AO18" s="536">
        <v>97004</v>
      </c>
      <c r="AP18" s="536">
        <v>89295</v>
      </c>
      <c r="AQ18" s="536">
        <v>90510</v>
      </c>
      <c r="AR18" s="536">
        <v>83149</v>
      </c>
      <c r="AS18" s="536"/>
    </row>
    <row r="19" spans="2:45" ht="18.600000000000001" customHeight="1">
      <c r="B19" s="880"/>
      <c r="C19" s="886"/>
      <c r="D19" s="881" t="s">
        <v>923</v>
      </c>
      <c r="E19" s="881" t="s">
        <v>922</v>
      </c>
      <c r="F19" s="887"/>
      <c r="G19" s="888" t="s">
        <v>919</v>
      </c>
      <c r="H19" s="887">
        <v>0.5</v>
      </c>
      <c r="I19" s="881">
        <v>0.2</v>
      </c>
      <c r="J19" s="881">
        <v>1.43</v>
      </c>
      <c r="K19" s="881">
        <v>0.36</v>
      </c>
      <c r="L19" s="881"/>
      <c r="M19" s="891">
        <f t="shared" si="0"/>
        <v>6280209.779000001</v>
      </c>
      <c r="O19" s="892">
        <f t="shared" si="1"/>
        <v>2920197.85</v>
      </c>
      <c r="P19" s="892">
        <f t="shared" si="2"/>
        <v>3424161.2700000005</v>
      </c>
      <c r="Q19" s="892"/>
      <c r="R19" s="536">
        <v>1016</v>
      </c>
      <c r="S19" s="536" t="s">
        <v>705</v>
      </c>
      <c r="T19" s="542">
        <v>258751</v>
      </c>
      <c r="U19" s="536">
        <v>252322</v>
      </c>
      <c r="V19" s="536">
        <v>254202</v>
      </c>
      <c r="W19" s="536">
        <v>246180</v>
      </c>
      <c r="X19" s="536">
        <v>236187</v>
      </c>
      <c r="Y19" s="536">
        <v>226437</v>
      </c>
      <c r="Z19" s="536">
        <v>223097</v>
      </c>
      <c r="AA19" s="536">
        <v>207145</v>
      </c>
      <c r="AB19" s="536">
        <v>206294</v>
      </c>
      <c r="AC19" s="536">
        <v>184533</v>
      </c>
      <c r="AD19" s="536">
        <v>177500</v>
      </c>
      <c r="AE19" s="536">
        <v>170086</v>
      </c>
      <c r="AF19" s="536">
        <v>164540</v>
      </c>
      <c r="AG19" s="536">
        <v>169977</v>
      </c>
      <c r="AH19" s="536">
        <v>157414</v>
      </c>
      <c r="AI19" s="536">
        <v>152163</v>
      </c>
      <c r="AJ19" s="536">
        <v>147280</v>
      </c>
      <c r="AK19" s="536">
        <v>140738</v>
      </c>
      <c r="AL19" s="536">
        <v>137626</v>
      </c>
      <c r="AM19" s="536">
        <v>136494</v>
      </c>
      <c r="AN19" s="536">
        <v>126338</v>
      </c>
      <c r="AO19" s="536">
        <v>126015</v>
      </c>
      <c r="AP19" s="536">
        <v>116803</v>
      </c>
      <c r="AQ19" s="536">
        <v>116554</v>
      </c>
      <c r="AR19" s="536">
        <v>107051</v>
      </c>
      <c r="AS19" s="536"/>
    </row>
    <row r="20" spans="2:45" ht="18.600000000000001" customHeight="1">
      <c r="B20" s="880"/>
      <c r="C20" s="886"/>
      <c r="D20" s="881" t="s">
        <v>924</v>
      </c>
      <c r="E20" s="881" t="s">
        <v>922</v>
      </c>
      <c r="F20" s="887"/>
      <c r="G20" s="888" t="s">
        <v>919</v>
      </c>
      <c r="H20" s="881">
        <v>0.4</v>
      </c>
      <c r="I20" s="881">
        <v>0.2</v>
      </c>
      <c r="J20" s="881">
        <v>1.43</v>
      </c>
      <c r="K20" s="881">
        <v>0.36</v>
      </c>
      <c r="L20" s="881"/>
      <c r="M20" s="891">
        <f t="shared" si="0"/>
        <v>5937793.6520000016</v>
      </c>
      <c r="O20" s="892">
        <f t="shared" si="1"/>
        <v>2920197.85</v>
      </c>
      <c r="P20" s="892">
        <f t="shared" si="2"/>
        <v>3424161.2700000005</v>
      </c>
      <c r="Q20" s="892"/>
      <c r="R20" s="536">
        <v>1017</v>
      </c>
      <c r="S20" s="536" t="s">
        <v>707</v>
      </c>
      <c r="T20" s="542">
        <v>236986</v>
      </c>
      <c r="U20" s="536">
        <v>233977</v>
      </c>
      <c r="V20" s="536">
        <v>229326</v>
      </c>
      <c r="W20" s="536">
        <v>220443</v>
      </c>
      <c r="X20" s="536">
        <v>210767</v>
      </c>
      <c r="Y20" s="536">
        <v>208344</v>
      </c>
      <c r="Z20" s="536">
        <v>200625</v>
      </c>
      <c r="AA20" s="536">
        <v>195374</v>
      </c>
      <c r="AB20" s="536">
        <v>189028</v>
      </c>
      <c r="AC20" s="536">
        <v>182443</v>
      </c>
      <c r="AD20" s="536">
        <v>176436</v>
      </c>
      <c r="AE20" s="536">
        <v>170023</v>
      </c>
      <c r="AF20" s="536">
        <v>163030</v>
      </c>
      <c r="AG20" s="536">
        <v>152559</v>
      </c>
      <c r="AH20" s="536">
        <v>139420</v>
      </c>
      <c r="AI20" s="536">
        <v>135760</v>
      </c>
      <c r="AJ20" s="536">
        <v>128283</v>
      </c>
      <c r="AK20" s="536">
        <v>124273</v>
      </c>
      <c r="AL20" s="536">
        <v>119672</v>
      </c>
      <c r="AM20" s="536">
        <v>119120</v>
      </c>
      <c r="AN20" s="536">
        <v>112398</v>
      </c>
      <c r="AO20" s="536">
        <v>116402</v>
      </c>
      <c r="AP20" s="536">
        <v>107298</v>
      </c>
      <c r="AQ20" s="536">
        <v>101771</v>
      </c>
      <c r="AR20" s="536">
        <v>103334</v>
      </c>
      <c r="AS20" s="536"/>
    </row>
    <row r="21" spans="2:45" ht="18.600000000000001" customHeight="1">
      <c r="B21" s="880"/>
      <c r="C21" s="886"/>
      <c r="D21" s="881" t="s">
        <v>925</v>
      </c>
      <c r="E21" s="881" t="s">
        <v>922</v>
      </c>
      <c r="F21" s="887"/>
      <c r="G21" s="888" t="s">
        <v>919</v>
      </c>
      <c r="H21" s="881">
        <v>0</v>
      </c>
      <c r="I21" s="881">
        <v>0.2</v>
      </c>
      <c r="J21" s="881">
        <v>1.43</v>
      </c>
      <c r="K21" s="881">
        <v>0.36</v>
      </c>
      <c r="L21" s="881"/>
      <c r="M21" s="891">
        <f t="shared" si="0"/>
        <v>4568129.1440000003</v>
      </c>
      <c r="O21" s="892">
        <f t="shared" si="1"/>
        <v>2920197.85</v>
      </c>
      <c r="P21" s="892">
        <f t="shared" si="2"/>
        <v>3424161.2700000005</v>
      </c>
      <c r="Q21" s="892"/>
      <c r="R21" s="536">
        <v>1018</v>
      </c>
      <c r="S21" s="536" t="s">
        <v>710</v>
      </c>
      <c r="T21" s="542">
        <v>216121</v>
      </c>
      <c r="U21" s="536">
        <v>211355</v>
      </c>
      <c r="V21" s="536">
        <v>205982</v>
      </c>
      <c r="W21" s="536">
        <v>201946</v>
      </c>
      <c r="X21" s="536">
        <v>194853</v>
      </c>
      <c r="Y21" s="536">
        <v>192239</v>
      </c>
      <c r="Z21" s="536">
        <v>183371</v>
      </c>
      <c r="AA21" s="536"/>
      <c r="AB21" s="536">
        <v>172935</v>
      </c>
      <c r="AC21" s="536">
        <v>158482</v>
      </c>
      <c r="AD21" s="536">
        <v>151602</v>
      </c>
      <c r="AE21" s="536">
        <v>145489</v>
      </c>
      <c r="AF21" s="536">
        <v>138693</v>
      </c>
      <c r="AG21" s="536">
        <v>131820</v>
      </c>
      <c r="AH21" s="536">
        <v>119124</v>
      </c>
      <c r="AI21" s="536">
        <v>115556</v>
      </c>
      <c r="AJ21" s="536">
        <v>114608</v>
      </c>
      <c r="AK21" s="536">
        <v>113795</v>
      </c>
      <c r="AL21" s="536">
        <v>110430</v>
      </c>
      <c r="AM21" s="536">
        <v>110164</v>
      </c>
      <c r="AN21" s="536">
        <v>103648</v>
      </c>
      <c r="AO21" s="536">
        <v>100604</v>
      </c>
      <c r="AP21" s="536">
        <v>93140</v>
      </c>
      <c r="AQ21" s="536">
        <v>91841</v>
      </c>
      <c r="AR21" s="536">
        <v>84211</v>
      </c>
      <c r="AS21" s="536"/>
    </row>
    <row r="22" spans="2:45" ht="18.600000000000001" customHeight="1">
      <c r="B22" s="880"/>
      <c r="C22" s="886" t="s">
        <v>930</v>
      </c>
      <c r="D22" s="881" t="s">
        <v>927</v>
      </c>
      <c r="E22" s="881" t="s">
        <v>922</v>
      </c>
      <c r="F22" s="887"/>
      <c r="G22" s="888" t="s">
        <v>919</v>
      </c>
      <c r="H22" s="887">
        <v>0.7</v>
      </c>
      <c r="I22" s="881">
        <v>0.1</v>
      </c>
      <c r="J22" s="881">
        <v>2.1</v>
      </c>
      <c r="K22" s="881">
        <v>0.52</v>
      </c>
      <c r="L22" s="881"/>
      <c r="M22" s="891">
        <f t="shared" si="0"/>
        <v>6836272.966</v>
      </c>
      <c r="O22" s="892">
        <f t="shared" si="1"/>
        <v>2920197.85</v>
      </c>
      <c r="P22" s="892">
        <f t="shared" si="2"/>
        <v>3424161.2700000005</v>
      </c>
      <c r="Q22" s="892"/>
      <c r="R22" s="536">
        <v>1019</v>
      </c>
      <c r="S22" s="536" t="s">
        <v>713</v>
      </c>
      <c r="T22" s="542">
        <v>267989</v>
      </c>
      <c r="U22" s="536">
        <v>266931</v>
      </c>
      <c r="V22" s="536">
        <v>258360</v>
      </c>
      <c r="W22" s="536">
        <v>255303</v>
      </c>
      <c r="X22" s="536">
        <v>237245</v>
      </c>
      <c r="Y22" s="536">
        <v>232804</v>
      </c>
      <c r="Z22" s="536">
        <v>225104</v>
      </c>
      <c r="AA22" s="536">
        <v>215034</v>
      </c>
      <c r="AB22" s="536">
        <v>212761</v>
      </c>
      <c r="AC22" s="536">
        <v>194484</v>
      </c>
      <c r="AD22" s="536">
        <v>185736</v>
      </c>
      <c r="AE22" s="536">
        <v>176515</v>
      </c>
      <c r="AF22" s="536">
        <v>162899</v>
      </c>
      <c r="AG22" s="536">
        <v>154530</v>
      </c>
      <c r="AH22" s="536">
        <v>141226</v>
      </c>
      <c r="AI22" s="536">
        <v>137978</v>
      </c>
      <c r="AJ22" s="536">
        <v>131508</v>
      </c>
      <c r="AK22" s="536">
        <v>126728</v>
      </c>
      <c r="AL22" s="536">
        <v>121878</v>
      </c>
      <c r="AM22" s="536">
        <v>117562</v>
      </c>
      <c r="AN22" s="536">
        <v>112897</v>
      </c>
      <c r="AO22" s="536">
        <v>113536</v>
      </c>
      <c r="AP22" s="536">
        <v>105320</v>
      </c>
      <c r="AQ22" s="536">
        <v>105237</v>
      </c>
      <c r="AR22" s="536">
        <v>96988</v>
      </c>
      <c r="AS22" s="536"/>
    </row>
    <row r="23" spans="2:45" ht="18.600000000000001" customHeight="1">
      <c r="B23" s="880"/>
      <c r="C23" s="886"/>
      <c r="D23" s="881" t="s">
        <v>923</v>
      </c>
      <c r="E23" s="881" t="s">
        <v>922</v>
      </c>
      <c r="F23" s="887"/>
      <c r="G23" s="888" t="s">
        <v>919</v>
      </c>
      <c r="H23" s="887">
        <v>0.5</v>
      </c>
      <c r="I23" s="881">
        <v>0.1</v>
      </c>
      <c r="J23" s="881">
        <v>2.1</v>
      </c>
      <c r="K23" s="881">
        <v>0.52</v>
      </c>
      <c r="L23" s="881"/>
      <c r="M23" s="891">
        <f t="shared" si="0"/>
        <v>6151440.7120000012</v>
      </c>
      <c r="O23" s="892">
        <f t="shared" si="1"/>
        <v>2920197.85</v>
      </c>
      <c r="P23" s="892">
        <f t="shared" si="2"/>
        <v>3424161.2700000005</v>
      </c>
      <c r="Q23" s="892"/>
      <c r="R23" s="536">
        <v>1020</v>
      </c>
      <c r="S23" s="536" t="s">
        <v>716</v>
      </c>
      <c r="T23" s="542">
        <v>388892</v>
      </c>
      <c r="U23" s="536">
        <v>388408</v>
      </c>
      <c r="V23" s="536">
        <v>379657</v>
      </c>
      <c r="W23" s="536">
        <v>362612</v>
      </c>
      <c r="X23" s="536">
        <v>346760</v>
      </c>
      <c r="Y23" s="536">
        <v>323830</v>
      </c>
      <c r="Z23" s="536">
        <v>322115</v>
      </c>
      <c r="AA23" s="536">
        <v>295409</v>
      </c>
      <c r="AB23" s="536">
        <v>285645</v>
      </c>
      <c r="AC23" s="536">
        <v>255749</v>
      </c>
      <c r="AD23" s="536">
        <v>275382</v>
      </c>
      <c r="AE23" s="536">
        <v>249770</v>
      </c>
      <c r="AF23" s="536">
        <v>269167</v>
      </c>
      <c r="AG23" s="536">
        <v>249104</v>
      </c>
      <c r="AH23" s="536">
        <v>228347</v>
      </c>
      <c r="AI23" s="536">
        <v>220486</v>
      </c>
      <c r="AJ23" s="536">
        <v>199391</v>
      </c>
      <c r="AK23" s="536">
        <v>185057</v>
      </c>
      <c r="AL23" s="536">
        <v>179574</v>
      </c>
      <c r="AM23" s="536">
        <v>185400</v>
      </c>
      <c r="AN23" s="536">
        <v>166216</v>
      </c>
      <c r="AO23" s="536">
        <v>158273</v>
      </c>
      <c r="AP23" s="536">
        <v>157610</v>
      </c>
      <c r="AQ23" s="536">
        <v>155876</v>
      </c>
      <c r="AR23" s="536">
        <v>142472</v>
      </c>
      <c r="AS23" s="536"/>
    </row>
    <row r="24" spans="2:45" ht="18.600000000000001" customHeight="1">
      <c r="B24" s="880"/>
      <c r="C24" s="886"/>
      <c r="D24" s="881" t="s">
        <v>924</v>
      </c>
      <c r="E24" s="881" t="s">
        <v>922</v>
      </c>
      <c r="F24" s="887"/>
      <c r="G24" s="888" t="s">
        <v>919</v>
      </c>
      <c r="H24" s="881">
        <v>0.4</v>
      </c>
      <c r="I24" s="881">
        <v>0.1</v>
      </c>
      <c r="J24" s="881">
        <v>2.1</v>
      </c>
      <c r="K24" s="881">
        <v>0.52</v>
      </c>
      <c r="L24" s="881"/>
      <c r="M24" s="891">
        <f t="shared" si="0"/>
        <v>5809024.5850000009</v>
      </c>
      <c r="O24" s="892">
        <f t="shared" si="1"/>
        <v>2920197.85</v>
      </c>
      <c r="P24" s="892">
        <f t="shared" si="2"/>
        <v>3424161.2700000005</v>
      </c>
      <c r="Q24" s="892"/>
      <c r="R24" s="536">
        <v>1021</v>
      </c>
      <c r="S24" s="536" t="s">
        <v>718</v>
      </c>
      <c r="T24" s="542">
        <v>266624</v>
      </c>
      <c r="U24" s="536">
        <v>269836</v>
      </c>
      <c r="V24" s="536">
        <v>260473</v>
      </c>
      <c r="W24" s="536">
        <v>250950</v>
      </c>
      <c r="X24" s="536">
        <v>242636</v>
      </c>
      <c r="Y24" s="536">
        <v>233781</v>
      </c>
      <c r="Z24" s="536">
        <v>222862</v>
      </c>
      <c r="AA24" s="536">
        <v>219340</v>
      </c>
      <c r="AB24" s="536">
        <v>217664</v>
      </c>
      <c r="AC24" s="536">
        <v>209720</v>
      </c>
      <c r="AD24" s="536">
        <v>192633</v>
      </c>
      <c r="AE24" s="536">
        <v>185725</v>
      </c>
      <c r="AF24" s="536">
        <v>172091</v>
      </c>
      <c r="AG24" s="536">
        <v>161334</v>
      </c>
      <c r="AH24" s="536">
        <v>148121</v>
      </c>
      <c r="AI24" s="536">
        <v>143356</v>
      </c>
      <c r="AJ24" s="536">
        <v>135009</v>
      </c>
      <c r="AK24" s="536">
        <v>126631</v>
      </c>
      <c r="AL24" s="536">
        <v>125105</v>
      </c>
      <c r="AM24" s="536">
        <v>119163</v>
      </c>
      <c r="AN24" s="536">
        <v>122344</v>
      </c>
      <c r="AO24" s="536">
        <v>120532</v>
      </c>
      <c r="AP24" s="536">
        <v>116217</v>
      </c>
      <c r="AQ24" s="536">
        <v>117597</v>
      </c>
      <c r="AR24" s="536">
        <v>109297</v>
      </c>
      <c r="AS24" s="536" t="s">
        <v>719</v>
      </c>
    </row>
    <row r="25" spans="2:45" ht="18.600000000000001" customHeight="1">
      <c r="B25" s="880"/>
      <c r="C25" s="886"/>
      <c r="D25" s="881" t="s">
        <v>925</v>
      </c>
      <c r="E25" s="881" t="s">
        <v>922</v>
      </c>
      <c r="F25" s="887"/>
      <c r="G25" s="888" t="s">
        <v>919</v>
      </c>
      <c r="H25" s="881">
        <v>0</v>
      </c>
      <c r="I25" s="881">
        <v>0.1</v>
      </c>
      <c r="J25" s="881">
        <v>2.1</v>
      </c>
      <c r="K25" s="881">
        <v>0.52</v>
      </c>
      <c r="L25" s="881"/>
      <c r="M25" s="891">
        <f t="shared" si="0"/>
        <v>4439360.0770000005</v>
      </c>
      <c r="O25" s="892">
        <f t="shared" si="1"/>
        <v>2920197.85</v>
      </c>
      <c r="P25" s="892">
        <f t="shared" si="2"/>
        <v>3424161.2700000005</v>
      </c>
      <c r="Q25" s="892"/>
      <c r="R25" s="536">
        <v>1022</v>
      </c>
      <c r="S25" s="536" t="s">
        <v>721</v>
      </c>
      <c r="T25" s="542">
        <v>243075</v>
      </c>
      <c r="U25" s="536">
        <v>247288</v>
      </c>
      <c r="V25" s="536">
        <v>240918</v>
      </c>
      <c r="W25" s="536">
        <v>240727</v>
      </c>
      <c r="X25" s="536">
        <v>232725</v>
      </c>
      <c r="Y25" s="536">
        <v>227145</v>
      </c>
      <c r="Z25" s="536">
        <v>218209</v>
      </c>
      <c r="AA25" s="536">
        <v>209167</v>
      </c>
      <c r="AB25" s="536">
        <v>199735</v>
      </c>
      <c r="AC25" s="536">
        <v>199140</v>
      </c>
      <c r="AD25" s="536">
        <v>187174</v>
      </c>
      <c r="AE25" s="536">
        <v>182686</v>
      </c>
      <c r="AF25" s="536">
        <v>170221</v>
      </c>
      <c r="AG25" s="536">
        <v>159626</v>
      </c>
      <c r="AH25" s="536">
        <v>146052</v>
      </c>
      <c r="AI25" s="536">
        <v>141250</v>
      </c>
      <c r="AJ25" s="536">
        <v>134289</v>
      </c>
      <c r="AK25" s="536">
        <v>129962</v>
      </c>
      <c r="AL25" s="536">
        <v>126819</v>
      </c>
      <c r="AM25" s="536">
        <v>121588</v>
      </c>
      <c r="AN25" s="536">
        <v>115792</v>
      </c>
      <c r="AO25" s="536">
        <v>117866</v>
      </c>
      <c r="AP25" s="536">
        <v>111378</v>
      </c>
      <c r="AQ25" s="536">
        <v>112082</v>
      </c>
      <c r="AR25" s="536">
        <v>103673</v>
      </c>
      <c r="AS25" s="536"/>
    </row>
    <row r="26" spans="2:45" ht="18.600000000000001" customHeight="1">
      <c r="B26" s="880"/>
      <c r="C26" s="886" t="s">
        <v>931</v>
      </c>
      <c r="D26" s="881" t="s">
        <v>927</v>
      </c>
      <c r="E26" s="881" t="s">
        <v>922</v>
      </c>
      <c r="F26" s="887"/>
      <c r="G26" s="888" t="s">
        <v>919</v>
      </c>
      <c r="H26" s="887">
        <v>0.7</v>
      </c>
      <c r="I26" s="881">
        <v>0.4</v>
      </c>
      <c r="J26" s="881">
        <v>1.5</v>
      </c>
      <c r="K26" s="881">
        <v>0.41</v>
      </c>
      <c r="L26" s="881"/>
      <c r="M26" s="891">
        <f t="shared" si="0"/>
        <v>7677847.307000001</v>
      </c>
      <c r="O26" s="892">
        <f t="shared" si="1"/>
        <v>2920197.85</v>
      </c>
      <c r="P26" s="892">
        <f t="shared" si="2"/>
        <v>3424161.2700000005</v>
      </c>
      <c r="R26" s="536">
        <v>1023</v>
      </c>
      <c r="S26" s="536" t="s">
        <v>723</v>
      </c>
      <c r="T26" s="542">
        <v>277894</v>
      </c>
      <c r="U26" s="536">
        <v>279267</v>
      </c>
      <c r="V26" s="536">
        <v>268058</v>
      </c>
      <c r="W26" s="536">
        <v>267639</v>
      </c>
      <c r="X26" s="536">
        <v>254714</v>
      </c>
      <c r="Y26" s="536">
        <v>242631</v>
      </c>
      <c r="Z26" s="536">
        <v>237273</v>
      </c>
      <c r="AA26" s="536">
        <v>225210</v>
      </c>
      <c r="AB26" s="536">
        <v>224657</v>
      </c>
      <c r="AC26" s="536">
        <v>210176</v>
      </c>
      <c r="AD26" s="536">
        <v>203532</v>
      </c>
      <c r="AE26" s="536">
        <v>200925</v>
      </c>
      <c r="AF26" s="536">
        <v>188225</v>
      </c>
      <c r="AG26" s="536">
        <v>175760</v>
      </c>
      <c r="AH26" s="536">
        <v>163377</v>
      </c>
      <c r="AI26" s="536">
        <v>158297</v>
      </c>
      <c r="AJ26" s="536">
        <v>148851</v>
      </c>
      <c r="AK26" s="536">
        <v>142205</v>
      </c>
      <c r="AL26" s="536">
        <v>139327</v>
      </c>
      <c r="AM26" s="536">
        <v>133609</v>
      </c>
      <c r="AN26" s="536">
        <v>123567</v>
      </c>
      <c r="AO26" s="536">
        <v>123200</v>
      </c>
      <c r="AP26" s="536">
        <v>113962</v>
      </c>
      <c r="AQ26" s="536">
        <v>113281</v>
      </c>
      <c r="AR26" s="536">
        <v>104682</v>
      </c>
      <c r="AS26" s="536"/>
    </row>
    <row r="27" spans="2:45" ht="18.600000000000001" customHeight="1">
      <c r="B27" s="880"/>
      <c r="C27" s="886"/>
      <c r="D27" s="881" t="s">
        <v>923</v>
      </c>
      <c r="E27" s="881" t="s">
        <v>922</v>
      </c>
      <c r="F27" s="887"/>
      <c r="G27" s="888" t="s">
        <v>919</v>
      </c>
      <c r="H27" s="887">
        <v>0.5</v>
      </c>
      <c r="I27" s="881">
        <v>0.4</v>
      </c>
      <c r="J27" s="881">
        <v>1.5</v>
      </c>
      <c r="K27" s="881">
        <v>0.41</v>
      </c>
      <c r="L27" s="881"/>
      <c r="M27" s="891">
        <f t="shared" si="0"/>
        <v>6993015.0530000003</v>
      </c>
      <c r="O27" s="892">
        <f t="shared" si="1"/>
        <v>2920197.85</v>
      </c>
      <c r="P27" s="892">
        <f t="shared" si="2"/>
        <v>3424161.2700000005</v>
      </c>
      <c r="R27" s="536">
        <v>1024</v>
      </c>
      <c r="S27" s="536" t="s">
        <v>725</v>
      </c>
      <c r="T27" s="542">
        <v>248350</v>
      </c>
      <c r="U27" s="536">
        <v>249088</v>
      </c>
      <c r="V27" s="536">
        <v>248238</v>
      </c>
      <c r="W27" s="536">
        <v>242050</v>
      </c>
      <c r="X27" s="536">
        <v>236675</v>
      </c>
      <c r="Y27" s="536">
        <v>234564</v>
      </c>
      <c r="Z27" s="536">
        <v>224380</v>
      </c>
      <c r="AA27" s="536">
        <v>219260</v>
      </c>
      <c r="AB27" s="536">
        <v>217409</v>
      </c>
      <c r="AC27" s="536">
        <v>199185</v>
      </c>
      <c r="AD27" s="536">
        <v>195972</v>
      </c>
      <c r="AE27" s="536">
        <v>187530</v>
      </c>
      <c r="AF27" s="536">
        <v>175176</v>
      </c>
      <c r="AG27" s="536">
        <v>163191</v>
      </c>
      <c r="AH27" s="536">
        <v>151907</v>
      </c>
      <c r="AI27" s="536">
        <v>147229</v>
      </c>
      <c r="AJ27" s="536">
        <v>139607</v>
      </c>
      <c r="AK27" s="536">
        <v>133792</v>
      </c>
      <c r="AL27" s="536">
        <v>132695</v>
      </c>
      <c r="AM27" s="536">
        <v>126072</v>
      </c>
      <c r="AN27" s="536">
        <v>128451</v>
      </c>
      <c r="AO27" s="536">
        <v>121799</v>
      </c>
      <c r="AP27" s="536">
        <v>117090</v>
      </c>
      <c r="AQ27" s="536">
        <v>110390</v>
      </c>
      <c r="AR27" s="536">
        <v>107183</v>
      </c>
      <c r="AS27" s="536" t="s">
        <v>726</v>
      </c>
    </row>
    <row r="28" spans="2:45" ht="18.600000000000001" customHeight="1">
      <c r="B28" s="880"/>
      <c r="C28" s="886"/>
      <c r="D28" s="881" t="s">
        <v>923</v>
      </c>
      <c r="E28" s="881" t="s">
        <v>922</v>
      </c>
      <c r="F28" s="887"/>
      <c r="G28" s="888" t="s">
        <v>919</v>
      </c>
      <c r="H28" s="887">
        <v>0.5</v>
      </c>
      <c r="I28" s="881">
        <v>0.4</v>
      </c>
      <c r="J28" s="881">
        <v>1.5</v>
      </c>
      <c r="K28" s="881">
        <v>0.41</v>
      </c>
      <c r="L28" s="881"/>
      <c r="M28" s="891">
        <f t="shared" si="0"/>
        <v>6993015.0530000003</v>
      </c>
      <c r="O28" s="892">
        <f t="shared" si="1"/>
        <v>2920197.85</v>
      </c>
      <c r="P28" s="892">
        <f t="shared" si="2"/>
        <v>3424161.2700000005</v>
      </c>
      <c r="R28" s="536">
        <v>1025</v>
      </c>
      <c r="S28" s="536" t="s">
        <v>728</v>
      </c>
      <c r="T28" s="542">
        <v>248139</v>
      </c>
      <c r="U28" s="536">
        <v>247778</v>
      </c>
      <c r="V28" s="536">
        <v>247643</v>
      </c>
      <c r="W28" s="536">
        <v>241506</v>
      </c>
      <c r="X28" s="536">
        <v>235191</v>
      </c>
      <c r="Y28" s="536">
        <v>229105</v>
      </c>
      <c r="Z28" s="536">
        <v>221409</v>
      </c>
      <c r="AA28" s="536">
        <v>211036</v>
      </c>
      <c r="AB28" s="536">
        <v>205044</v>
      </c>
      <c r="AC28" s="536">
        <v>193212</v>
      </c>
      <c r="AD28" s="536">
        <v>190247</v>
      </c>
      <c r="AE28" s="536">
        <v>181240</v>
      </c>
      <c r="AF28" s="536">
        <v>167287</v>
      </c>
      <c r="AG28" s="536">
        <v>155803</v>
      </c>
      <c r="AH28" s="536">
        <v>143608</v>
      </c>
      <c r="AI28" s="536">
        <v>139664</v>
      </c>
      <c r="AJ28" s="536">
        <v>133910</v>
      </c>
      <c r="AK28" s="536">
        <v>129263</v>
      </c>
      <c r="AL28" s="536">
        <v>123257</v>
      </c>
      <c r="AM28" s="536">
        <v>123299</v>
      </c>
      <c r="AN28" s="536">
        <v>117474</v>
      </c>
      <c r="AO28" s="536">
        <v>116298</v>
      </c>
      <c r="AP28" s="536">
        <v>106359</v>
      </c>
      <c r="AQ28" s="536">
        <v>105193</v>
      </c>
      <c r="AR28" s="536">
        <v>101191</v>
      </c>
      <c r="AS28" s="536"/>
    </row>
    <row r="29" spans="2:45" ht="18.600000000000001" customHeight="1">
      <c r="B29" s="880"/>
      <c r="C29" s="886"/>
      <c r="D29" s="881" t="s">
        <v>924</v>
      </c>
      <c r="E29" s="881" t="s">
        <v>922</v>
      </c>
      <c r="F29" s="887"/>
      <c r="G29" s="888" t="s">
        <v>919</v>
      </c>
      <c r="H29" s="881">
        <v>0.4</v>
      </c>
      <c r="I29" s="881">
        <v>0.4</v>
      </c>
      <c r="J29" s="881">
        <v>1.5</v>
      </c>
      <c r="K29" s="881">
        <v>0.41</v>
      </c>
      <c r="L29" s="881"/>
      <c r="M29" s="891">
        <f t="shared" si="0"/>
        <v>6650598.9260000009</v>
      </c>
      <c r="O29" s="892">
        <f t="shared" si="1"/>
        <v>2920197.85</v>
      </c>
      <c r="P29" s="892">
        <f t="shared" si="2"/>
        <v>3424161.2700000005</v>
      </c>
      <c r="R29" s="536">
        <v>1026</v>
      </c>
      <c r="S29" s="536" t="s">
        <v>730</v>
      </c>
      <c r="T29" s="542">
        <v>220722</v>
      </c>
      <c r="U29" s="536">
        <v>219996</v>
      </c>
      <c r="V29" s="536">
        <v>212562</v>
      </c>
      <c r="W29" s="536">
        <v>206323</v>
      </c>
      <c r="X29" s="536">
        <v>199427</v>
      </c>
      <c r="Y29" s="536">
        <v>191620</v>
      </c>
      <c r="Z29" s="536">
        <v>184934</v>
      </c>
      <c r="AA29" s="536">
        <v>176933</v>
      </c>
      <c r="AB29" s="536">
        <v>174334</v>
      </c>
      <c r="AC29" s="536">
        <v>158594</v>
      </c>
      <c r="AD29" s="536">
        <v>153086</v>
      </c>
      <c r="AE29" s="536">
        <v>148971</v>
      </c>
      <c r="AF29" s="536">
        <v>139009</v>
      </c>
      <c r="AG29" s="536">
        <v>130819</v>
      </c>
      <c r="AH29" s="536">
        <v>120907</v>
      </c>
      <c r="AI29" s="536">
        <v>116958</v>
      </c>
      <c r="AJ29" s="536">
        <v>110271</v>
      </c>
      <c r="AK29" s="536">
        <v>105008</v>
      </c>
      <c r="AL29" s="536">
        <v>101093</v>
      </c>
      <c r="AM29" s="536">
        <v>98523</v>
      </c>
      <c r="AN29" s="536">
        <v>91971</v>
      </c>
      <c r="AO29" s="536">
        <v>92902</v>
      </c>
      <c r="AP29" s="536">
        <v>87417</v>
      </c>
      <c r="AQ29" s="536">
        <v>88799</v>
      </c>
      <c r="AR29" s="536">
        <v>81612</v>
      </c>
      <c r="AS29" s="536"/>
    </row>
    <row r="30" spans="2:45" ht="18.600000000000001" customHeight="1">
      <c r="B30" s="880"/>
      <c r="C30" s="886"/>
      <c r="D30" s="881" t="s">
        <v>925</v>
      </c>
      <c r="E30" s="881" t="s">
        <v>922</v>
      </c>
      <c r="F30" s="887"/>
      <c r="G30" s="888" t="s">
        <v>919</v>
      </c>
      <c r="H30" s="881">
        <v>0</v>
      </c>
      <c r="I30" s="881">
        <v>0.4</v>
      </c>
      <c r="J30" s="881">
        <v>1.5</v>
      </c>
      <c r="K30" s="881">
        <v>0.41</v>
      </c>
      <c r="L30" s="881"/>
      <c r="M30" s="891">
        <f t="shared" si="0"/>
        <v>5280934.4179999996</v>
      </c>
      <c r="O30" s="892">
        <f t="shared" si="1"/>
        <v>2920197.85</v>
      </c>
      <c r="P30" s="892">
        <f t="shared" si="2"/>
        <v>3424161.2700000005</v>
      </c>
      <c r="R30" s="536">
        <v>1027</v>
      </c>
      <c r="S30" s="536" t="s">
        <v>732</v>
      </c>
      <c r="T30" s="542">
        <v>272354</v>
      </c>
      <c r="U30" s="536">
        <v>274502</v>
      </c>
      <c r="V30" s="536">
        <v>266787</v>
      </c>
      <c r="W30" s="536">
        <v>256225</v>
      </c>
      <c r="X30" s="536">
        <v>251976</v>
      </c>
      <c r="Y30" s="536">
        <v>239846</v>
      </c>
      <c r="Z30" s="536">
        <v>237304</v>
      </c>
      <c r="AA30" s="536">
        <v>228820</v>
      </c>
      <c r="AB30" s="536">
        <v>228423</v>
      </c>
      <c r="AC30" s="536">
        <v>216528</v>
      </c>
      <c r="AD30" s="536">
        <v>214502</v>
      </c>
      <c r="AE30" s="536">
        <v>209611</v>
      </c>
      <c r="AF30" s="536">
        <v>188228</v>
      </c>
      <c r="AG30" s="536">
        <v>175547</v>
      </c>
      <c r="AH30" s="536">
        <v>162424</v>
      </c>
      <c r="AI30" s="536">
        <v>157810</v>
      </c>
      <c r="AJ30" s="536">
        <v>149091</v>
      </c>
      <c r="AK30" s="536">
        <v>141989</v>
      </c>
      <c r="AL30" s="536">
        <v>140811</v>
      </c>
      <c r="AM30" s="536">
        <v>135353</v>
      </c>
      <c r="AN30" s="536">
        <v>129924</v>
      </c>
      <c r="AO30" s="536">
        <v>123123</v>
      </c>
      <c r="AP30" s="536">
        <v>115095</v>
      </c>
      <c r="AQ30" s="536">
        <v>112225</v>
      </c>
      <c r="AR30" s="536">
        <v>107403</v>
      </c>
      <c r="AS30" s="536"/>
    </row>
    <row r="31" spans="2:45" ht="18.600000000000001" customHeight="1">
      <c r="B31" s="880"/>
      <c r="C31" s="886" t="s">
        <v>932</v>
      </c>
      <c r="D31" s="881" t="s">
        <v>927</v>
      </c>
      <c r="E31" s="881" t="s">
        <v>922</v>
      </c>
      <c r="F31" s="887"/>
      <c r="G31" s="888" t="s">
        <v>919</v>
      </c>
      <c r="H31" s="887">
        <v>0.7</v>
      </c>
      <c r="I31" s="881">
        <v>0.55000000000000004</v>
      </c>
      <c r="J31" s="881">
        <v>2.0299999999999998</v>
      </c>
      <c r="K31" s="881">
        <v>0.59</v>
      </c>
      <c r="L31" s="881"/>
      <c r="M31" s="891">
        <f t="shared" si="0"/>
        <v>8369548.9975000015</v>
      </c>
      <c r="O31" s="892">
        <f t="shared" si="1"/>
        <v>2920197.85</v>
      </c>
      <c r="P31" s="892">
        <f t="shared" si="2"/>
        <v>3424161.2700000005</v>
      </c>
      <c r="R31" s="536">
        <v>1028</v>
      </c>
      <c r="S31" s="536" t="s">
        <v>735</v>
      </c>
      <c r="T31" s="542">
        <v>284337</v>
      </c>
      <c r="U31" s="536">
        <v>279575</v>
      </c>
      <c r="V31" s="536">
        <v>274325</v>
      </c>
      <c r="W31" s="536">
        <v>269214</v>
      </c>
      <c r="X31" s="536">
        <v>258876</v>
      </c>
      <c r="Y31" s="536">
        <v>253427</v>
      </c>
      <c r="Z31" s="536">
        <v>247079</v>
      </c>
      <c r="AA31" s="536">
        <v>234370</v>
      </c>
      <c r="AB31" s="536">
        <v>230160</v>
      </c>
      <c r="AC31" s="536">
        <v>210086</v>
      </c>
      <c r="AD31" s="536">
        <v>206065</v>
      </c>
      <c r="AE31" s="536">
        <v>199848</v>
      </c>
      <c r="AF31" s="536">
        <v>187087</v>
      </c>
      <c r="AG31" s="536">
        <v>174390</v>
      </c>
      <c r="AH31" s="536">
        <v>159509</v>
      </c>
      <c r="AI31" s="536">
        <v>153735</v>
      </c>
      <c r="AJ31" s="536">
        <v>145574</v>
      </c>
      <c r="AK31" s="536">
        <v>141147</v>
      </c>
      <c r="AL31" s="536">
        <v>133837</v>
      </c>
      <c r="AM31" s="536">
        <v>132287</v>
      </c>
      <c r="AN31" s="536">
        <v>126339</v>
      </c>
      <c r="AO31" s="536">
        <v>130375</v>
      </c>
      <c r="AP31" s="536">
        <v>123611</v>
      </c>
      <c r="AQ31" s="536">
        <v>120603</v>
      </c>
      <c r="AR31" s="536">
        <v>115534</v>
      </c>
      <c r="AS31" s="536"/>
    </row>
    <row r="32" spans="2:45" ht="18.600000000000001" customHeight="1">
      <c r="B32" s="880"/>
      <c r="C32" s="886"/>
      <c r="D32" s="881" t="s">
        <v>923</v>
      </c>
      <c r="E32" s="881" t="s">
        <v>922</v>
      </c>
      <c r="F32" s="887"/>
      <c r="G32" s="888" t="s">
        <v>919</v>
      </c>
      <c r="H32" s="887">
        <v>0.5</v>
      </c>
      <c r="I32" s="881">
        <v>0.55000000000000004</v>
      </c>
      <c r="J32" s="881">
        <v>2.0299999999999998</v>
      </c>
      <c r="K32" s="881">
        <v>0.59</v>
      </c>
      <c r="L32" s="881"/>
      <c r="M32" s="891">
        <f t="shared" si="0"/>
        <v>7684716.7435000008</v>
      </c>
      <c r="O32" s="892">
        <f t="shared" si="1"/>
        <v>2920197.85</v>
      </c>
      <c r="P32" s="892">
        <f t="shared" si="2"/>
        <v>3424161.2700000005</v>
      </c>
      <c r="R32" s="536">
        <v>1029</v>
      </c>
      <c r="S32" s="536" t="s">
        <v>739</v>
      </c>
      <c r="T32" s="542">
        <v>253409</v>
      </c>
      <c r="U32" s="536">
        <v>256854</v>
      </c>
      <c r="V32" s="536">
        <v>250776</v>
      </c>
      <c r="W32" s="536">
        <v>249977</v>
      </c>
      <c r="X32" s="536">
        <v>242035</v>
      </c>
      <c r="Y32" s="536">
        <v>235799</v>
      </c>
      <c r="Z32" s="536">
        <v>229273</v>
      </c>
      <c r="AA32" s="536">
        <v>217123</v>
      </c>
      <c r="AB32" s="536">
        <v>213676</v>
      </c>
      <c r="AC32" s="536">
        <v>198613</v>
      </c>
      <c r="AD32" s="536">
        <v>188854</v>
      </c>
      <c r="AE32" s="536">
        <v>184508</v>
      </c>
      <c r="AF32" s="536">
        <v>174277</v>
      </c>
      <c r="AG32" s="536">
        <v>153890</v>
      </c>
      <c r="AH32" s="536">
        <v>141733</v>
      </c>
      <c r="AI32" s="536">
        <v>138445</v>
      </c>
      <c r="AJ32" s="536">
        <v>132552</v>
      </c>
      <c r="AK32" s="536">
        <v>127681</v>
      </c>
      <c r="AL32" s="536">
        <v>122128</v>
      </c>
      <c r="AM32" s="536">
        <v>121900</v>
      </c>
      <c r="AN32" s="536">
        <v>115265</v>
      </c>
      <c r="AO32" s="536">
        <v>114929</v>
      </c>
      <c r="AP32" s="536">
        <v>109720</v>
      </c>
      <c r="AQ32" s="536">
        <v>106840</v>
      </c>
      <c r="AR32" s="536">
        <v>105730</v>
      </c>
      <c r="AS32" s="536"/>
    </row>
    <row r="33" spans="2:45" ht="18.600000000000001" customHeight="1">
      <c r="B33" s="880"/>
      <c r="C33" s="886"/>
      <c r="D33" s="881" t="s">
        <v>924</v>
      </c>
      <c r="E33" s="881" t="s">
        <v>922</v>
      </c>
      <c r="F33" s="887"/>
      <c r="G33" s="888" t="s">
        <v>919</v>
      </c>
      <c r="H33" s="881">
        <v>0.4</v>
      </c>
      <c r="I33" s="881">
        <v>0.55000000000000004</v>
      </c>
      <c r="J33" s="881">
        <v>2.0299999999999998</v>
      </c>
      <c r="K33" s="881">
        <v>0.59</v>
      </c>
      <c r="L33" s="881"/>
      <c r="M33" s="891">
        <f t="shared" si="0"/>
        <v>7342300.6165000023</v>
      </c>
      <c r="O33" s="892">
        <f t="shared" si="1"/>
        <v>2920197.85</v>
      </c>
      <c r="P33" s="892">
        <f t="shared" si="2"/>
        <v>3424161.2700000005</v>
      </c>
      <c r="R33" s="536">
        <v>1030</v>
      </c>
      <c r="S33" s="536" t="s">
        <v>741</v>
      </c>
      <c r="T33" s="542">
        <v>252249</v>
      </c>
      <c r="U33" s="536">
        <v>245524</v>
      </c>
      <c r="V33" s="536">
        <v>243538</v>
      </c>
      <c r="W33" s="536">
        <v>236263</v>
      </c>
      <c r="X33" s="536">
        <v>228883</v>
      </c>
      <c r="Y33" s="536">
        <v>222738</v>
      </c>
      <c r="Z33" s="536">
        <v>217517</v>
      </c>
      <c r="AA33" s="536">
        <v>211250</v>
      </c>
      <c r="AB33" s="536">
        <v>206253</v>
      </c>
      <c r="AC33" s="536">
        <v>203246</v>
      </c>
      <c r="AD33" s="536">
        <v>192305</v>
      </c>
      <c r="AE33" s="536">
        <v>189600</v>
      </c>
      <c r="AF33" s="536">
        <v>177322</v>
      </c>
      <c r="AG33" s="536">
        <v>165367</v>
      </c>
      <c r="AH33" s="536">
        <v>154536</v>
      </c>
      <c r="AI33" s="536">
        <v>150050</v>
      </c>
      <c r="AJ33" s="536">
        <v>144150</v>
      </c>
      <c r="AK33" s="536">
        <v>137611</v>
      </c>
      <c r="AL33" s="536">
        <v>135112</v>
      </c>
      <c r="AM33" s="536">
        <v>129598</v>
      </c>
      <c r="AN33" s="536">
        <v>126011</v>
      </c>
      <c r="AO33" s="536">
        <v>124831</v>
      </c>
      <c r="AP33" s="536">
        <v>116367</v>
      </c>
      <c r="AQ33" s="536">
        <v>114792</v>
      </c>
      <c r="AR33" s="536">
        <v>108686</v>
      </c>
      <c r="AS33" s="536"/>
    </row>
    <row r="34" spans="2:45" ht="18.600000000000001" customHeight="1">
      <c r="B34" s="880"/>
      <c r="C34" s="886"/>
      <c r="D34" s="881" t="s">
        <v>925</v>
      </c>
      <c r="E34" s="881" t="s">
        <v>922</v>
      </c>
      <c r="F34" s="887"/>
      <c r="G34" s="888" t="s">
        <v>919</v>
      </c>
      <c r="H34" s="881">
        <v>0</v>
      </c>
      <c r="I34" s="881">
        <v>0.55000000000000004</v>
      </c>
      <c r="J34" s="881">
        <v>2.0299999999999998</v>
      </c>
      <c r="K34" s="881">
        <v>0.59</v>
      </c>
      <c r="L34" s="881"/>
      <c r="M34" s="891">
        <f t="shared" si="0"/>
        <v>5972636.108500002</v>
      </c>
      <c r="O34" s="892">
        <f t="shared" si="1"/>
        <v>2920197.85</v>
      </c>
      <c r="P34" s="892">
        <f t="shared" si="2"/>
        <v>3424161.2700000005</v>
      </c>
      <c r="R34" s="536">
        <v>1031</v>
      </c>
      <c r="S34" s="536" t="s">
        <v>743</v>
      </c>
      <c r="T34" s="542">
        <v>222618</v>
      </c>
      <c r="U34" s="536">
        <v>221362</v>
      </c>
      <c r="V34" s="536">
        <v>215675</v>
      </c>
      <c r="W34" s="536">
        <v>211861</v>
      </c>
      <c r="X34" s="536">
        <v>205156</v>
      </c>
      <c r="Y34" s="536">
        <v>199187</v>
      </c>
      <c r="Z34" s="536">
        <v>192426</v>
      </c>
      <c r="AA34" s="536">
        <v>188914</v>
      </c>
      <c r="AB34" s="536">
        <v>185814</v>
      </c>
      <c r="AC34" s="536">
        <v>174513</v>
      </c>
      <c r="AD34" s="536">
        <v>169575</v>
      </c>
      <c r="AE34" s="536">
        <v>165558</v>
      </c>
      <c r="AF34" s="536">
        <v>157719</v>
      </c>
      <c r="AG34" s="536">
        <v>145618</v>
      </c>
      <c r="AH34" s="536">
        <v>133325</v>
      </c>
      <c r="AI34" s="536">
        <v>129887</v>
      </c>
      <c r="AJ34" s="536">
        <v>122699</v>
      </c>
      <c r="AK34" s="536">
        <v>116463</v>
      </c>
      <c r="AL34" s="536">
        <v>116098</v>
      </c>
      <c r="AM34" s="536">
        <v>112571</v>
      </c>
      <c r="AN34" s="536">
        <v>108172</v>
      </c>
      <c r="AO34" s="536">
        <v>103928</v>
      </c>
      <c r="AP34" s="536">
        <v>97428</v>
      </c>
      <c r="AQ34" s="536">
        <v>96090</v>
      </c>
      <c r="AR34" s="536">
        <v>89724</v>
      </c>
      <c r="AS34" s="536"/>
    </row>
    <row r="35" spans="2:45" ht="18.600000000000001" customHeight="1">
      <c r="B35" s="880"/>
      <c r="C35" s="886" t="s">
        <v>933</v>
      </c>
      <c r="D35" s="881" t="s">
        <v>927</v>
      </c>
      <c r="E35" s="881" t="s">
        <v>922</v>
      </c>
      <c r="F35" s="887"/>
      <c r="G35" s="888" t="s">
        <v>919</v>
      </c>
      <c r="H35" s="887">
        <v>0.7</v>
      </c>
      <c r="I35" s="881">
        <v>0.5</v>
      </c>
      <c r="J35" s="881"/>
      <c r="K35" s="881"/>
      <c r="L35" s="881"/>
      <c r="M35" s="891">
        <f t="shared" si="0"/>
        <v>7533154.7940000016</v>
      </c>
      <c r="O35" s="892">
        <f t="shared" si="1"/>
        <v>2920197.85</v>
      </c>
      <c r="P35" s="892">
        <f t="shared" si="2"/>
        <v>3424161.2700000005</v>
      </c>
      <c r="R35" s="536">
        <v>1032</v>
      </c>
      <c r="S35" s="536" t="s">
        <v>745</v>
      </c>
      <c r="T35" s="542" t="s">
        <v>8</v>
      </c>
      <c r="U35" s="536" t="s">
        <v>8</v>
      </c>
      <c r="V35" s="536">
        <v>201535</v>
      </c>
      <c r="W35" s="536"/>
      <c r="X35" s="536"/>
      <c r="Y35" s="536">
        <v>186660</v>
      </c>
      <c r="Z35" s="536"/>
      <c r="AA35" s="536">
        <v>170190</v>
      </c>
      <c r="AB35" s="536" t="s">
        <v>8</v>
      </c>
      <c r="AC35" s="536" t="s">
        <v>8</v>
      </c>
      <c r="AD35" s="536">
        <v>153200</v>
      </c>
      <c r="AE35" s="536">
        <v>148870</v>
      </c>
      <c r="AF35" s="536">
        <v>145883</v>
      </c>
      <c r="AG35" s="536">
        <v>135816</v>
      </c>
      <c r="AH35" s="536">
        <v>129000</v>
      </c>
      <c r="AI35" s="536">
        <v>126629</v>
      </c>
      <c r="AJ35" s="536">
        <v>121211</v>
      </c>
      <c r="AK35" s="536">
        <v>116489</v>
      </c>
      <c r="AL35" s="536">
        <v>114286</v>
      </c>
      <c r="AM35" s="536">
        <v>113333</v>
      </c>
      <c r="AN35" s="536">
        <v>104643</v>
      </c>
      <c r="AO35" s="536">
        <v>103896</v>
      </c>
      <c r="AP35" s="536">
        <v>96799</v>
      </c>
      <c r="AQ35" s="536">
        <v>96541</v>
      </c>
      <c r="AR35" s="536">
        <v>90245</v>
      </c>
      <c r="AS35" s="536"/>
    </row>
    <row r="36" spans="2:45" ht="18.600000000000001" customHeight="1">
      <c r="B36" s="880"/>
      <c r="C36" s="886"/>
      <c r="D36" s="881" t="s">
        <v>923</v>
      </c>
      <c r="E36" s="881" t="s">
        <v>922</v>
      </c>
      <c r="F36" s="887"/>
      <c r="G36" s="888" t="s">
        <v>919</v>
      </c>
      <c r="H36" s="887">
        <v>0.5</v>
      </c>
      <c r="I36" s="881">
        <v>0.5</v>
      </c>
      <c r="J36" s="881"/>
      <c r="K36" s="881"/>
      <c r="L36" s="881"/>
      <c r="M36" s="891">
        <f t="shared" si="0"/>
        <v>6848322.540000001</v>
      </c>
      <c r="O36" s="892">
        <f t="shared" si="1"/>
        <v>2920197.85</v>
      </c>
      <c r="P36" s="892">
        <f t="shared" si="2"/>
        <v>3424161.2700000005</v>
      </c>
      <c r="R36" s="536">
        <v>1033</v>
      </c>
      <c r="S36" s="536" t="s">
        <v>747</v>
      </c>
      <c r="T36" s="542">
        <v>266246</v>
      </c>
      <c r="U36" s="536">
        <v>263972</v>
      </c>
      <c r="V36" s="536">
        <v>258935</v>
      </c>
      <c r="W36" s="536">
        <v>249245</v>
      </c>
      <c r="X36" s="536">
        <v>245307</v>
      </c>
      <c r="Y36" s="536">
        <v>236050</v>
      </c>
      <c r="Z36" s="536">
        <v>226394</v>
      </c>
      <c r="AA36" s="536">
        <v>217417</v>
      </c>
      <c r="AB36" s="536">
        <v>212629</v>
      </c>
      <c r="AC36" s="536">
        <v>209932</v>
      </c>
      <c r="AD36" s="536">
        <v>204974</v>
      </c>
      <c r="AE36" s="536">
        <v>204601</v>
      </c>
      <c r="AF36" s="536">
        <v>190800</v>
      </c>
      <c r="AG36" s="536">
        <v>173847</v>
      </c>
      <c r="AH36" s="536">
        <v>162796</v>
      </c>
      <c r="AI36" s="536">
        <v>157965</v>
      </c>
      <c r="AJ36" s="536">
        <v>151583</v>
      </c>
      <c r="AK36" s="536">
        <v>143609</v>
      </c>
      <c r="AL36" s="536">
        <v>138838</v>
      </c>
      <c r="AM36" s="536">
        <v>135109</v>
      </c>
      <c r="AN36" s="536">
        <v>128136</v>
      </c>
      <c r="AO36" s="536">
        <v>133267</v>
      </c>
      <c r="AP36" s="536">
        <v>128544</v>
      </c>
      <c r="AQ36" s="536">
        <v>128509</v>
      </c>
      <c r="AR36" s="536">
        <v>119030</v>
      </c>
      <c r="AS36" s="536"/>
    </row>
    <row r="37" spans="2:45" ht="18.600000000000001" customHeight="1">
      <c r="B37" s="880"/>
      <c r="C37" s="886"/>
      <c r="D37" s="881" t="s">
        <v>924</v>
      </c>
      <c r="E37" s="881" t="s">
        <v>922</v>
      </c>
      <c r="F37" s="887"/>
      <c r="G37" s="888" t="s">
        <v>919</v>
      </c>
      <c r="H37" s="881">
        <v>0.4</v>
      </c>
      <c r="I37" s="881">
        <v>0.5</v>
      </c>
      <c r="J37" s="881"/>
      <c r="K37" s="881"/>
      <c r="L37" s="881"/>
      <c r="M37" s="891">
        <f t="shared" si="0"/>
        <v>6505906.4130000006</v>
      </c>
      <c r="O37" s="892">
        <f t="shared" si="1"/>
        <v>2920197.85</v>
      </c>
      <c r="P37" s="892">
        <f t="shared" si="2"/>
        <v>3424161.2700000005</v>
      </c>
      <c r="R37" s="536">
        <v>1034</v>
      </c>
      <c r="S37" s="536" t="s">
        <v>750</v>
      </c>
      <c r="T37" s="542">
        <v>202696</v>
      </c>
      <c r="U37" s="536">
        <v>200341</v>
      </c>
      <c r="V37" s="536">
        <v>195370</v>
      </c>
      <c r="W37" s="536">
        <v>189100</v>
      </c>
      <c r="X37" s="536">
        <v>185459</v>
      </c>
      <c r="Y37" s="536">
        <v>181682</v>
      </c>
      <c r="Z37" s="536">
        <v>176807</v>
      </c>
      <c r="AA37" s="536">
        <v>173416</v>
      </c>
      <c r="AB37" s="536">
        <v>169920</v>
      </c>
      <c r="AC37" s="536">
        <v>156858</v>
      </c>
      <c r="AD37" s="536">
        <v>150525</v>
      </c>
      <c r="AE37" s="536">
        <v>146786</v>
      </c>
      <c r="AF37" s="536">
        <v>134900</v>
      </c>
      <c r="AG37" s="536">
        <v>126890</v>
      </c>
      <c r="AH37" s="536">
        <v>121906</v>
      </c>
      <c r="AI37" s="536">
        <v>117880</v>
      </c>
      <c r="AJ37" s="536">
        <v>114424</v>
      </c>
      <c r="AK37" s="536">
        <v>109670</v>
      </c>
      <c r="AL37" s="536">
        <v>104254</v>
      </c>
      <c r="AM37" s="536">
        <v>102821</v>
      </c>
      <c r="AN37" s="536">
        <v>99267</v>
      </c>
      <c r="AO37" s="536">
        <v>99219</v>
      </c>
      <c r="AP37" s="536">
        <v>94619</v>
      </c>
      <c r="AQ37" s="536">
        <v>90959</v>
      </c>
      <c r="AR37" s="536">
        <v>88140</v>
      </c>
      <c r="AS37" s="536"/>
    </row>
    <row r="38" spans="2:45" ht="18.600000000000001" customHeight="1">
      <c r="B38" s="880"/>
      <c r="C38" s="886"/>
      <c r="D38" s="881" t="s">
        <v>925</v>
      </c>
      <c r="E38" s="881" t="s">
        <v>922</v>
      </c>
      <c r="F38" s="887"/>
      <c r="G38" s="888" t="s">
        <v>919</v>
      </c>
      <c r="H38" s="881">
        <v>0</v>
      </c>
      <c r="I38" s="881">
        <v>0.5</v>
      </c>
      <c r="J38" s="881"/>
      <c r="K38" s="881"/>
      <c r="L38" s="881"/>
      <c r="M38" s="891">
        <f t="shared" si="0"/>
        <v>5136241.9050000012</v>
      </c>
      <c r="O38" s="892">
        <f t="shared" ref="O38:O54" si="3">(8.15)*VLOOKUP("철골공",$S:$AB,2,FALSE)+(3)*VLOOKUP("비계공",$S:$AB,2,FALSE)+(0.25)*VLOOKUP("보통인부",$S:$AB,2,FALSE)</f>
        <v>2920197.85</v>
      </c>
      <c r="P38" s="892">
        <f t="shared" ref="P38:P54" si="4">(10.13)*VLOOKUP("철골공",$S:$AB,2,FALSE)+(3)*VLOOKUP("비계공",$S:$AB,2,FALSE)+(0.3)*VLOOKUP("보통인부",$S:$AB,2,FALSE)</f>
        <v>3424161.2700000005</v>
      </c>
      <c r="R38" s="536">
        <v>1035</v>
      </c>
      <c r="S38" s="536" t="s">
        <v>753</v>
      </c>
      <c r="T38" s="542">
        <v>237854</v>
      </c>
      <c r="U38" s="536">
        <v>232729</v>
      </c>
      <c r="V38" s="536">
        <v>226601</v>
      </c>
      <c r="W38" s="536">
        <v>216928</v>
      </c>
      <c r="X38" s="536">
        <v>213197</v>
      </c>
      <c r="Y38" s="536">
        <v>205422</v>
      </c>
      <c r="Z38" s="536">
        <v>198691</v>
      </c>
      <c r="AA38" s="536">
        <v>192957</v>
      </c>
      <c r="AB38" s="536">
        <v>186646</v>
      </c>
      <c r="AC38" s="536">
        <v>183762</v>
      </c>
      <c r="AD38" s="536">
        <v>176700</v>
      </c>
      <c r="AE38" s="536">
        <v>166716</v>
      </c>
      <c r="AF38" s="536">
        <v>160436</v>
      </c>
      <c r="AG38" s="536">
        <v>152318</v>
      </c>
      <c r="AH38" s="536">
        <v>141394</v>
      </c>
      <c r="AI38" s="536">
        <v>137435</v>
      </c>
      <c r="AJ38" s="536">
        <v>132250</v>
      </c>
      <c r="AK38" s="536">
        <v>127665</v>
      </c>
      <c r="AL38" s="536">
        <v>122968</v>
      </c>
      <c r="AM38" s="536">
        <v>118192</v>
      </c>
      <c r="AN38" s="536">
        <v>122756</v>
      </c>
      <c r="AO38" s="536">
        <v>119474</v>
      </c>
      <c r="AP38" s="536">
        <v>111372</v>
      </c>
      <c r="AQ38" s="536">
        <v>111345</v>
      </c>
      <c r="AR38" s="536">
        <v>103162</v>
      </c>
      <c r="AS38" s="536"/>
    </row>
    <row r="39" spans="2:45" ht="18.600000000000001" customHeight="1">
      <c r="B39" s="880"/>
      <c r="C39" s="881" t="s">
        <v>934</v>
      </c>
      <c r="D39" s="881" t="s">
        <v>927</v>
      </c>
      <c r="E39" s="881" t="s">
        <v>922</v>
      </c>
      <c r="F39" s="887"/>
      <c r="G39" s="888" t="s">
        <v>919</v>
      </c>
      <c r="H39" s="887">
        <v>0.7</v>
      </c>
      <c r="I39" s="881">
        <v>-0.27500000000000002</v>
      </c>
      <c r="J39" s="881">
        <v>0.98</v>
      </c>
      <c r="K39" s="881">
        <v>0.26</v>
      </c>
      <c r="L39" s="881"/>
      <c r="M39" s="891">
        <f t="shared" si="0"/>
        <v>5196338.3297500005</v>
      </c>
      <c r="O39" s="892">
        <f t="shared" si="3"/>
        <v>2920197.85</v>
      </c>
      <c r="P39" s="892">
        <f t="shared" si="4"/>
        <v>3424161.2700000005</v>
      </c>
      <c r="R39" s="536">
        <v>1036</v>
      </c>
      <c r="S39" s="536" t="s">
        <v>755</v>
      </c>
      <c r="T39" s="542">
        <v>224113</v>
      </c>
      <c r="U39" s="536">
        <v>229334</v>
      </c>
      <c r="V39" s="536">
        <v>222346</v>
      </c>
      <c r="W39" s="536">
        <v>219230</v>
      </c>
      <c r="X39" s="536">
        <v>209602</v>
      </c>
      <c r="Y39" s="536">
        <v>204039</v>
      </c>
      <c r="Z39" s="536">
        <v>194244</v>
      </c>
      <c r="AA39" s="536">
        <v>187839</v>
      </c>
      <c r="AB39" s="536">
        <v>181305</v>
      </c>
      <c r="AC39" s="536">
        <v>177964</v>
      </c>
      <c r="AD39" s="536">
        <v>169590</v>
      </c>
      <c r="AE39" s="536">
        <v>159703</v>
      </c>
      <c r="AF39" s="536">
        <v>155527</v>
      </c>
      <c r="AG39" s="536">
        <v>155855</v>
      </c>
      <c r="AH39" s="536">
        <v>144009</v>
      </c>
      <c r="AI39" s="536">
        <v>141063</v>
      </c>
      <c r="AJ39" s="536">
        <v>133189</v>
      </c>
      <c r="AK39" s="536">
        <v>127218</v>
      </c>
      <c r="AL39" s="536">
        <v>122862</v>
      </c>
      <c r="AM39" s="536">
        <v>122074</v>
      </c>
      <c r="AN39" s="536">
        <v>118788</v>
      </c>
      <c r="AO39" s="536">
        <v>118435</v>
      </c>
      <c r="AP39" s="536">
        <v>121564</v>
      </c>
      <c r="AQ39" s="536">
        <v>122326</v>
      </c>
      <c r="AR39" s="536">
        <v>114953</v>
      </c>
      <c r="AS39" s="536"/>
    </row>
    <row r="40" spans="2:45" ht="18.600000000000001" customHeight="1">
      <c r="B40" s="880"/>
      <c r="C40" s="886"/>
      <c r="D40" s="881" t="s">
        <v>923</v>
      </c>
      <c r="E40" s="881" t="s">
        <v>922</v>
      </c>
      <c r="F40" s="887"/>
      <c r="G40" s="888" t="s">
        <v>919</v>
      </c>
      <c r="H40" s="887">
        <v>0.5</v>
      </c>
      <c r="I40" s="881">
        <v>-0.27500000000000002</v>
      </c>
      <c r="J40" s="881">
        <v>0.98</v>
      </c>
      <c r="K40" s="881">
        <v>0.26</v>
      </c>
      <c r="L40" s="881"/>
      <c r="M40" s="891">
        <f t="shared" si="0"/>
        <v>4511506.0757500017</v>
      </c>
      <c r="O40" s="892">
        <f t="shared" si="3"/>
        <v>2920197.85</v>
      </c>
      <c r="P40" s="892">
        <f t="shared" si="4"/>
        <v>3424161.2700000005</v>
      </c>
      <c r="R40" s="536">
        <v>1037</v>
      </c>
      <c r="S40" s="536" t="s">
        <v>757</v>
      </c>
      <c r="T40" s="542">
        <v>248681</v>
      </c>
      <c r="U40" s="536">
        <v>251041</v>
      </c>
      <c r="V40" s="536">
        <v>243490</v>
      </c>
      <c r="W40" s="536">
        <v>237386</v>
      </c>
      <c r="X40" s="536">
        <v>224390</v>
      </c>
      <c r="Y40" s="536">
        <v>219920</v>
      </c>
      <c r="Z40" s="536">
        <v>213333</v>
      </c>
      <c r="AA40" s="536">
        <v>201640</v>
      </c>
      <c r="AB40" s="536">
        <v>200000</v>
      </c>
      <c r="AC40" s="536">
        <v>188584</v>
      </c>
      <c r="AD40" s="536">
        <v>174278</v>
      </c>
      <c r="AE40" s="536">
        <v>166034</v>
      </c>
      <c r="AF40" s="536">
        <v>162884</v>
      </c>
      <c r="AG40" s="536">
        <v>153571</v>
      </c>
      <c r="AH40" s="536">
        <v>144976</v>
      </c>
      <c r="AI40" s="536">
        <v>139681</v>
      </c>
      <c r="AJ40" s="536">
        <v>133882</v>
      </c>
      <c r="AK40" s="536">
        <v>126094</v>
      </c>
      <c r="AL40" s="536">
        <v>123948</v>
      </c>
      <c r="AM40" s="536">
        <v>122125</v>
      </c>
      <c r="AN40" s="536">
        <v>115303</v>
      </c>
      <c r="AO40" s="536">
        <v>114201</v>
      </c>
      <c r="AP40" s="536">
        <v>105911</v>
      </c>
      <c r="AQ40" s="536">
        <v>105800</v>
      </c>
      <c r="AR40" s="536">
        <v>99200</v>
      </c>
      <c r="AS40" s="536"/>
    </row>
    <row r="41" spans="2:45" ht="18.600000000000001" customHeight="1">
      <c r="B41" s="880"/>
      <c r="C41" s="886"/>
      <c r="D41" s="881" t="s">
        <v>924</v>
      </c>
      <c r="E41" s="881" t="s">
        <v>922</v>
      </c>
      <c r="F41" s="887"/>
      <c r="G41" s="888" t="s">
        <v>919</v>
      </c>
      <c r="H41" s="881">
        <v>0.4</v>
      </c>
      <c r="I41" s="881">
        <v>-0.27500000000000002</v>
      </c>
      <c r="J41" s="881">
        <v>0.98</v>
      </c>
      <c r="K41" s="881">
        <v>0.26</v>
      </c>
      <c r="L41" s="881"/>
      <c r="M41" s="891">
        <f t="shared" si="0"/>
        <v>4169089.9487500004</v>
      </c>
      <c r="O41" s="892">
        <f t="shared" si="3"/>
        <v>2920197.85</v>
      </c>
      <c r="P41" s="892">
        <f t="shared" si="4"/>
        <v>3424161.2700000005</v>
      </c>
      <c r="R41" s="536">
        <v>1038</v>
      </c>
      <c r="S41" s="536" t="s">
        <v>759</v>
      </c>
      <c r="T41" s="542">
        <v>224132</v>
      </c>
      <c r="U41" s="536">
        <v>222504</v>
      </c>
      <c r="V41" s="536">
        <v>219533</v>
      </c>
      <c r="W41" s="536">
        <v>213634</v>
      </c>
      <c r="X41" s="536">
        <v>203631</v>
      </c>
      <c r="Y41" s="536">
        <v>192790</v>
      </c>
      <c r="Z41" s="536">
        <v>198749</v>
      </c>
      <c r="AA41" s="536">
        <v>185347</v>
      </c>
      <c r="AB41" s="536">
        <v>181378</v>
      </c>
      <c r="AC41" s="536">
        <v>179178</v>
      </c>
      <c r="AD41" s="536">
        <v>175057</v>
      </c>
      <c r="AE41" s="536">
        <v>169758</v>
      </c>
      <c r="AF41" s="536">
        <v>159410</v>
      </c>
      <c r="AG41" s="536">
        <v>147733</v>
      </c>
      <c r="AH41" s="536">
        <v>143852</v>
      </c>
      <c r="AI41" s="536">
        <v>137988</v>
      </c>
      <c r="AJ41" s="536">
        <v>135114</v>
      </c>
      <c r="AK41" s="536">
        <v>128487</v>
      </c>
      <c r="AL41" s="536">
        <v>124463</v>
      </c>
      <c r="AM41" s="536">
        <v>119232</v>
      </c>
      <c r="AN41" s="536">
        <v>113331</v>
      </c>
      <c r="AO41" s="536">
        <v>113194</v>
      </c>
      <c r="AP41" s="536">
        <v>104904</v>
      </c>
      <c r="AQ41" s="536">
        <v>103362</v>
      </c>
      <c r="AR41" s="536">
        <v>95540</v>
      </c>
      <c r="AS41" s="536"/>
    </row>
    <row r="42" spans="2:45" ht="18.600000000000001" customHeight="1">
      <c r="B42" s="880"/>
      <c r="C42" s="886"/>
      <c r="D42" s="881" t="s">
        <v>925</v>
      </c>
      <c r="E42" s="881" t="s">
        <v>922</v>
      </c>
      <c r="F42" s="887"/>
      <c r="G42" s="888" t="s">
        <v>919</v>
      </c>
      <c r="H42" s="881">
        <v>0</v>
      </c>
      <c r="I42" s="881">
        <v>-0.27500000000000002</v>
      </c>
      <c r="J42" s="881">
        <v>0.98</v>
      </c>
      <c r="K42" s="881">
        <v>0.26</v>
      </c>
      <c r="L42" s="881"/>
      <c r="M42" s="891">
        <f t="shared" si="0"/>
        <v>2799425.4407500001</v>
      </c>
      <c r="O42" s="892">
        <f t="shared" si="3"/>
        <v>2920197.85</v>
      </c>
      <c r="P42" s="892">
        <f t="shared" si="4"/>
        <v>3424161.2700000005</v>
      </c>
      <c r="R42" s="536">
        <v>1039</v>
      </c>
      <c r="S42" s="536" t="s">
        <v>761</v>
      </c>
      <c r="T42" s="542">
        <v>238145</v>
      </c>
      <c r="U42" s="536">
        <v>229664</v>
      </c>
      <c r="V42" s="536">
        <v>229482</v>
      </c>
      <c r="W42" s="536">
        <v>224209</v>
      </c>
      <c r="X42" s="536">
        <v>214118</v>
      </c>
      <c r="Y42" s="536">
        <v>208255</v>
      </c>
      <c r="Z42" s="536">
        <v>202689</v>
      </c>
      <c r="AA42" s="536">
        <v>202212</v>
      </c>
      <c r="AB42" s="536">
        <v>201852</v>
      </c>
      <c r="AC42" s="536">
        <v>189003</v>
      </c>
      <c r="AD42" s="536">
        <v>186665</v>
      </c>
      <c r="AE42" s="536">
        <v>176011</v>
      </c>
      <c r="AF42" s="536">
        <v>163004</v>
      </c>
      <c r="AG42" s="536">
        <v>148689</v>
      </c>
      <c r="AH42" s="536">
        <v>137910</v>
      </c>
      <c r="AI42" s="536">
        <v>134427</v>
      </c>
      <c r="AJ42" s="536">
        <v>125901</v>
      </c>
      <c r="AK42" s="536">
        <v>122333</v>
      </c>
      <c r="AL42" s="536">
        <v>116622</v>
      </c>
      <c r="AM42" s="536">
        <v>117068</v>
      </c>
      <c r="AN42" s="536">
        <v>108729</v>
      </c>
      <c r="AO42" s="536">
        <v>112679</v>
      </c>
      <c r="AP42" s="536">
        <v>104844</v>
      </c>
      <c r="AQ42" s="536">
        <v>103242</v>
      </c>
      <c r="AR42" s="536">
        <v>95187</v>
      </c>
      <c r="AS42" s="536"/>
    </row>
    <row r="43" spans="2:45" ht="18.600000000000001" customHeight="1">
      <c r="B43" s="880"/>
      <c r="C43" s="881" t="s">
        <v>935</v>
      </c>
      <c r="D43" s="881" t="s">
        <v>936</v>
      </c>
      <c r="E43" s="881" t="s">
        <v>922</v>
      </c>
      <c r="F43" s="887"/>
      <c r="G43" s="888" t="s">
        <v>919</v>
      </c>
      <c r="H43" s="887">
        <v>0.7</v>
      </c>
      <c r="I43" s="881">
        <v>0.05</v>
      </c>
      <c r="J43" s="881">
        <v>2.0299999999999998</v>
      </c>
      <c r="K43" s="881">
        <v>0.59</v>
      </c>
      <c r="L43" s="881"/>
      <c r="M43" s="891">
        <f t="shared" si="0"/>
        <v>6657468.3625000017</v>
      </c>
      <c r="O43" s="892">
        <f t="shared" si="3"/>
        <v>2920197.85</v>
      </c>
      <c r="P43" s="892">
        <f t="shared" si="4"/>
        <v>3424161.2700000005</v>
      </c>
      <c r="R43" s="536">
        <v>1040</v>
      </c>
      <c r="S43" s="536" t="s">
        <v>763</v>
      </c>
      <c r="T43" s="542">
        <v>250572</v>
      </c>
      <c r="U43" s="536">
        <v>248510</v>
      </c>
      <c r="V43" s="536">
        <v>243168</v>
      </c>
      <c r="W43" s="536">
        <v>237446</v>
      </c>
      <c r="X43" s="536">
        <v>226771</v>
      </c>
      <c r="Y43" s="536">
        <v>220741</v>
      </c>
      <c r="Z43" s="536">
        <v>216011</v>
      </c>
      <c r="AA43" s="536">
        <v>208005</v>
      </c>
      <c r="AB43" s="536">
        <v>205381</v>
      </c>
      <c r="AC43" s="536">
        <v>182347</v>
      </c>
      <c r="AD43" s="536">
        <v>180219</v>
      </c>
      <c r="AE43" s="536">
        <v>173600</v>
      </c>
      <c r="AF43" s="536">
        <v>177266</v>
      </c>
      <c r="AG43" s="536">
        <v>163848</v>
      </c>
      <c r="AH43" s="536">
        <v>149515</v>
      </c>
      <c r="AI43" s="536">
        <v>143391</v>
      </c>
      <c r="AJ43" s="536">
        <v>140704</v>
      </c>
      <c r="AK43" s="536">
        <v>136044</v>
      </c>
      <c r="AL43" s="536">
        <v>129775</v>
      </c>
      <c r="AM43" s="536">
        <v>137091</v>
      </c>
      <c r="AN43" s="536">
        <v>129456</v>
      </c>
      <c r="AO43" s="536">
        <v>133005</v>
      </c>
      <c r="AP43" s="536">
        <v>130795</v>
      </c>
      <c r="AQ43" s="536">
        <v>124928</v>
      </c>
      <c r="AR43" s="536">
        <v>121189</v>
      </c>
      <c r="AS43" s="536"/>
    </row>
    <row r="44" spans="2:45" ht="18.600000000000001" customHeight="1">
      <c r="B44" s="880"/>
      <c r="C44" s="886"/>
      <c r="D44" s="881" t="s">
        <v>937</v>
      </c>
      <c r="E44" s="881" t="s">
        <v>922</v>
      </c>
      <c r="F44" s="887"/>
      <c r="G44" s="888" t="s">
        <v>919</v>
      </c>
      <c r="H44" s="887">
        <v>0.5</v>
      </c>
      <c r="I44" s="881">
        <v>0.05</v>
      </c>
      <c r="J44" s="881">
        <v>2.0299999999999998</v>
      </c>
      <c r="K44" s="881">
        <v>0.59</v>
      </c>
      <c r="L44" s="881"/>
      <c r="M44" s="891">
        <f t="shared" si="0"/>
        <v>5972636.108500002</v>
      </c>
      <c r="O44" s="892">
        <f t="shared" si="3"/>
        <v>2920197.85</v>
      </c>
      <c r="P44" s="892">
        <f t="shared" si="4"/>
        <v>3424161.2700000005</v>
      </c>
      <c r="R44" s="536">
        <v>1041</v>
      </c>
      <c r="S44" s="536" t="s">
        <v>765</v>
      </c>
      <c r="T44" s="542">
        <v>233255</v>
      </c>
      <c r="U44" s="536">
        <v>230103</v>
      </c>
      <c r="V44" s="536"/>
      <c r="W44" s="536">
        <v>216022</v>
      </c>
      <c r="X44" s="536">
        <v>210465</v>
      </c>
      <c r="Y44" s="536">
        <v>205072</v>
      </c>
      <c r="Z44" s="536"/>
      <c r="AA44" s="536">
        <v>193938</v>
      </c>
      <c r="AB44" s="536">
        <v>190000</v>
      </c>
      <c r="AC44" s="536">
        <v>182298</v>
      </c>
      <c r="AD44" s="536">
        <v>178567</v>
      </c>
      <c r="AE44" s="536">
        <v>171738</v>
      </c>
      <c r="AF44" s="536">
        <v>159406</v>
      </c>
      <c r="AG44" s="536">
        <v>147079</v>
      </c>
      <c r="AH44" s="536">
        <v>136450</v>
      </c>
      <c r="AI44" s="536">
        <v>130838</v>
      </c>
      <c r="AJ44" s="536">
        <v>125520</v>
      </c>
      <c r="AK44" s="536">
        <v>118057</v>
      </c>
      <c r="AL44" s="536">
        <v>122300</v>
      </c>
      <c r="AM44" s="536">
        <v>119278</v>
      </c>
      <c r="AN44" s="536">
        <v>113314</v>
      </c>
      <c r="AO44" s="536">
        <v>111174</v>
      </c>
      <c r="AP44" s="536">
        <v>103571</v>
      </c>
      <c r="AQ44" s="536">
        <v>105230</v>
      </c>
      <c r="AR44" s="536">
        <v>97465</v>
      </c>
      <c r="AS44" s="536"/>
    </row>
    <row r="45" spans="2:45" ht="18.600000000000001" customHeight="1">
      <c r="B45" s="880"/>
      <c r="C45" s="886"/>
      <c r="D45" s="881" t="s">
        <v>938</v>
      </c>
      <c r="E45" s="881" t="s">
        <v>922</v>
      </c>
      <c r="F45" s="887"/>
      <c r="G45" s="888" t="s">
        <v>919</v>
      </c>
      <c r="H45" s="881">
        <v>0.4</v>
      </c>
      <c r="I45" s="881">
        <v>0.05</v>
      </c>
      <c r="J45" s="881">
        <v>2.0299999999999998</v>
      </c>
      <c r="K45" s="881">
        <v>0.59</v>
      </c>
      <c r="L45" s="881"/>
      <c r="M45" s="891">
        <f t="shared" si="0"/>
        <v>5630219.9815000007</v>
      </c>
      <c r="O45" s="892">
        <f t="shared" si="3"/>
        <v>2920197.85</v>
      </c>
      <c r="P45" s="892">
        <f t="shared" si="4"/>
        <v>3424161.2700000005</v>
      </c>
      <c r="R45" s="536">
        <v>1042</v>
      </c>
      <c r="S45" s="536" t="s">
        <v>767</v>
      </c>
      <c r="T45" s="542">
        <v>219040</v>
      </c>
      <c r="U45" s="536">
        <v>214222</v>
      </c>
      <c r="V45" s="536">
        <v>213253</v>
      </c>
      <c r="W45" s="536">
        <v>204242</v>
      </c>
      <c r="X45" s="536">
        <v>202504</v>
      </c>
      <c r="Y45" s="536">
        <v>201663</v>
      </c>
      <c r="Z45" s="536">
        <v>196165</v>
      </c>
      <c r="AA45" s="536">
        <v>193759</v>
      </c>
      <c r="AB45" s="536">
        <v>193773</v>
      </c>
      <c r="AC45" s="536">
        <v>179133</v>
      </c>
      <c r="AD45" s="536">
        <v>173148</v>
      </c>
      <c r="AE45" s="536">
        <v>166350</v>
      </c>
      <c r="AF45" s="536">
        <v>153392</v>
      </c>
      <c r="AG45" s="536">
        <v>141618</v>
      </c>
      <c r="AH45" s="536">
        <v>131450</v>
      </c>
      <c r="AI45" s="536">
        <v>126225</v>
      </c>
      <c r="AJ45" s="536">
        <v>121038</v>
      </c>
      <c r="AK45" s="536">
        <v>116013</v>
      </c>
      <c r="AL45" s="536">
        <v>114023</v>
      </c>
      <c r="AM45" s="536">
        <v>113837</v>
      </c>
      <c r="AN45" s="536">
        <v>112110</v>
      </c>
      <c r="AO45" s="536">
        <v>105651</v>
      </c>
      <c r="AP45" s="536">
        <v>101593</v>
      </c>
      <c r="AQ45" s="536">
        <v>102698</v>
      </c>
      <c r="AR45" s="536">
        <v>93707</v>
      </c>
      <c r="AS45" s="536"/>
    </row>
    <row r="46" spans="2:45" ht="18.600000000000001" customHeight="1">
      <c r="B46" s="880"/>
      <c r="C46" s="886"/>
      <c r="D46" s="881" t="s">
        <v>939</v>
      </c>
      <c r="E46" s="881" t="s">
        <v>922</v>
      </c>
      <c r="F46" s="887"/>
      <c r="G46" s="888" t="s">
        <v>919</v>
      </c>
      <c r="H46" s="881">
        <v>0</v>
      </c>
      <c r="I46" s="881">
        <v>0.05</v>
      </c>
      <c r="J46" s="881">
        <v>2.0299999999999998</v>
      </c>
      <c r="K46" s="881">
        <v>0.59</v>
      </c>
      <c r="L46" s="881"/>
      <c r="M46" s="891">
        <f t="shared" si="0"/>
        <v>4260555.4735000003</v>
      </c>
      <c r="O46" s="892">
        <f t="shared" si="3"/>
        <v>2920197.85</v>
      </c>
      <c r="P46" s="892">
        <f t="shared" si="4"/>
        <v>3424161.2700000005</v>
      </c>
      <c r="R46" s="536">
        <v>1043</v>
      </c>
      <c r="S46" s="536" t="s">
        <v>769</v>
      </c>
      <c r="T46" s="542">
        <v>201482</v>
      </c>
      <c r="U46" s="536">
        <v>207557</v>
      </c>
      <c r="V46" s="536">
        <v>207048</v>
      </c>
      <c r="W46" s="536">
        <v>203376</v>
      </c>
      <c r="X46" s="536">
        <v>198718</v>
      </c>
      <c r="Y46" s="536">
        <v>189441</v>
      </c>
      <c r="Z46" s="536">
        <v>188856</v>
      </c>
      <c r="AA46" s="536">
        <v>181078</v>
      </c>
      <c r="AB46" s="536">
        <v>181676</v>
      </c>
      <c r="AC46" s="536">
        <v>168742</v>
      </c>
      <c r="AD46" s="536">
        <v>164907</v>
      </c>
      <c r="AE46" s="536">
        <v>152631</v>
      </c>
      <c r="AF46" s="536">
        <v>147452</v>
      </c>
      <c r="AG46" s="536">
        <v>137653</v>
      </c>
      <c r="AH46" s="536">
        <v>126874</v>
      </c>
      <c r="AI46" s="536">
        <v>122054</v>
      </c>
      <c r="AJ46" s="536">
        <v>116121</v>
      </c>
      <c r="AK46" s="536">
        <v>112186</v>
      </c>
      <c r="AL46" s="536">
        <v>108388</v>
      </c>
      <c r="AM46" s="536">
        <v>105056</v>
      </c>
      <c r="AN46" s="536">
        <v>100659</v>
      </c>
      <c r="AO46" s="536">
        <v>100200</v>
      </c>
      <c r="AP46" s="536">
        <v>96182</v>
      </c>
      <c r="AQ46" s="536">
        <v>96913</v>
      </c>
      <c r="AR46" s="536">
        <v>88603</v>
      </c>
      <c r="AS46" s="536" t="s">
        <v>770</v>
      </c>
    </row>
    <row r="47" spans="2:45" ht="18.600000000000001" customHeight="1">
      <c r="B47" s="880"/>
      <c r="C47" s="886" t="s">
        <v>940</v>
      </c>
      <c r="D47" s="881" t="s">
        <v>936</v>
      </c>
      <c r="E47" s="881" t="s">
        <v>922</v>
      </c>
      <c r="F47" s="887"/>
      <c r="G47" s="888" t="s">
        <v>919</v>
      </c>
      <c r="H47" s="887">
        <v>0.7</v>
      </c>
      <c r="I47" s="881">
        <v>0</v>
      </c>
      <c r="J47" s="881">
        <v>1.5</v>
      </c>
      <c r="K47" s="881">
        <v>0.41</v>
      </c>
      <c r="L47" s="881"/>
      <c r="M47" s="891">
        <f t="shared" si="0"/>
        <v>6308182.7990000006</v>
      </c>
      <c r="N47" s="892"/>
      <c r="O47" s="892">
        <f t="shared" si="3"/>
        <v>2920197.85</v>
      </c>
      <c r="P47" s="892">
        <f t="shared" si="4"/>
        <v>3424161.2700000005</v>
      </c>
      <c r="R47" s="536">
        <v>1044</v>
      </c>
      <c r="S47" s="536" t="s">
        <v>772</v>
      </c>
      <c r="T47" s="542">
        <v>213722</v>
      </c>
      <c r="U47" s="536">
        <v>214086</v>
      </c>
      <c r="V47" s="536">
        <v>204285</v>
      </c>
      <c r="W47" s="536">
        <v>201180</v>
      </c>
      <c r="X47" s="536">
        <v>194048</v>
      </c>
      <c r="Y47" s="536">
        <v>191095</v>
      </c>
      <c r="Z47" s="536">
        <v>185212</v>
      </c>
      <c r="AA47" s="536">
        <v>183071</v>
      </c>
      <c r="AB47" s="536">
        <v>184244</v>
      </c>
      <c r="AC47" s="536">
        <v>180707</v>
      </c>
      <c r="AD47" s="536">
        <v>174352</v>
      </c>
      <c r="AE47" s="536">
        <v>160788</v>
      </c>
      <c r="AF47" s="536">
        <v>147179</v>
      </c>
      <c r="AG47" s="536">
        <v>133195</v>
      </c>
      <c r="AH47" s="536">
        <v>123274</v>
      </c>
      <c r="AI47" s="536">
        <v>118712</v>
      </c>
      <c r="AJ47" s="536">
        <v>112777</v>
      </c>
      <c r="AK47" s="536">
        <v>107826</v>
      </c>
      <c r="AL47" s="536">
        <v>101978</v>
      </c>
      <c r="AM47" s="536">
        <v>106975</v>
      </c>
      <c r="AN47" s="536">
        <v>105408</v>
      </c>
      <c r="AO47" s="536">
        <v>107815</v>
      </c>
      <c r="AP47" s="536">
        <v>98179</v>
      </c>
      <c r="AQ47" s="536">
        <v>90568</v>
      </c>
      <c r="AR47" s="536">
        <v>93112</v>
      </c>
      <c r="AS47" s="536"/>
    </row>
    <row r="48" spans="2:45" ht="18.600000000000001" customHeight="1">
      <c r="B48" s="880"/>
      <c r="C48" s="886" t="s">
        <v>941</v>
      </c>
      <c r="D48" s="881" t="s">
        <v>937</v>
      </c>
      <c r="E48" s="881" t="s">
        <v>922</v>
      </c>
      <c r="F48" s="887"/>
      <c r="G48" s="888" t="s">
        <v>919</v>
      </c>
      <c r="H48" s="887">
        <v>0.5</v>
      </c>
      <c r="I48" s="881">
        <v>0</v>
      </c>
      <c r="J48" s="881">
        <v>1.5</v>
      </c>
      <c r="K48" s="881">
        <v>0.41</v>
      </c>
      <c r="L48" s="881"/>
      <c r="M48" s="891">
        <f t="shared" si="0"/>
        <v>5623350.5450000009</v>
      </c>
      <c r="O48" s="892">
        <f t="shared" si="3"/>
        <v>2920197.85</v>
      </c>
      <c r="P48" s="892">
        <f t="shared" si="4"/>
        <v>3424161.2700000005</v>
      </c>
      <c r="R48" s="536">
        <v>1045</v>
      </c>
      <c r="S48" s="536" t="s">
        <v>774</v>
      </c>
      <c r="T48" s="542">
        <v>180404</v>
      </c>
      <c r="U48" s="536">
        <v>178347</v>
      </c>
      <c r="V48" s="536">
        <v>174273</v>
      </c>
      <c r="W48" s="536">
        <v>166401</v>
      </c>
      <c r="X48" s="536">
        <v>170594</v>
      </c>
      <c r="Y48" s="536">
        <v>162860</v>
      </c>
      <c r="Z48" s="536">
        <v>161039</v>
      </c>
      <c r="AA48" s="536">
        <v>152837</v>
      </c>
      <c r="AB48" s="536">
        <v>152601</v>
      </c>
      <c r="AC48" s="536">
        <v>154522</v>
      </c>
      <c r="AD48" s="536">
        <v>146205</v>
      </c>
      <c r="AE48" s="536">
        <v>138477</v>
      </c>
      <c r="AF48" s="536">
        <v>131775</v>
      </c>
      <c r="AG48" s="536">
        <v>124911</v>
      </c>
      <c r="AH48" s="536">
        <v>113766</v>
      </c>
      <c r="AI48" s="536">
        <v>110197</v>
      </c>
      <c r="AJ48" s="536">
        <v>104483</v>
      </c>
      <c r="AK48" s="536">
        <v>98941</v>
      </c>
      <c r="AL48" s="536">
        <v>98311</v>
      </c>
      <c r="AM48" s="536">
        <v>97436</v>
      </c>
      <c r="AN48" s="536">
        <v>91429</v>
      </c>
      <c r="AO48" s="536">
        <v>93747</v>
      </c>
      <c r="AP48" s="536">
        <v>94666</v>
      </c>
      <c r="AQ48" s="536">
        <v>95422</v>
      </c>
      <c r="AR48" s="536">
        <v>88865</v>
      </c>
      <c r="AS48" s="536" t="s">
        <v>775</v>
      </c>
    </row>
    <row r="49" spans="2:45" ht="18.600000000000001" customHeight="1">
      <c r="B49" s="880"/>
      <c r="C49" s="886"/>
      <c r="D49" s="881" t="s">
        <v>938</v>
      </c>
      <c r="E49" s="881" t="s">
        <v>922</v>
      </c>
      <c r="F49" s="887"/>
      <c r="G49" s="888" t="s">
        <v>919</v>
      </c>
      <c r="H49" s="881">
        <v>0.4</v>
      </c>
      <c r="I49" s="881">
        <v>0</v>
      </c>
      <c r="J49" s="881">
        <v>1.5</v>
      </c>
      <c r="K49" s="881">
        <v>0.41</v>
      </c>
      <c r="L49" s="881"/>
      <c r="M49" s="891">
        <f t="shared" si="0"/>
        <v>5280934.4179999996</v>
      </c>
      <c r="O49" s="892">
        <f t="shared" si="3"/>
        <v>2920197.85</v>
      </c>
      <c r="P49" s="892">
        <f t="shared" si="4"/>
        <v>3424161.2700000005</v>
      </c>
      <c r="R49" s="536">
        <v>1046</v>
      </c>
      <c r="S49" s="536" t="s">
        <v>777</v>
      </c>
      <c r="T49" s="542" t="s">
        <v>8</v>
      </c>
      <c r="U49" s="536">
        <v>213095</v>
      </c>
      <c r="V49" s="536">
        <v>209325</v>
      </c>
      <c r="W49" s="536">
        <v>199932</v>
      </c>
      <c r="X49" s="536">
        <v>190168</v>
      </c>
      <c r="Y49" s="536">
        <v>182713</v>
      </c>
      <c r="Z49" s="536">
        <v>175508</v>
      </c>
      <c r="AA49" s="536">
        <v>167662</v>
      </c>
      <c r="AB49" s="536">
        <v>163911</v>
      </c>
      <c r="AC49" s="536">
        <v>172081</v>
      </c>
      <c r="AD49" s="536">
        <v>159726</v>
      </c>
      <c r="AE49" s="536">
        <v>149629</v>
      </c>
      <c r="AF49" s="536">
        <v>140101</v>
      </c>
      <c r="AG49" s="536">
        <v>130850</v>
      </c>
      <c r="AH49" s="536">
        <v>121380</v>
      </c>
      <c r="AI49" s="536">
        <v>118155</v>
      </c>
      <c r="AJ49" s="536">
        <v>110698</v>
      </c>
      <c r="AK49" s="536">
        <v>106163</v>
      </c>
      <c r="AL49" s="536">
        <v>104040</v>
      </c>
      <c r="AM49" s="536">
        <v>103369</v>
      </c>
      <c r="AN49" s="536">
        <v>0</v>
      </c>
      <c r="AO49" s="536">
        <v>108682</v>
      </c>
      <c r="AP49" s="536">
        <v>104006</v>
      </c>
      <c r="AQ49" s="536">
        <v>104948</v>
      </c>
      <c r="AR49" s="536">
        <v>96970</v>
      </c>
      <c r="AS49" s="536"/>
    </row>
    <row r="50" spans="2:45" ht="18.600000000000001" customHeight="1">
      <c r="B50" s="880"/>
      <c r="C50" s="886"/>
      <c r="D50" s="881" t="s">
        <v>939</v>
      </c>
      <c r="E50" s="881" t="s">
        <v>922</v>
      </c>
      <c r="F50" s="887"/>
      <c r="G50" s="888" t="s">
        <v>919</v>
      </c>
      <c r="H50" s="881">
        <v>0</v>
      </c>
      <c r="I50" s="881">
        <v>0</v>
      </c>
      <c r="J50" s="881">
        <v>1.5</v>
      </c>
      <c r="K50" s="881">
        <v>0.41</v>
      </c>
      <c r="L50" s="881"/>
      <c r="M50" s="891">
        <f t="shared" si="0"/>
        <v>3911269.9100000006</v>
      </c>
      <c r="O50" s="892">
        <f t="shared" si="3"/>
        <v>2920197.85</v>
      </c>
      <c r="P50" s="892">
        <f t="shared" si="4"/>
        <v>3424161.2700000005</v>
      </c>
      <c r="R50" s="536">
        <v>1047</v>
      </c>
      <c r="S50" s="536" t="s">
        <v>779</v>
      </c>
      <c r="T50" s="542">
        <v>202954</v>
      </c>
      <c r="U50" s="536">
        <v>200944</v>
      </c>
      <c r="V50" s="536">
        <v>194091</v>
      </c>
      <c r="W50" s="536"/>
      <c r="X50" s="536">
        <v>186691</v>
      </c>
      <c r="Y50" s="536">
        <v>183489</v>
      </c>
      <c r="Z50" s="536">
        <v>172131</v>
      </c>
      <c r="AA50" s="536">
        <v>165046</v>
      </c>
      <c r="AB50" s="536">
        <v>162226</v>
      </c>
      <c r="AC50" s="536">
        <v>160039</v>
      </c>
      <c r="AD50" s="536">
        <v>150469</v>
      </c>
      <c r="AE50" s="536">
        <v>148214</v>
      </c>
      <c r="AF50" s="536">
        <v>150798</v>
      </c>
      <c r="AG50" s="536">
        <v>138494</v>
      </c>
      <c r="AH50" s="536">
        <v>126645</v>
      </c>
      <c r="AI50" s="536">
        <v>122763</v>
      </c>
      <c r="AJ50" s="536">
        <v>113244</v>
      </c>
      <c r="AK50" s="536">
        <v>108152</v>
      </c>
      <c r="AL50" s="536">
        <v>106921</v>
      </c>
      <c r="AM50" s="536">
        <v>106163</v>
      </c>
      <c r="AN50" s="536">
        <v>101301</v>
      </c>
      <c r="AO50" s="536">
        <v>100397</v>
      </c>
      <c r="AP50" s="536">
        <v>96741</v>
      </c>
      <c r="AQ50" s="536">
        <v>96560</v>
      </c>
      <c r="AR50" s="536">
        <v>92878</v>
      </c>
      <c r="AS50" s="536"/>
    </row>
    <row r="51" spans="2:45" ht="18.600000000000001" customHeight="1">
      <c r="B51" s="880"/>
      <c r="C51" s="886" t="s">
        <v>942</v>
      </c>
      <c r="D51" s="881" t="s">
        <v>936</v>
      </c>
      <c r="E51" s="881" t="s">
        <v>922</v>
      </c>
      <c r="F51" s="887"/>
      <c r="G51" s="888" t="s">
        <v>919</v>
      </c>
      <c r="H51" s="887">
        <v>0.7</v>
      </c>
      <c r="I51" s="881">
        <v>0.05</v>
      </c>
      <c r="J51" s="881">
        <v>1.5</v>
      </c>
      <c r="K51" s="881">
        <v>0.41</v>
      </c>
      <c r="L51" s="881"/>
      <c r="M51" s="891">
        <f t="shared" si="0"/>
        <v>6479390.8625000007</v>
      </c>
      <c r="O51" s="892">
        <f t="shared" si="3"/>
        <v>2920197.85</v>
      </c>
      <c r="P51" s="892">
        <f t="shared" si="4"/>
        <v>3424161.2700000005</v>
      </c>
      <c r="R51" s="536">
        <v>1048</v>
      </c>
      <c r="S51" s="536" t="s">
        <v>781</v>
      </c>
      <c r="T51" s="542">
        <v>273971</v>
      </c>
      <c r="U51" s="536">
        <v>272996</v>
      </c>
      <c r="V51" s="536">
        <v>267360</v>
      </c>
      <c r="W51" s="536">
        <v>255803</v>
      </c>
      <c r="X51" s="536">
        <v>243295</v>
      </c>
      <c r="Y51" s="536">
        <v>230245</v>
      </c>
      <c r="Z51" s="536">
        <v>229676</v>
      </c>
      <c r="AA51" s="536">
        <v>215834</v>
      </c>
      <c r="AB51" s="536">
        <v>212637</v>
      </c>
      <c r="AC51" s="536">
        <v>202885</v>
      </c>
      <c r="AD51" s="536">
        <v>190235</v>
      </c>
      <c r="AE51" s="536">
        <v>187069</v>
      </c>
      <c r="AF51" s="536">
        <v>181074</v>
      </c>
      <c r="AG51" s="536">
        <v>162022</v>
      </c>
      <c r="AH51" s="536">
        <v>148613</v>
      </c>
      <c r="AI51" s="536">
        <v>143601</v>
      </c>
      <c r="AJ51" s="536">
        <v>135644</v>
      </c>
      <c r="AK51" s="536">
        <v>130411</v>
      </c>
      <c r="AL51" s="536">
        <v>123642</v>
      </c>
      <c r="AM51" s="536">
        <v>121654</v>
      </c>
      <c r="AN51" s="536">
        <v>112268</v>
      </c>
      <c r="AO51" s="536">
        <v>114259</v>
      </c>
      <c r="AP51" s="536">
        <v>108713</v>
      </c>
      <c r="AQ51" s="536">
        <v>104611</v>
      </c>
      <c r="AR51" s="536">
        <v>109748</v>
      </c>
      <c r="AS51" s="536" t="s">
        <v>782</v>
      </c>
    </row>
    <row r="52" spans="2:45" ht="18.600000000000001" customHeight="1">
      <c r="B52" s="880"/>
      <c r="C52" s="886" t="s">
        <v>943</v>
      </c>
      <c r="D52" s="881" t="s">
        <v>937</v>
      </c>
      <c r="E52" s="881" t="s">
        <v>922</v>
      </c>
      <c r="F52" s="887"/>
      <c r="G52" s="888" t="s">
        <v>919</v>
      </c>
      <c r="H52" s="887">
        <v>0.5</v>
      </c>
      <c r="I52" s="881">
        <v>0.05</v>
      </c>
      <c r="J52" s="881">
        <v>1.5</v>
      </c>
      <c r="K52" s="881">
        <v>0.41</v>
      </c>
      <c r="L52" s="881"/>
      <c r="M52" s="891">
        <f t="shared" si="0"/>
        <v>5794558.608500001</v>
      </c>
      <c r="O52" s="892">
        <f t="shared" si="3"/>
        <v>2920197.85</v>
      </c>
      <c r="P52" s="892">
        <f t="shared" si="4"/>
        <v>3424161.2700000005</v>
      </c>
      <c r="R52" s="536">
        <v>1049</v>
      </c>
      <c r="S52" s="536" t="s">
        <v>784</v>
      </c>
      <c r="T52" s="542">
        <v>237500</v>
      </c>
      <c r="U52" s="536">
        <v>233960</v>
      </c>
      <c r="V52" s="536">
        <v>226709</v>
      </c>
      <c r="W52" s="536">
        <v>218549</v>
      </c>
      <c r="X52" s="536">
        <v>208927</v>
      </c>
      <c r="Y52" s="536">
        <v>192000</v>
      </c>
      <c r="Z52" s="536">
        <v>190297</v>
      </c>
      <c r="AA52" s="536">
        <v>178501</v>
      </c>
      <c r="AB52" s="536">
        <v>173879</v>
      </c>
      <c r="AC52" s="536">
        <v>176227</v>
      </c>
      <c r="AD52" s="536">
        <v>166752</v>
      </c>
      <c r="AE52" s="536">
        <v>158708</v>
      </c>
      <c r="AF52" s="536">
        <v>149306</v>
      </c>
      <c r="AG52" s="536">
        <v>138151</v>
      </c>
      <c r="AH52" s="536">
        <v>128673</v>
      </c>
      <c r="AI52" s="536">
        <v>125031</v>
      </c>
      <c r="AJ52" s="536">
        <v>122499</v>
      </c>
      <c r="AK52" s="536">
        <v>117523</v>
      </c>
      <c r="AL52" s="536">
        <v>115755</v>
      </c>
      <c r="AM52" s="536">
        <v>111861</v>
      </c>
      <c r="AN52" s="536">
        <v>105175</v>
      </c>
      <c r="AO52" s="536">
        <v>105884</v>
      </c>
      <c r="AP52" s="536">
        <v>98507</v>
      </c>
      <c r="AQ52" s="536">
        <v>95017</v>
      </c>
      <c r="AR52" s="536">
        <v>90701</v>
      </c>
      <c r="AS52" s="536" t="s">
        <v>785</v>
      </c>
    </row>
    <row r="53" spans="2:45" ht="18.600000000000001" customHeight="1">
      <c r="B53" s="880"/>
      <c r="C53" s="886"/>
      <c r="D53" s="881" t="s">
        <v>938</v>
      </c>
      <c r="E53" s="881" t="s">
        <v>922</v>
      </c>
      <c r="F53" s="887"/>
      <c r="G53" s="888" t="s">
        <v>919</v>
      </c>
      <c r="H53" s="881">
        <v>0.4</v>
      </c>
      <c r="I53" s="881">
        <v>0.05</v>
      </c>
      <c r="J53" s="881">
        <v>1.5</v>
      </c>
      <c r="K53" s="881">
        <v>0.41</v>
      </c>
      <c r="L53" s="881"/>
      <c r="M53" s="891">
        <f t="shared" si="0"/>
        <v>5452142.4814999998</v>
      </c>
      <c r="O53" s="892">
        <f t="shared" si="3"/>
        <v>2920197.85</v>
      </c>
      <c r="P53" s="892">
        <f t="shared" si="4"/>
        <v>3424161.2700000005</v>
      </c>
      <c r="R53" s="536">
        <v>1050</v>
      </c>
      <c r="S53" s="536" t="s">
        <v>787</v>
      </c>
      <c r="T53" s="542">
        <v>170920</v>
      </c>
      <c r="U53" s="536">
        <v>167059</v>
      </c>
      <c r="V53" s="536">
        <v>161142</v>
      </c>
      <c r="W53" s="536"/>
      <c r="X53" s="536"/>
      <c r="Y53" s="536">
        <v>151669</v>
      </c>
      <c r="Z53" s="536">
        <v>140351</v>
      </c>
      <c r="AA53" s="536">
        <v>137143</v>
      </c>
      <c r="AB53" s="536">
        <v>137143</v>
      </c>
      <c r="AC53" s="536">
        <v>138956</v>
      </c>
      <c r="AD53" s="536">
        <v>131528</v>
      </c>
      <c r="AE53" s="536">
        <v>123282</v>
      </c>
      <c r="AF53" s="536">
        <v>117754</v>
      </c>
      <c r="AG53" s="536">
        <v>118763</v>
      </c>
      <c r="AH53" s="536">
        <v>106400</v>
      </c>
      <c r="AI53" s="536">
        <v>101844</v>
      </c>
      <c r="AJ53" s="536">
        <v>96512</v>
      </c>
      <c r="AK53" s="536">
        <v>90909</v>
      </c>
      <c r="AL53" s="536">
        <v>88379</v>
      </c>
      <c r="AM53" s="536">
        <v>90954</v>
      </c>
      <c r="AN53" s="536">
        <v>0</v>
      </c>
      <c r="AO53" s="536">
        <v>89737</v>
      </c>
      <c r="AP53" s="536">
        <v>82849</v>
      </c>
      <c r="AQ53" s="536">
        <v>78273</v>
      </c>
      <c r="AR53" s="536">
        <v>81728</v>
      </c>
      <c r="AS53" s="536" t="s">
        <v>788</v>
      </c>
    </row>
    <row r="54" spans="2:45" ht="18.600000000000001" customHeight="1">
      <c r="B54" s="880"/>
      <c r="C54" s="886"/>
      <c r="D54" s="881" t="s">
        <v>939</v>
      </c>
      <c r="E54" s="881" t="s">
        <v>922</v>
      </c>
      <c r="F54" s="887"/>
      <c r="G54" s="888" t="s">
        <v>919</v>
      </c>
      <c r="H54" s="881">
        <v>0</v>
      </c>
      <c r="I54" s="881">
        <v>0.05</v>
      </c>
      <c r="J54" s="881">
        <v>1.5</v>
      </c>
      <c r="K54" s="881">
        <v>0.41</v>
      </c>
      <c r="L54" s="881"/>
      <c r="M54" s="891">
        <f t="shared" si="0"/>
        <v>4082477.9735000008</v>
      </c>
      <c r="O54" s="892">
        <f t="shared" si="3"/>
        <v>2920197.85</v>
      </c>
      <c r="P54" s="892">
        <f t="shared" si="4"/>
        <v>3424161.2700000005</v>
      </c>
      <c r="R54" s="536">
        <v>1051</v>
      </c>
      <c r="S54" s="536" t="s">
        <v>790</v>
      </c>
      <c r="T54" s="542">
        <v>237652</v>
      </c>
      <c r="U54" s="536">
        <v>242281</v>
      </c>
      <c r="V54" s="536">
        <v>233722</v>
      </c>
      <c r="W54" s="536">
        <v>232974</v>
      </c>
      <c r="X54" s="536">
        <v>213337</v>
      </c>
      <c r="Y54" s="536">
        <v>210486</v>
      </c>
      <c r="Z54" s="536">
        <v>199489</v>
      </c>
      <c r="AA54" s="536">
        <v>194812</v>
      </c>
      <c r="AB54" s="536">
        <v>190522</v>
      </c>
      <c r="AC54" s="536">
        <v>185702</v>
      </c>
      <c r="AD54" s="536">
        <v>175669</v>
      </c>
      <c r="AE54" s="536">
        <v>166666</v>
      </c>
      <c r="AF54" s="536">
        <v>153426</v>
      </c>
      <c r="AG54" s="536">
        <v>145131</v>
      </c>
      <c r="AH54" s="536">
        <v>135407</v>
      </c>
      <c r="AI54" s="536">
        <v>131319</v>
      </c>
      <c r="AJ54" s="536">
        <v>124953</v>
      </c>
      <c r="AK54" s="536">
        <v>120482</v>
      </c>
      <c r="AL54" s="536">
        <v>114481</v>
      </c>
      <c r="AM54" s="536">
        <v>112867</v>
      </c>
      <c r="AN54" s="536">
        <v>106812</v>
      </c>
      <c r="AO54" s="536">
        <v>107755</v>
      </c>
      <c r="AP54" s="536">
        <v>100381</v>
      </c>
      <c r="AQ54" s="536">
        <v>94676</v>
      </c>
      <c r="AR54" s="536">
        <v>95011</v>
      </c>
      <c r="AS54" s="536" t="s">
        <v>791</v>
      </c>
    </row>
    <row r="55" spans="2:45" ht="18.600000000000001" customHeight="1">
      <c r="B55" s="893"/>
      <c r="C55" s="894" t="s">
        <v>944</v>
      </c>
      <c r="D55" s="895"/>
      <c r="E55" s="881" t="s">
        <v>922</v>
      </c>
      <c r="F55" s="896"/>
      <c r="G55" s="888" t="s">
        <v>945</v>
      </c>
      <c r="H55" s="881">
        <v>-0.2</v>
      </c>
      <c r="I55" s="881">
        <v>-0.25</v>
      </c>
      <c r="J55" s="881">
        <v>1.4</v>
      </c>
      <c r="K55" s="881">
        <v>0.37</v>
      </c>
      <c r="L55" s="881"/>
      <c r="M55" s="891">
        <f t="shared" si="0"/>
        <v>452483.87999999995</v>
      </c>
      <c r="O55" s="892"/>
      <c r="R55" s="536">
        <v>1052</v>
      </c>
      <c r="S55" s="536" t="s">
        <v>792</v>
      </c>
      <c r="T55" s="542" t="s">
        <v>8</v>
      </c>
      <c r="U55" s="536" t="s">
        <v>8</v>
      </c>
      <c r="V55" s="536"/>
      <c r="W55" s="536">
        <v>231855</v>
      </c>
      <c r="X55" s="536">
        <v>209438</v>
      </c>
      <c r="Y55" s="536"/>
      <c r="Z55" s="536"/>
      <c r="AA55" s="536" t="s">
        <v>8</v>
      </c>
      <c r="AB55" s="536" t="s">
        <v>8</v>
      </c>
      <c r="AC55" s="536" t="s">
        <v>8</v>
      </c>
      <c r="AD55" s="536">
        <v>153960</v>
      </c>
      <c r="AE55" s="536">
        <v>0</v>
      </c>
      <c r="AF55" s="536">
        <v>149178</v>
      </c>
      <c r="AG55" s="536">
        <v>136571</v>
      </c>
      <c r="AH55" s="536">
        <v>131924</v>
      </c>
      <c r="AI55" s="536">
        <v>126060</v>
      </c>
      <c r="AJ55" s="536">
        <v>128000</v>
      </c>
      <c r="AK55" s="536">
        <v>126060</v>
      </c>
      <c r="AL55" s="536">
        <v>123810</v>
      </c>
      <c r="AM55" s="536">
        <v>118056</v>
      </c>
      <c r="AN55" s="536">
        <v>0</v>
      </c>
      <c r="AO55" s="536">
        <v>116571</v>
      </c>
      <c r="AP55" s="536">
        <v>126154</v>
      </c>
      <c r="AQ55" s="536">
        <v>0</v>
      </c>
      <c r="AR55" s="536">
        <v>119215</v>
      </c>
      <c r="AS55" s="536"/>
    </row>
    <row r="56" spans="2:45" ht="18.600000000000001" customHeight="1">
      <c r="B56" s="897" t="s">
        <v>946</v>
      </c>
      <c r="C56" s="880"/>
      <c r="D56" s="888" t="s">
        <v>947</v>
      </c>
      <c r="E56" s="898"/>
      <c r="F56" s="898"/>
      <c r="G56" s="898"/>
      <c r="H56" s="899"/>
      <c r="I56" s="899"/>
      <c r="J56" s="899"/>
      <c r="K56" s="899"/>
      <c r="L56" s="899"/>
      <c r="M56" s="891">
        <f t="shared" si="0"/>
        <v>0</v>
      </c>
      <c r="O56" s="892"/>
      <c r="R56" s="536">
        <v>1053</v>
      </c>
      <c r="S56" s="536" t="s">
        <v>793</v>
      </c>
      <c r="T56" s="542" t="s">
        <v>8</v>
      </c>
      <c r="U56" s="536" t="s">
        <v>8</v>
      </c>
      <c r="V56" s="536"/>
      <c r="W56" s="536">
        <v>204039</v>
      </c>
      <c r="X56" s="536">
        <v>184956</v>
      </c>
      <c r="Y56" s="536"/>
      <c r="Z56" s="536"/>
      <c r="AA56" s="536" t="s">
        <v>8</v>
      </c>
      <c r="AB56" s="536" t="s">
        <v>8</v>
      </c>
      <c r="AC56" s="536" t="s">
        <v>8</v>
      </c>
      <c r="AD56" s="536">
        <v>140829</v>
      </c>
      <c r="AE56" s="536">
        <v>0</v>
      </c>
      <c r="AF56" s="536">
        <v>141301</v>
      </c>
      <c r="AG56" s="536">
        <v>129869</v>
      </c>
      <c r="AH56" s="536">
        <v>125150</v>
      </c>
      <c r="AI56" s="536">
        <v>120000</v>
      </c>
      <c r="AJ56" s="536">
        <v>121847</v>
      </c>
      <c r="AK56" s="536">
        <v>120000</v>
      </c>
      <c r="AL56" s="536">
        <v>117463</v>
      </c>
      <c r="AM56" s="536">
        <v>111883</v>
      </c>
      <c r="AN56" s="536">
        <v>110167</v>
      </c>
      <c r="AO56" s="536">
        <v>100290</v>
      </c>
      <c r="AP56" s="536">
        <v>107692</v>
      </c>
      <c r="AQ56" s="536">
        <v>0</v>
      </c>
      <c r="AR56" s="536">
        <v>98825</v>
      </c>
      <c r="AS56" s="536" t="s">
        <v>794</v>
      </c>
    </row>
    <row r="57" spans="2:45" ht="18.600000000000001" customHeight="1">
      <c r="B57" s="880"/>
      <c r="C57" s="886" t="s">
        <v>1286</v>
      </c>
      <c r="D57" s="881"/>
      <c r="E57" s="881" t="s">
        <v>922</v>
      </c>
      <c r="F57" s="887"/>
      <c r="G57" s="888" t="s">
        <v>947</v>
      </c>
      <c r="H57" s="881"/>
      <c r="I57" s="881"/>
      <c r="J57" s="881"/>
      <c r="K57" s="881"/>
      <c r="L57" s="881"/>
      <c r="M57" s="891">
        <f t="shared" si="0"/>
        <v>0</v>
      </c>
      <c r="R57" s="536">
        <v>1054</v>
      </c>
      <c r="S57" s="536" t="s">
        <v>795</v>
      </c>
      <c r="T57" s="542" t="s">
        <v>8</v>
      </c>
      <c r="U57" s="536" t="s">
        <v>8</v>
      </c>
      <c r="V57" s="536"/>
      <c r="W57" s="536">
        <v>198611</v>
      </c>
      <c r="X57" s="536">
        <v>180381</v>
      </c>
      <c r="Y57" s="536"/>
      <c r="Z57" s="536"/>
      <c r="AA57" s="536" t="s">
        <v>8</v>
      </c>
      <c r="AB57" s="536" t="s">
        <v>8</v>
      </c>
      <c r="AC57" s="536" t="s">
        <v>8</v>
      </c>
      <c r="AD57" s="536">
        <v>139161</v>
      </c>
      <c r="AE57" s="536">
        <v>131778</v>
      </c>
      <c r="AF57" s="536">
        <v>126892</v>
      </c>
      <c r="AG57" s="536">
        <v>119424</v>
      </c>
      <c r="AH57" s="536">
        <v>112007</v>
      </c>
      <c r="AI57" s="536">
        <v>106774</v>
      </c>
      <c r="AJ57" s="536">
        <v>108417</v>
      </c>
      <c r="AK57" s="536">
        <v>106774</v>
      </c>
      <c r="AL57" s="536">
        <v>104482</v>
      </c>
      <c r="AM57" s="536">
        <v>99884</v>
      </c>
      <c r="AN57" s="536">
        <v>0</v>
      </c>
      <c r="AO57" s="536">
        <v>98425</v>
      </c>
      <c r="AP57" s="536">
        <v>102857</v>
      </c>
      <c r="AQ57" s="536">
        <v>0</v>
      </c>
      <c r="AR57" s="536">
        <v>98299</v>
      </c>
      <c r="AS57" s="536"/>
    </row>
    <row r="58" spans="2:45" ht="18.600000000000001" customHeight="1">
      <c r="B58" s="880"/>
      <c r="C58" s="886"/>
      <c r="D58" s="881"/>
      <c r="E58" s="881"/>
      <c r="F58" s="887"/>
      <c r="G58" s="888"/>
      <c r="H58" s="881"/>
      <c r="I58" s="881"/>
      <c r="J58" s="881"/>
      <c r="K58" s="881"/>
      <c r="L58" s="881"/>
      <c r="M58" s="891">
        <f t="shared" si="0"/>
        <v>0</v>
      </c>
      <c r="R58" s="536">
        <v>1055</v>
      </c>
      <c r="S58" s="536" t="s">
        <v>796</v>
      </c>
      <c r="T58" s="542" t="s">
        <v>8</v>
      </c>
      <c r="U58" s="536">
        <v>204255</v>
      </c>
      <c r="V58" s="536"/>
      <c r="W58" s="536">
        <v>191869</v>
      </c>
      <c r="X58" s="536">
        <v>175538</v>
      </c>
      <c r="Y58" s="536"/>
      <c r="Z58" s="536">
        <v>160646</v>
      </c>
      <c r="AA58" s="536">
        <v>148176</v>
      </c>
      <c r="AB58" s="536" t="s">
        <v>8</v>
      </c>
      <c r="AC58" s="536">
        <v>142201</v>
      </c>
      <c r="AD58" s="536">
        <v>137972</v>
      </c>
      <c r="AE58" s="536">
        <v>130194</v>
      </c>
      <c r="AF58" s="536">
        <v>125707</v>
      </c>
      <c r="AG58" s="536">
        <v>118553</v>
      </c>
      <c r="AH58" s="536">
        <v>110424</v>
      </c>
      <c r="AI58" s="536">
        <v>111459</v>
      </c>
      <c r="AJ58" s="536">
        <v>108000</v>
      </c>
      <c r="AK58" s="536">
        <v>107317</v>
      </c>
      <c r="AL58" s="536">
        <v>107255</v>
      </c>
      <c r="AM58" s="536">
        <v>102894</v>
      </c>
      <c r="AN58" s="536">
        <v>100991</v>
      </c>
      <c r="AO58" s="536">
        <v>93160</v>
      </c>
      <c r="AP58" s="536">
        <v>91692</v>
      </c>
      <c r="AQ58" s="536">
        <v>89177</v>
      </c>
      <c r="AR58" s="536">
        <v>83617</v>
      </c>
      <c r="AS58" s="536" t="s">
        <v>797</v>
      </c>
    </row>
    <row r="59" spans="2:45" ht="18.600000000000001" customHeight="1">
      <c r="B59" s="880"/>
      <c r="C59" s="886" t="s">
        <v>948</v>
      </c>
      <c r="D59" s="881"/>
      <c r="E59" s="881" t="s">
        <v>922</v>
      </c>
      <c r="F59" s="887"/>
      <c r="G59" s="881" t="s">
        <v>949</v>
      </c>
      <c r="H59" s="881"/>
      <c r="I59" s="881"/>
      <c r="J59" s="881"/>
      <c r="K59" s="881"/>
      <c r="L59" s="881"/>
      <c r="M59" s="891">
        <f t="shared" si="0"/>
        <v>0</v>
      </c>
      <c r="R59" s="536">
        <v>1056</v>
      </c>
      <c r="S59" s="536" t="s">
        <v>798</v>
      </c>
      <c r="T59" s="542">
        <v>324130</v>
      </c>
      <c r="U59" s="536">
        <v>318247</v>
      </c>
      <c r="V59" s="536">
        <v>310129</v>
      </c>
      <c r="W59" s="536">
        <v>292829</v>
      </c>
      <c r="X59" s="536">
        <v>296392</v>
      </c>
      <c r="Y59" s="536">
        <v>296124</v>
      </c>
      <c r="Z59" s="536">
        <v>289075</v>
      </c>
      <c r="AA59" s="536">
        <v>271268</v>
      </c>
      <c r="AB59" s="536">
        <v>266618</v>
      </c>
      <c r="AC59" s="536">
        <v>252529</v>
      </c>
      <c r="AD59" s="536">
        <v>249688</v>
      </c>
      <c r="AE59" s="536">
        <v>255579</v>
      </c>
      <c r="AF59" s="536">
        <v>240654</v>
      </c>
      <c r="AG59" s="536">
        <v>227813</v>
      </c>
      <c r="AH59" s="536">
        <v>236621</v>
      </c>
      <c r="AI59" s="536">
        <v>228165</v>
      </c>
      <c r="AJ59" s="536">
        <v>215183</v>
      </c>
      <c r="AK59" s="536">
        <v>207691</v>
      </c>
      <c r="AL59" s="536">
        <v>199445</v>
      </c>
      <c r="AM59" s="536">
        <v>191518</v>
      </c>
      <c r="AN59" s="536">
        <v>184655</v>
      </c>
      <c r="AO59" s="536">
        <v>180976</v>
      </c>
      <c r="AP59" s="536">
        <v>172716</v>
      </c>
      <c r="AQ59" s="536">
        <v>157877</v>
      </c>
      <c r="AR59" s="536">
        <v>155819</v>
      </c>
      <c r="AS59" s="536" t="s">
        <v>799</v>
      </c>
    </row>
    <row r="60" spans="2:45" ht="18.600000000000001" customHeight="1">
      <c r="B60" s="880"/>
      <c r="C60" s="886"/>
      <c r="D60" s="881"/>
      <c r="E60" s="881"/>
      <c r="F60" s="887"/>
      <c r="G60" s="888"/>
      <c r="H60" s="881"/>
      <c r="I60" s="881"/>
      <c r="J60" s="881"/>
      <c r="K60" s="881"/>
      <c r="L60" s="881"/>
      <c r="M60" s="891">
        <f t="shared" si="0"/>
        <v>0</v>
      </c>
      <c r="R60" s="536">
        <v>1057</v>
      </c>
      <c r="S60" s="536" t="s">
        <v>800</v>
      </c>
      <c r="T60" s="542">
        <v>259128</v>
      </c>
      <c r="U60" s="536">
        <v>253759</v>
      </c>
      <c r="V60" s="536">
        <v>249947</v>
      </c>
      <c r="W60" s="536">
        <v>242760</v>
      </c>
      <c r="X60" s="536">
        <v>236086</v>
      </c>
      <c r="Y60" s="536">
        <v>232031</v>
      </c>
      <c r="Z60" s="536">
        <v>228994</v>
      </c>
      <c r="AA60" s="536">
        <v>220871</v>
      </c>
      <c r="AB60" s="536">
        <v>208513</v>
      </c>
      <c r="AC60" s="536">
        <v>215389</v>
      </c>
      <c r="AD60" s="536">
        <v>210021</v>
      </c>
      <c r="AE60" s="536">
        <v>218174</v>
      </c>
      <c r="AF60" s="536">
        <v>208835</v>
      </c>
      <c r="AG60" s="536">
        <v>202953</v>
      </c>
      <c r="AH60" s="536">
        <v>194858</v>
      </c>
      <c r="AI60" s="536">
        <v>186570</v>
      </c>
      <c r="AJ60" s="536">
        <v>181919</v>
      </c>
      <c r="AK60" s="536">
        <v>174450</v>
      </c>
      <c r="AL60" s="536">
        <v>169175</v>
      </c>
      <c r="AM60" s="536">
        <v>159019</v>
      </c>
      <c r="AN60" s="536">
        <v>151437</v>
      </c>
      <c r="AO60" s="536">
        <v>149292</v>
      </c>
      <c r="AP60" s="536">
        <v>146253</v>
      </c>
      <c r="AQ60" s="536">
        <v>145093</v>
      </c>
      <c r="AR60" s="536">
        <v>132884</v>
      </c>
      <c r="AS60" s="536" t="s">
        <v>801</v>
      </c>
    </row>
    <row r="61" spans="2:45" ht="18.600000000000001" customHeight="1">
      <c r="C61" s="900"/>
      <c r="D61" s="901"/>
      <c r="E61" s="901"/>
      <c r="F61" s="902"/>
      <c r="G61" s="903"/>
      <c r="H61" s="901"/>
      <c r="I61" s="901"/>
      <c r="J61" s="901"/>
      <c r="K61" s="901"/>
      <c r="L61" s="901"/>
      <c r="M61" s="904"/>
      <c r="R61" s="536">
        <v>1058</v>
      </c>
      <c r="S61" s="536" t="s">
        <v>802</v>
      </c>
      <c r="T61" s="542">
        <v>299776</v>
      </c>
      <c r="U61" s="536">
        <v>289294</v>
      </c>
      <c r="V61" s="536">
        <v>286083</v>
      </c>
      <c r="W61" s="536">
        <v>276653</v>
      </c>
      <c r="X61" s="536">
        <v>273303</v>
      </c>
      <c r="Y61" s="536">
        <v>263081</v>
      </c>
      <c r="Z61" s="536">
        <v>254611</v>
      </c>
      <c r="AA61" s="536">
        <v>240972</v>
      </c>
      <c r="AB61" s="536">
        <v>238423</v>
      </c>
      <c r="AC61" s="536">
        <v>229620</v>
      </c>
      <c r="AD61" s="536">
        <v>221110</v>
      </c>
      <c r="AE61" s="536">
        <v>220359</v>
      </c>
      <c r="AF61" s="536">
        <v>214751</v>
      </c>
      <c r="AG61" s="536">
        <v>211791</v>
      </c>
      <c r="AH61" s="536">
        <v>221554</v>
      </c>
      <c r="AI61" s="536">
        <v>214492</v>
      </c>
      <c r="AJ61" s="536">
        <v>206005</v>
      </c>
      <c r="AK61" s="536">
        <v>198280</v>
      </c>
      <c r="AL61" s="536">
        <v>192353</v>
      </c>
      <c r="AM61" s="536">
        <v>191416</v>
      </c>
      <c r="AN61" s="536">
        <v>189801</v>
      </c>
      <c r="AO61" s="536">
        <v>182147</v>
      </c>
      <c r="AP61" s="536">
        <v>168786</v>
      </c>
      <c r="AQ61" s="536">
        <v>163191</v>
      </c>
      <c r="AR61" s="536">
        <v>176855</v>
      </c>
      <c r="AS61" s="536"/>
    </row>
    <row r="62" spans="2:45" ht="18.600000000000001" customHeight="1">
      <c r="C62" s="900"/>
      <c r="D62" s="901"/>
      <c r="E62" s="901"/>
      <c r="F62" s="902"/>
      <c r="G62" s="903"/>
      <c r="H62" s="901"/>
      <c r="I62" s="901"/>
      <c r="J62" s="901"/>
      <c r="K62" s="901"/>
      <c r="L62" s="901"/>
      <c r="M62" s="904"/>
      <c r="R62" s="536">
        <v>1059</v>
      </c>
      <c r="S62" s="536" t="s">
        <v>803</v>
      </c>
      <c r="T62" s="542" t="s">
        <v>8</v>
      </c>
      <c r="U62" s="536">
        <v>335294</v>
      </c>
      <c r="V62" s="536">
        <v>337986</v>
      </c>
      <c r="W62" s="536">
        <v>330000</v>
      </c>
      <c r="X62" s="536"/>
      <c r="Y62" s="536"/>
      <c r="Z62" s="536">
        <v>309714</v>
      </c>
      <c r="AA62" s="536"/>
      <c r="AB62" s="536">
        <v>285714</v>
      </c>
      <c r="AC62" s="536">
        <v>242150</v>
      </c>
      <c r="AD62" s="536" t="s">
        <v>804</v>
      </c>
      <c r="AE62" s="536">
        <v>266702</v>
      </c>
      <c r="AF62" s="536">
        <v>245943</v>
      </c>
      <c r="AG62" s="536">
        <v>242882</v>
      </c>
      <c r="AH62" s="536">
        <v>238468</v>
      </c>
      <c r="AI62" s="536">
        <v>246554</v>
      </c>
      <c r="AJ62" s="536">
        <v>238902</v>
      </c>
      <c r="AK62" s="536">
        <v>231482</v>
      </c>
      <c r="AL62" s="536">
        <v>225221</v>
      </c>
      <c r="AM62" s="536">
        <v>216240</v>
      </c>
      <c r="AN62" s="536">
        <v>200635</v>
      </c>
      <c r="AO62" s="536">
        <v>203604</v>
      </c>
      <c r="AP62" s="536">
        <v>187135</v>
      </c>
      <c r="AQ62" s="536">
        <v>182554</v>
      </c>
      <c r="AR62" s="536">
        <v>176077</v>
      </c>
      <c r="AS62" s="536"/>
    </row>
    <row r="63" spans="2:45" ht="18.600000000000001" customHeight="1">
      <c r="C63" s="900"/>
      <c r="D63" s="901"/>
      <c r="E63" s="901"/>
      <c r="F63" s="902"/>
      <c r="G63" s="903"/>
      <c r="H63" s="901"/>
      <c r="I63" s="901"/>
      <c r="J63" s="901"/>
      <c r="K63" s="901"/>
      <c r="L63" s="901"/>
      <c r="M63" s="904"/>
      <c r="R63" s="536">
        <v>1060</v>
      </c>
      <c r="S63" s="536" t="s">
        <v>805</v>
      </c>
      <c r="T63" s="542">
        <v>236640</v>
      </c>
      <c r="U63" s="536">
        <v>238910</v>
      </c>
      <c r="V63" s="536">
        <v>240652</v>
      </c>
      <c r="W63" s="536">
        <v>236212</v>
      </c>
      <c r="X63" s="536">
        <v>240797</v>
      </c>
      <c r="Y63" s="536">
        <v>228122</v>
      </c>
      <c r="Z63" s="536">
        <v>232558</v>
      </c>
      <c r="AA63" s="536">
        <v>224492</v>
      </c>
      <c r="AB63" s="536">
        <v>217415</v>
      </c>
      <c r="AC63" s="536">
        <v>204705</v>
      </c>
      <c r="AD63" s="536">
        <v>219705</v>
      </c>
      <c r="AE63" s="536">
        <v>223690</v>
      </c>
      <c r="AF63" s="536">
        <v>219777</v>
      </c>
      <c r="AG63" s="536">
        <v>217129</v>
      </c>
      <c r="AH63" s="536">
        <v>216166</v>
      </c>
      <c r="AI63" s="536">
        <v>208455</v>
      </c>
      <c r="AJ63" s="536">
        <v>208340</v>
      </c>
      <c r="AK63" s="536">
        <v>198390</v>
      </c>
      <c r="AL63" s="536">
        <v>185554</v>
      </c>
      <c r="AM63" s="536">
        <v>189035</v>
      </c>
      <c r="AN63" s="536">
        <v>182205</v>
      </c>
      <c r="AO63" s="536">
        <v>190147</v>
      </c>
      <c r="AP63" s="536">
        <v>173641</v>
      </c>
      <c r="AQ63" s="536">
        <v>162361</v>
      </c>
      <c r="AR63" s="536">
        <v>152521</v>
      </c>
      <c r="AS63" s="536"/>
    </row>
    <row r="64" spans="2:45" ht="18.600000000000001" customHeight="1">
      <c r="C64" s="900"/>
      <c r="D64" s="901"/>
      <c r="E64" s="901"/>
      <c r="F64" s="902"/>
      <c r="G64" s="903"/>
      <c r="H64" s="901"/>
      <c r="I64" s="901"/>
      <c r="J64" s="901"/>
      <c r="K64" s="901"/>
      <c r="L64" s="901"/>
      <c r="M64" s="904"/>
      <c r="R64" s="536">
        <v>1061</v>
      </c>
      <c r="S64" s="536" t="s">
        <v>806</v>
      </c>
      <c r="T64" s="542">
        <v>218614</v>
      </c>
      <c r="U64" s="536">
        <v>215290</v>
      </c>
      <c r="V64" s="536">
        <v>216634</v>
      </c>
      <c r="W64" s="536">
        <v>207815</v>
      </c>
      <c r="X64" s="536">
        <v>205095</v>
      </c>
      <c r="Y64" s="536">
        <v>198285</v>
      </c>
      <c r="Z64" s="536">
        <v>187735</v>
      </c>
      <c r="AA64" s="536">
        <v>182649</v>
      </c>
      <c r="AB64" s="536">
        <v>176704</v>
      </c>
      <c r="AC64" s="536">
        <v>170378</v>
      </c>
      <c r="AD64" s="536">
        <v>161468</v>
      </c>
      <c r="AE64" s="536">
        <v>162616</v>
      </c>
      <c r="AF64" s="536">
        <v>167839</v>
      </c>
      <c r="AG64" s="536">
        <v>158269</v>
      </c>
      <c r="AH64" s="536">
        <v>150555</v>
      </c>
      <c r="AI64" s="536">
        <v>144628</v>
      </c>
      <c r="AJ64" s="536">
        <v>137324</v>
      </c>
      <c r="AK64" s="536">
        <v>131788</v>
      </c>
      <c r="AL64" s="536">
        <v>128250</v>
      </c>
      <c r="AM64" s="536">
        <v>126616</v>
      </c>
      <c r="AN64" s="536">
        <v>118883</v>
      </c>
      <c r="AO64" s="536">
        <v>116557</v>
      </c>
      <c r="AP64" s="536">
        <v>108090</v>
      </c>
      <c r="AQ64" s="536">
        <v>102645</v>
      </c>
      <c r="AR64" s="536">
        <v>101412</v>
      </c>
      <c r="AS64" s="536" t="s">
        <v>807</v>
      </c>
    </row>
    <row r="65" spans="3:45" ht="18.600000000000001" customHeight="1">
      <c r="C65" s="900"/>
      <c r="D65" s="901"/>
      <c r="E65" s="901"/>
      <c r="F65" s="902"/>
      <c r="G65" s="903"/>
      <c r="H65" s="901"/>
      <c r="I65" s="901"/>
      <c r="J65" s="901"/>
      <c r="K65" s="901"/>
      <c r="L65" s="901"/>
      <c r="M65" s="904"/>
      <c r="R65" s="536">
        <v>1062</v>
      </c>
      <c r="S65" s="536" t="s">
        <v>808</v>
      </c>
      <c r="T65" s="542">
        <v>261587</v>
      </c>
      <c r="U65" s="536">
        <v>268376</v>
      </c>
      <c r="V65" s="536">
        <v>274097</v>
      </c>
      <c r="W65" s="536">
        <v>285303</v>
      </c>
      <c r="X65" s="536">
        <v>290265</v>
      </c>
      <c r="Y65" s="536">
        <v>293572</v>
      </c>
      <c r="Z65" s="536">
        <v>296879</v>
      </c>
      <c r="AA65" s="536">
        <v>290040</v>
      </c>
      <c r="AB65" s="536">
        <v>274707</v>
      </c>
      <c r="AC65" s="536">
        <v>266554</v>
      </c>
      <c r="AD65" s="536">
        <v>246036</v>
      </c>
      <c r="AE65" s="536">
        <v>252875</v>
      </c>
      <c r="AF65" s="536">
        <v>257060</v>
      </c>
      <c r="AG65" s="536">
        <v>251985</v>
      </c>
      <c r="AH65" s="536">
        <v>239501</v>
      </c>
      <c r="AI65" s="536">
        <v>232364</v>
      </c>
      <c r="AJ65" s="536">
        <v>220324</v>
      </c>
      <c r="AK65" s="536">
        <v>210066</v>
      </c>
      <c r="AL65" s="536">
        <v>207818</v>
      </c>
      <c r="AM65" s="536">
        <v>199626</v>
      </c>
      <c r="AN65" s="536">
        <v>182762</v>
      </c>
      <c r="AO65" s="536">
        <v>174054</v>
      </c>
      <c r="AP65" s="536">
        <v>167857</v>
      </c>
      <c r="AQ65" s="536">
        <v>160969</v>
      </c>
      <c r="AR65" s="536">
        <v>152273</v>
      </c>
      <c r="AS65" s="536" t="s">
        <v>809</v>
      </c>
    </row>
    <row r="66" spans="3:45" ht="18.600000000000001" customHeight="1">
      <c r="C66" s="900"/>
      <c r="D66" s="901"/>
      <c r="E66" s="901"/>
      <c r="F66" s="902"/>
      <c r="G66" s="903"/>
      <c r="H66" s="901"/>
      <c r="I66" s="901"/>
      <c r="J66" s="901"/>
      <c r="K66" s="901"/>
      <c r="L66" s="901"/>
      <c r="M66" s="904"/>
      <c r="R66" s="536">
        <v>1063</v>
      </c>
      <c r="S66" s="536" t="s">
        <v>811</v>
      </c>
      <c r="T66" s="542">
        <v>202712</v>
      </c>
      <c r="U66" s="536">
        <v>205259</v>
      </c>
      <c r="V66" s="536">
        <v>211930</v>
      </c>
      <c r="W66" s="536">
        <v>209366</v>
      </c>
      <c r="X66" s="536">
        <v>215631</v>
      </c>
      <c r="Y66" s="536">
        <v>214700</v>
      </c>
      <c r="Z66" s="536">
        <v>208010</v>
      </c>
      <c r="AA66" s="536">
        <v>194262</v>
      </c>
      <c r="AB66" s="536">
        <v>196381</v>
      </c>
      <c r="AC66" s="536">
        <v>179826</v>
      </c>
      <c r="AD66" s="536">
        <v>189623</v>
      </c>
      <c r="AE66" s="536">
        <v>193134</v>
      </c>
      <c r="AF66" s="536">
        <v>184732</v>
      </c>
      <c r="AG66" s="536">
        <v>182976</v>
      </c>
      <c r="AH66" s="536">
        <v>167787</v>
      </c>
      <c r="AI66" s="536">
        <v>167232</v>
      </c>
      <c r="AJ66" s="536">
        <v>162516</v>
      </c>
      <c r="AK66" s="536">
        <v>165415</v>
      </c>
      <c r="AL66" s="536">
        <v>169435</v>
      </c>
      <c r="AM66" s="536">
        <v>168859</v>
      </c>
      <c r="AN66" s="536">
        <v>177113</v>
      </c>
      <c r="AO66" s="536">
        <v>169175</v>
      </c>
      <c r="AP66" s="536">
        <v>157124</v>
      </c>
      <c r="AQ66" s="536">
        <v>154515</v>
      </c>
      <c r="AR66" s="536">
        <v>141831</v>
      </c>
      <c r="AS66" s="536" t="s">
        <v>812</v>
      </c>
    </row>
    <row r="67" spans="3:45" ht="18.600000000000001" customHeight="1">
      <c r="C67" s="900"/>
      <c r="D67" s="901"/>
      <c r="E67" s="901"/>
      <c r="F67" s="902"/>
      <c r="G67" s="903"/>
      <c r="H67" s="901"/>
      <c r="I67" s="901"/>
      <c r="J67" s="901"/>
      <c r="K67" s="901"/>
      <c r="L67" s="901"/>
      <c r="M67" s="904"/>
      <c r="R67" s="536">
        <v>1064</v>
      </c>
      <c r="S67" s="536" t="s">
        <v>813</v>
      </c>
      <c r="T67" s="542" t="s">
        <v>8</v>
      </c>
      <c r="U67" s="536" t="s">
        <v>8</v>
      </c>
      <c r="V67" s="536">
        <v>210034</v>
      </c>
      <c r="W67" s="536">
        <v>196957</v>
      </c>
      <c r="X67" s="536"/>
      <c r="Y67" s="536"/>
      <c r="Z67" s="536"/>
      <c r="AA67" s="536"/>
      <c r="AB67" s="536">
        <v>183708</v>
      </c>
      <c r="AC67" s="536">
        <v>168365</v>
      </c>
      <c r="AD67" s="536">
        <v>160300</v>
      </c>
      <c r="AE67" s="536">
        <v>161831</v>
      </c>
      <c r="AF67" s="536" t="s">
        <v>804</v>
      </c>
      <c r="AG67" s="536">
        <v>160714</v>
      </c>
      <c r="AH67" s="536">
        <v>152204</v>
      </c>
      <c r="AI67" s="536">
        <v>153762</v>
      </c>
      <c r="AJ67" s="536">
        <v>148990</v>
      </c>
      <c r="AK67" s="536">
        <v>148463</v>
      </c>
      <c r="AL67" s="536">
        <v>141804</v>
      </c>
      <c r="AM67" s="536">
        <v>137752</v>
      </c>
      <c r="AN67" s="536">
        <v>131657</v>
      </c>
      <c r="AO67" s="536">
        <v>0</v>
      </c>
      <c r="AP67" s="536">
        <v>0</v>
      </c>
      <c r="AQ67" s="536">
        <v>0</v>
      </c>
      <c r="AR67" s="536">
        <v>124424</v>
      </c>
      <c r="AS67" s="536" t="s">
        <v>814</v>
      </c>
    </row>
    <row r="68" spans="3:45" ht="18.600000000000001" customHeight="1">
      <c r="C68" s="900"/>
      <c r="D68" s="901"/>
      <c r="E68" s="901"/>
      <c r="F68" s="902"/>
      <c r="G68" s="903"/>
      <c r="H68" s="901"/>
      <c r="I68" s="901"/>
      <c r="J68" s="901"/>
      <c r="K68" s="901"/>
      <c r="L68" s="901"/>
      <c r="M68" s="904"/>
      <c r="R68" s="536">
        <v>1065</v>
      </c>
      <c r="S68" s="536" t="s">
        <v>815</v>
      </c>
      <c r="T68" s="542">
        <v>247028</v>
      </c>
      <c r="U68" s="536">
        <v>244203</v>
      </c>
      <c r="V68" s="536">
        <v>241557</v>
      </c>
      <c r="W68" s="536">
        <v>248017</v>
      </c>
      <c r="X68" s="536"/>
      <c r="Y68" s="536">
        <v>248570</v>
      </c>
      <c r="Z68" s="536">
        <v>236000</v>
      </c>
      <c r="AA68" s="536">
        <v>227694</v>
      </c>
      <c r="AB68" s="536">
        <v>219868</v>
      </c>
      <c r="AC68" s="536">
        <v>229121</v>
      </c>
      <c r="AD68" s="536">
        <v>237525</v>
      </c>
      <c r="AE68" s="536">
        <v>225972</v>
      </c>
      <c r="AF68" s="536">
        <v>227973</v>
      </c>
      <c r="AG68" s="536">
        <v>214681</v>
      </c>
      <c r="AH68" s="536">
        <v>209797</v>
      </c>
      <c r="AI68" s="536">
        <v>218315</v>
      </c>
      <c r="AJ68" s="536">
        <v>207683</v>
      </c>
      <c r="AK68" s="536">
        <v>199137</v>
      </c>
      <c r="AL68" s="536">
        <v>187469</v>
      </c>
      <c r="AM68" s="536">
        <v>188572</v>
      </c>
      <c r="AN68" s="536">
        <v>171547</v>
      </c>
      <c r="AO68" s="536">
        <v>165375</v>
      </c>
      <c r="AP68" s="536">
        <v>151459</v>
      </c>
      <c r="AQ68" s="536">
        <v>149843</v>
      </c>
      <c r="AR68" s="536">
        <v>138852</v>
      </c>
      <c r="AS68" s="536" t="s">
        <v>816</v>
      </c>
    </row>
    <row r="69" spans="3:45" ht="18.600000000000001" customHeight="1">
      <c r="C69" s="900"/>
      <c r="D69" s="901"/>
      <c r="E69" s="901"/>
      <c r="F69" s="902"/>
      <c r="G69" s="903"/>
      <c r="H69" s="901"/>
      <c r="I69" s="901"/>
      <c r="J69" s="901"/>
      <c r="K69" s="901"/>
      <c r="L69" s="901"/>
      <c r="M69" s="904"/>
      <c r="R69" s="536">
        <v>1066</v>
      </c>
      <c r="S69" s="536" t="s">
        <v>817</v>
      </c>
      <c r="T69" s="542" t="s">
        <v>8</v>
      </c>
      <c r="U69" s="536">
        <v>349464</v>
      </c>
      <c r="V69" s="536">
        <v>326780</v>
      </c>
      <c r="W69" s="536">
        <v>323683</v>
      </c>
      <c r="X69" s="536">
        <v>292571</v>
      </c>
      <c r="Y69" s="536">
        <v>282707</v>
      </c>
      <c r="Z69" s="536">
        <v>270000</v>
      </c>
      <c r="AA69" s="536">
        <v>260000</v>
      </c>
      <c r="AB69" s="536">
        <v>260000</v>
      </c>
      <c r="AC69" s="536">
        <v>260000</v>
      </c>
      <c r="AD69" s="536">
        <v>260000</v>
      </c>
      <c r="AE69" s="536">
        <v>250533</v>
      </c>
      <c r="AF69" s="536">
        <v>237472</v>
      </c>
      <c r="AG69" s="536">
        <v>235955</v>
      </c>
      <c r="AH69" s="536">
        <v>233372</v>
      </c>
      <c r="AI69" s="536">
        <v>233932</v>
      </c>
      <c r="AJ69" s="536">
        <v>227911</v>
      </c>
      <c r="AK69" s="536">
        <v>229812</v>
      </c>
      <c r="AL69" s="536">
        <v>223949</v>
      </c>
      <c r="AM69" s="536">
        <v>211829</v>
      </c>
      <c r="AN69" s="536">
        <v>225000</v>
      </c>
      <c r="AO69" s="536">
        <v>230603</v>
      </c>
      <c r="AP69" s="536">
        <v>255951</v>
      </c>
      <c r="AQ69" s="536">
        <v>275263</v>
      </c>
      <c r="AR69" s="536">
        <v>250667</v>
      </c>
      <c r="AS69" s="536"/>
    </row>
    <row r="70" spans="3:45" ht="18.600000000000001" customHeight="1">
      <c r="C70" s="900"/>
      <c r="D70" s="901"/>
      <c r="E70" s="901"/>
      <c r="F70" s="902"/>
      <c r="G70" s="903"/>
      <c r="H70" s="901"/>
      <c r="I70" s="901"/>
      <c r="J70" s="901"/>
      <c r="K70" s="901"/>
      <c r="L70" s="901"/>
      <c r="M70" s="904"/>
      <c r="R70" s="536">
        <v>1067</v>
      </c>
      <c r="S70" s="536" t="s">
        <v>820</v>
      </c>
      <c r="T70" s="542">
        <v>217619</v>
      </c>
      <c r="U70" s="536">
        <v>215484</v>
      </c>
      <c r="V70" s="536">
        <v>216221</v>
      </c>
      <c r="W70" s="536">
        <v>211797</v>
      </c>
      <c r="X70" s="536">
        <v>224819</v>
      </c>
      <c r="Y70" s="536">
        <v>221714</v>
      </c>
      <c r="Z70" s="536">
        <v>218137</v>
      </c>
      <c r="AA70" s="536">
        <v>222653</v>
      </c>
      <c r="AB70" s="536">
        <v>227625</v>
      </c>
      <c r="AC70" s="536">
        <v>211907</v>
      </c>
      <c r="AD70" s="536">
        <v>258161</v>
      </c>
      <c r="AE70" s="536">
        <v>266376</v>
      </c>
      <c r="AF70" s="536">
        <v>272157</v>
      </c>
      <c r="AG70" s="536">
        <v>252642</v>
      </c>
      <c r="AH70" s="536">
        <v>236018</v>
      </c>
      <c r="AI70" s="536">
        <v>228210</v>
      </c>
      <c r="AJ70" s="536">
        <v>215672</v>
      </c>
      <c r="AK70" s="536">
        <v>218104</v>
      </c>
      <c r="AL70" s="536">
        <v>212015</v>
      </c>
      <c r="AM70" s="536">
        <v>208460</v>
      </c>
      <c r="AN70" s="536">
        <v>202305</v>
      </c>
      <c r="AO70" s="536">
        <v>196403</v>
      </c>
      <c r="AP70" s="536">
        <v>184376</v>
      </c>
      <c r="AQ70" s="536">
        <v>181152</v>
      </c>
      <c r="AR70" s="536">
        <v>167675</v>
      </c>
      <c r="AS70" s="536" t="s">
        <v>821</v>
      </c>
    </row>
    <row r="71" spans="3:45" ht="18.600000000000001" customHeight="1">
      <c r="C71" s="900"/>
      <c r="D71" s="901"/>
      <c r="E71" s="901"/>
      <c r="F71" s="902"/>
      <c r="G71" s="903"/>
      <c r="H71" s="901"/>
      <c r="I71" s="901"/>
      <c r="J71" s="901"/>
      <c r="K71" s="901"/>
      <c r="L71" s="901"/>
      <c r="M71" s="904"/>
      <c r="R71" s="536">
        <v>1068</v>
      </c>
      <c r="S71" s="536" t="s">
        <v>823</v>
      </c>
      <c r="T71" s="542" t="s">
        <v>8</v>
      </c>
      <c r="U71" s="536" t="s">
        <v>8</v>
      </c>
      <c r="V71" s="536">
        <v>196399</v>
      </c>
      <c r="W71" s="536">
        <v>192294</v>
      </c>
      <c r="X71" s="536"/>
      <c r="Y71" s="536">
        <v>186667</v>
      </c>
      <c r="Z71" s="536"/>
      <c r="AA71" s="536">
        <v>184123</v>
      </c>
      <c r="AB71" s="536">
        <v>182441</v>
      </c>
      <c r="AC71" s="536">
        <v>175338</v>
      </c>
      <c r="AD71" s="536">
        <v>166727</v>
      </c>
      <c r="AE71" s="536">
        <v>161386</v>
      </c>
      <c r="AF71" s="536">
        <v>165589</v>
      </c>
      <c r="AG71" s="536">
        <v>163055</v>
      </c>
      <c r="AH71" s="536">
        <v>151429</v>
      </c>
      <c r="AI71" s="536">
        <v>145116</v>
      </c>
      <c r="AJ71" s="536">
        <v>141211</v>
      </c>
      <c r="AK71" s="536">
        <v>138407</v>
      </c>
      <c r="AL71" s="536">
        <v>138292</v>
      </c>
      <c r="AM71" s="536">
        <v>135667</v>
      </c>
      <c r="AN71" s="536">
        <v>124954</v>
      </c>
      <c r="AO71" s="536">
        <v>123169</v>
      </c>
      <c r="AP71" s="536">
        <v>117460</v>
      </c>
      <c r="AQ71" s="536">
        <v>119477</v>
      </c>
      <c r="AR71" s="536">
        <v>109418</v>
      </c>
      <c r="AS71" s="536" t="s">
        <v>824</v>
      </c>
    </row>
    <row r="72" spans="3:45" ht="18.600000000000001" customHeight="1">
      <c r="C72" s="900"/>
      <c r="D72" s="901"/>
      <c r="E72" s="901"/>
      <c r="F72" s="902"/>
      <c r="G72" s="903"/>
      <c r="H72" s="901"/>
      <c r="I72" s="901"/>
      <c r="J72" s="901"/>
      <c r="K72" s="901"/>
      <c r="L72" s="901"/>
      <c r="M72" s="904"/>
      <c r="R72" s="536">
        <v>1069</v>
      </c>
      <c r="S72" s="536" t="s">
        <v>825</v>
      </c>
      <c r="T72" s="542" t="s">
        <v>8</v>
      </c>
      <c r="U72" s="536">
        <v>192704</v>
      </c>
      <c r="V72" s="536">
        <v>189751</v>
      </c>
      <c r="W72" s="536"/>
      <c r="X72" s="536">
        <v>186338</v>
      </c>
      <c r="Y72" s="536">
        <v>183333</v>
      </c>
      <c r="Z72" s="536">
        <v>179705</v>
      </c>
      <c r="AA72" s="536">
        <v>178915</v>
      </c>
      <c r="AB72" s="536">
        <v>175386</v>
      </c>
      <c r="AC72" s="536">
        <v>171650</v>
      </c>
      <c r="AD72" s="536">
        <v>159454</v>
      </c>
      <c r="AE72" s="536">
        <v>153385</v>
      </c>
      <c r="AF72" s="536">
        <v>149200</v>
      </c>
      <c r="AG72" s="536">
        <v>145529</v>
      </c>
      <c r="AH72" s="536">
        <v>134065</v>
      </c>
      <c r="AI72" s="536">
        <v>128297</v>
      </c>
      <c r="AJ72" s="536">
        <v>121054</v>
      </c>
      <c r="AK72" s="536">
        <v>114532</v>
      </c>
      <c r="AL72" s="536">
        <v>112496</v>
      </c>
      <c r="AM72" s="536">
        <v>109707</v>
      </c>
      <c r="AN72" s="536">
        <v>101427</v>
      </c>
      <c r="AO72" s="536">
        <v>100414</v>
      </c>
      <c r="AP72" s="536">
        <v>97066</v>
      </c>
      <c r="AQ72" s="536">
        <v>97623</v>
      </c>
      <c r="AR72" s="536">
        <v>106383</v>
      </c>
      <c r="AS72" s="536" t="s">
        <v>826</v>
      </c>
    </row>
    <row r="73" spans="3:45" ht="18.600000000000001" customHeight="1">
      <c r="C73" s="900"/>
      <c r="D73" s="901"/>
      <c r="E73" s="901"/>
      <c r="F73" s="902"/>
      <c r="G73" s="903"/>
      <c r="H73" s="901"/>
      <c r="I73" s="901"/>
      <c r="J73" s="901"/>
      <c r="K73" s="901"/>
      <c r="L73" s="901"/>
      <c r="M73" s="904"/>
      <c r="R73" s="536">
        <v>1070</v>
      </c>
      <c r="S73" s="536" t="s">
        <v>830</v>
      </c>
      <c r="T73" s="542">
        <v>172227</v>
      </c>
      <c r="U73" s="536">
        <v>173658</v>
      </c>
      <c r="V73" s="536">
        <v>178723</v>
      </c>
      <c r="W73" s="536">
        <v>175758</v>
      </c>
      <c r="X73" s="536">
        <v>166550</v>
      </c>
      <c r="Y73" s="536">
        <v>167559</v>
      </c>
      <c r="Z73" s="536">
        <v>165777</v>
      </c>
      <c r="AA73" s="536">
        <v>163497</v>
      </c>
      <c r="AB73" s="536">
        <v>160900</v>
      </c>
      <c r="AC73" s="536">
        <v>157863</v>
      </c>
      <c r="AD73" s="536">
        <v>146887</v>
      </c>
      <c r="AE73" s="536">
        <v>140389</v>
      </c>
      <c r="AF73" s="536">
        <v>136237</v>
      </c>
      <c r="AG73" s="536">
        <v>133063</v>
      </c>
      <c r="AH73" s="536">
        <v>122121</v>
      </c>
      <c r="AI73" s="536">
        <v>117817</v>
      </c>
      <c r="AJ73" s="536">
        <v>113011</v>
      </c>
      <c r="AK73" s="536">
        <v>109937</v>
      </c>
      <c r="AL73" s="536">
        <v>104633</v>
      </c>
      <c r="AM73" s="536">
        <v>102339</v>
      </c>
      <c r="AN73" s="536">
        <v>96934</v>
      </c>
      <c r="AO73" s="536">
        <v>91909</v>
      </c>
      <c r="AP73" s="536">
        <v>88837</v>
      </c>
      <c r="AQ73" s="536">
        <v>89894</v>
      </c>
      <c r="AR73" s="536">
        <v>93802</v>
      </c>
      <c r="AS73" s="536" t="s">
        <v>831</v>
      </c>
    </row>
    <row r="74" spans="3:45" ht="18.600000000000001" customHeight="1">
      <c r="C74" s="900"/>
      <c r="D74" s="901"/>
      <c r="E74" s="901"/>
      <c r="F74" s="902"/>
      <c r="G74" s="903"/>
      <c r="H74" s="901"/>
      <c r="I74" s="901"/>
      <c r="J74" s="901"/>
      <c r="K74" s="901"/>
      <c r="L74" s="901"/>
      <c r="M74" s="904"/>
      <c r="R74" s="536">
        <v>1071</v>
      </c>
      <c r="S74" s="536" t="s">
        <v>834</v>
      </c>
      <c r="T74" s="542">
        <v>144810</v>
      </c>
      <c r="U74" s="536">
        <v>146440</v>
      </c>
      <c r="V74" s="536">
        <v>147314</v>
      </c>
      <c r="W74" s="536">
        <v>146453</v>
      </c>
      <c r="X74" s="536">
        <v>139859</v>
      </c>
      <c r="Y74" s="536">
        <v>140000</v>
      </c>
      <c r="Z74" s="536">
        <v>138833</v>
      </c>
      <c r="AA74" s="536">
        <v>137759</v>
      </c>
      <c r="AB74" s="536">
        <v>136668</v>
      </c>
      <c r="AC74" s="536">
        <v>132897</v>
      </c>
      <c r="AD74" s="536">
        <v>124000</v>
      </c>
      <c r="AE74" s="536">
        <v>119905</v>
      </c>
      <c r="AF74" s="536">
        <v>124164</v>
      </c>
      <c r="AG74" s="536">
        <v>120681</v>
      </c>
      <c r="AH74" s="536">
        <v>110001</v>
      </c>
      <c r="AI74" s="536">
        <v>105716</v>
      </c>
      <c r="AJ74" s="536">
        <v>99902</v>
      </c>
      <c r="AK74" s="536">
        <v>94545</v>
      </c>
      <c r="AL74" s="536">
        <v>91359</v>
      </c>
      <c r="AM74" s="536">
        <v>88983</v>
      </c>
      <c r="AN74" s="536">
        <v>84739</v>
      </c>
      <c r="AO74" s="536">
        <v>84561</v>
      </c>
      <c r="AP74" s="536">
        <v>86364</v>
      </c>
      <c r="AQ74" s="536">
        <v>85278</v>
      </c>
      <c r="AR74" s="536">
        <v>90660</v>
      </c>
      <c r="AS74" s="536" t="s">
        <v>835</v>
      </c>
    </row>
    <row r="75" spans="3:45" ht="18.600000000000001" customHeight="1">
      <c r="C75" s="900"/>
      <c r="D75" s="901"/>
      <c r="E75" s="901"/>
      <c r="F75" s="902"/>
      <c r="G75" s="903"/>
      <c r="H75" s="901"/>
      <c r="I75" s="901"/>
      <c r="J75" s="901"/>
      <c r="K75" s="901"/>
      <c r="L75" s="901"/>
      <c r="M75" s="905"/>
      <c r="R75" s="536">
        <v>1072</v>
      </c>
      <c r="S75" s="536" t="s">
        <v>836</v>
      </c>
      <c r="T75" s="542">
        <v>263991</v>
      </c>
      <c r="U75" s="536">
        <v>256260</v>
      </c>
      <c r="V75" s="536">
        <v>256928</v>
      </c>
      <c r="W75" s="536">
        <v>255175</v>
      </c>
      <c r="X75" s="536">
        <v>246481</v>
      </c>
      <c r="Y75" s="536">
        <v>250962</v>
      </c>
      <c r="Z75" s="536">
        <v>250223</v>
      </c>
      <c r="AA75" s="536">
        <v>245110</v>
      </c>
      <c r="AB75" s="536">
        <v>248325</v>
      </c>
      <c r="AC75" s="536">
        <v>243896</v>
      </c>
      <c r="AD75" s="536">
        <v>235826</v>
      </c>
      <c r="AE75" s="536">
        <v>235513</v>
      </c>
      <c r="AF75" s="536">
        <v>236123</v>
      </c>
      <c r="AG75" s="536">
        <v>236268</v>
      </c>
      <c r="AH75" s="536">
        <v>223382</v>
      </c>
      <c r="AI75" s="536">
        <v>223006</v>
      </c>
      <c r="AJ75" s="536">
        <v>206417</v>
      </c>
      <c r="AK75" s="536">
        <v>213060</v>
      </c>
      <c r="AL75" s="536">
        <v>202574</v>
      </c>
      <c r="AM75" s="536">
        <v>201493</v>
      </c>
      <c r="AN75" s="536">
        <v>210950</v>
      </c>
      <c r="AO75" s="536">
        <v>211122</v>
      </c>
      <c r="AP75" s="536">
        <v>196139</v>
      </c>
      <c r="AQ75" s="536">
        <v>193114</v>
      </c>
      <c r="AR75" s="536">
        <v>195584</v>
      </c>
      <c r="AS75" s="536"/>
    </row>
    <row r="76" spans="3:45" ht="18.600000000000001" customHeight="1">
      <c r="C76" s="900"/>
      <c r="D76" s="901"/>
      <c r="E76" s="901"/>
      <c r="F76" s="902"/>
      <c r="G76" s="903"/>
      <c r="H76" s="901"/>
      <c r="I76" s="901"/>
      <c r="J76" s="901"/>
      <c r="K76" s="901"/>
      <c r="L76" s="901"/>
      <c r="M76" s="905"/>
      <c r="R76" s="536">
        <v>1073</v>
      </c>
      <c r="S76" s="536" t="s">
        <v>839</v>
      </c>
      <c r="T76" s="542">
        <v>236718</v>
      </c>
      <c r="U76" s="536">
        <v>234723</v>
      </c>
      <c r="V76" s="536">
        <v>233365</v>
      </c>
      <c r="W76" s="536">
        <v>231699</v>
      </c>
      <c r="X76" s="536">
        <v>215026</v>
      </c>
      <c r="Y76" s="536">
        <v>219741</v>
      </c>
      <c r="Z76" s="536">
        <v>219307</v>
      </c>
      <c r="AA76" s="536">
        <v>217040</v>
      </c>
      <c r="AB76" s="536">
        <v>211956</v>
      </c>
      <c r="AC76" s="536">
        <v>210073</v>
      </c>
      <c r="AD76" s="536">
        <v>204511</v>
      </c>
      <c r="AE76" s="536">
        <v>204765</v>
      </c>
      <c r="AF76" s="536">
        <v>205702</v>
      </c>
      <c r="AG76" s="536">
        <v>205925</v>
      </c>
      <c r="AH76" s="536">
        <v>192665</v>
      </c>
      <c r="AI76" s="536">
        <v>190980</v>
      </c>
      <c r="AJ76" s="536">
        <v>176057</v>
      </c>
      <c r="AK76" s="536">
        <v>189484</v>
      </c>
      <c r="AL76" s="536">
        <v>178013</v>
      </c>
      <c r="AM76" s="536">
        <v>180780</v>
      </c>
      <c r="AN76" s="536">
        <v>175205</v>
      </c>
      <c r="AO76" s="536">
        <v>176646</v>
      </c>
      <c r="AP76" s="536">
        <v>173201</v>
      </c>
      <c r="AQ76" s="536">
        <v>168906</v>
      </c>
      <c r="AR76" s="536">
        <v>163870</v>
      </c>
      <c r="AS76" s="536"/>
    </row>
    <row r="77" spans="3:45" ht="18.600000000000001" customHeight="1">
      <c r="C77" s="900"/>
      <c r="D77" s="901"/>
      <c r="E77" s="901"/>
      <c r="F77" s="902"/>
      <c r="G77" s="903"/>
      <c r="H77" s="901"/>
      <c r="I77" s="901"/>
      <c r="J77" s="901"/>
      <c r="K77" s="901"/>
      <c r="L77" s="901"/>
      <c r="M77" s="905"/>
      <c r="R77" s="536">
        <v>1074</v>
      </c>
      <c r="S77" s="536" t="s">
        <v>841</v>
      </c>
      <c r="T77" s="542">
        <v>181822</v>
      </c>
      <c r="U77" s="536">
        <v>185830</v>
      </c>
      <c r="V77" s="536">
        <v>192899</v>
      </c>
      <c r="W77" s="536">
        <v>189226</v>
      </c>
      <c r="X77" s="536">
        <v>118071</v>
      </c>
      <c r="Y77" s="536">
        <v>181993</v>
      </c>
      <c r="Z77" s="536">
        <v>179864</v>
      </c>
      <c r="AA77" s="536">
        <v>177107</v>
      </c>
      <c r="AB77" s="536">
        <v>172575</v>
      </c>
      <c r="AC77" s="536">
        <v>176698</v>
      </c>
      <c r="AD77" s="536">
        <v>171936</v>
      </c>
      <c r="AE77" s="536">
        <v>173954</v>
      </c>
      <c r="AF77" s="536">
        <v>173700</v>
      </c>
      <c r="AG77" s="536">
        <v>174105</v>
      </c>
      <c r="AH77" s="536">
        <v>169586</v>
      </c>
      <c r="AI77" s="536">
        <v>163334</v>
      </c>
      <c r="AJ77" s="536">
        <v>152797</v>
      </c>
      <c r="AK77" s="536">
        <v>160774</v>
      </c>
      <c r="AL77" s="536">
        <v>154961</v>
      </c>
      <c r="AM77" s="536">
        <v>155121</v>
      </c>
      <c r="AN77" s="536">
        <v>149139</v>
      </c>
      <c r="AO77" s="536">
        <v>149064</v>
      </c>
      <c r="AP77" s="536">
        <v>151646</v>
      </c>
      <c r="AQ77" s="536">
        <v>141524</v>
      </c>
      <c r="AR77" s="536">
        <v>130795</v>
      </c>
      <c r="AS77" s="536"/>
    </row>
    <row r="78" spans="3:45" ht="18.600000000000001" customHeight="1">
      <c r="C78" s="900"/>
      <c r="D78" s="901"/>
      <c r="E78" s="901"/>
      <c r="F78" s="902"/>
      <c r="G78" s="903"/>
      <c r="H78" s="901"/>
      <c r="I78" s="901"/>
      <c r="J78" s="901"/>
      <c r="K78" s="901"/>
      <c r="L78" s="901"/>
      <c r="M78" s="905"/>
      <c r="R78" s="536">
        <v>1075</v>
      </c>
      <c r="S78" s="536" t="s">
        <v>843</v>
      </c>
      <c r="T78" s="542">
        <v>268915</v>
      </c>
      <c r="U78" s="536">
        <v>272860</v>
      </c>
      <c r="V78" s="536">
        <v>270251</v>
      </c>
      <c r="W78" s="536">
        <v>269968</v>
      </c>
      <c r="X78" s="536">
        <v>265406</v>
      </c>
      <c r="Y78" s="536">
        <v>259089</v>
      </c>
      <c r="Z78" s="536">
        <v>258917</v>
      </c>
      <c r="AA78" s="536">
        <v>246868</v>
      </c>
      <c r="AB78" s="536">
        <v>242731</v>
      </c>
      <c r="AC78" s="536">
        <v>239716</v>
      </c>
      <c r="AD78" s="536">
        <v>233369</v>
      </c>
      <c r="AE78" s="536">
        <v>225408</v>
      </c>
      <c r="AF78" s="536">
        <v>212226</v>
      </c>
      <c r="AG78" s="536">
        <v>199157</v>
      </c>
      <c r="AH78" s="536">
        <v>185611</v>
      </c>
      <c r="AI78" s="536">
        <v>179883</v>
      </c>
      <c r="AJ78" s="536">
        <v>169202</v>
      </c>
      <c r="AK78" s="536">
        <v>160882</v>
      </c>
      <c r="AL78" s="536">
        <v>154049</v>
      </c>
      <c r="AM78" s="536">
        <v>151380</v>
      </c>
      <c r="AN78" s="536">
        <v>145901</v>
      </c>
      <c r="AO78" s="536">
        <v>144239</v>
      </c>
      <c r="AP78" s="536">
        <v>135106</v>
      </c>
      <c r="AQ78" s="536">
        <v>134897</v>
      </c>
      <c r="AR78" s="536">
        <v>122891</v>
      </c>
      <c r="AS78" s="536"/>
    </row>
    <row r="79" spans="3:45" ht="18.600000000000001" customHeight="1">
      <c r="C79" s="900"/>
      <c r="D79" s="901"/>
      <c r="E79" s="901"/>
      <c r="F79" s="902"/>
      <c r="G79" s="903"/>
      <c r="H79" s="901"/>
      <c r="I79" s="901"/>
      <c r="J79" s="901"/>
      <c r="K79" s="901"/>
      <c r="L79" s="901"/>
      <c r="M79" s="905"/>
      <c r="R79" s="536">
        <v>1076</v>
      </c>
      <c r="S79" s="536" t="s">
        <v>845</v>
      </c>
      <c r="T79" s="542">
        <v>436458</v>
      </c>
      <c r="U79" s="536">
        <v>414989</v>
      </c>
      <c r="V79" s="536">
        <v>431830</v>
      </c>
      <c r="W79" s="536">
        <v>421236</v>
      </c>
      <c r="X79" s="536">
        <v>420571</v>
      </c>
      <c r="Y79" s="536">
        <v>399437</v>
      </c>
      <c r="Z79" s="536">
        <v>398124</v>
      </c>
      <c r="AA79" s="536">
        <v>379743</v>
      </c>
      <c r="AB79" s="536">
        <v>371737</v>
      </c>
      <c r="AC79" s="536">
        <v>354829</v>
      </c>
      <c r="AD79" s="536">
        <v>343650</v>
      </c>
      <c r="AE79" s="536">
        <v>323944</v>
      </c>
      <c r="AF79" s="536">
        <v>308360</v>
      </c>
      <c r="AG79" s="536">
        <v>288346</v>
      </c>
      <c r="AH79" s="536">
        <v>268590</v>
      </c>
      <c r="AI79" s="536">
        <v>258175</v>
      </c>
      <c r="AJ79" s="536">
        <v>264903</v>
      </c>
      <c r="AK79" s="536">
        <v>260975</v>
      </c>
      <c r="AL79" s="536">
        <v>249446</v>
      </c>
      <c r="AM79" s="536">
        <v>247913</v>
      </c>
      <c r="AN79" s="536">
        <v>246203</v>
      </c>
      <c r="AO79" s="536">
        <v>243173</v>
      </c>
      <c r="AP79" s="536">
        <v>237241</v>
      </c>
      <c r="AQ79" s="536">
        <v>230335</v>
      </c>
      <c r="AR79" s="536">
        <v>222742</v>
      </c>
      <c r="AS79" s="536"/>
    </row>
    <row r="80" spans="3:45" ht="18.600000000000001" customHeight="1">
      <c r="R80" s="536">
        <v>1077</v>
      </c>
      <c r="S80" s="536" t="s">
        <v>846</v>
      </c>
      <c r="T80" s="542">
        <v>370529</v>
      </c>
      <c r="U80" s="536">
        <v>354400</v>
      </c>
      <c r="V80" s="536">
        <v>363241</v>
      </c>
      <c r="W80" s="536">
        <v>354087</v>
      </c>
      <c r="X80" s="536">
        <v>353395</v>
      </c>
      <c r="Y80" s="536">
        <v>340018</v>
      </c>
      <c r="Z80" s="536">
        <v>338864</v>
      </c>
      <c r="AA80" s="536">
        <v>321061</v>
      </c>
      <c r="AB80" s="536">
        <v>313970</v>
      </c>
      <c r="AC80" s="536">
        <v>300453</v>
      </c>
      <c r="AD80" s="536">
        <v>288852</v>
      </c>
      <c r="AE80" s="536">
        <v>295582</v>
      </c>
      <c r="AF80" s="536">
        <v>281860</v>
      </c>
      <c r="AG80" s="536">
        <v>276182</v>
      </c>
      <c r="AH80" s="536">
        <v>249846</v>
      </c>
      <c r="AI80" s="536">
        <v>239949</v>
      </c>
      <c r="AJ80" s="536">
        <v>235207</v>
      </c>
      <c r="AK80" s="536">
        <v>235019</v>
      </c>
      <c r="AL80" s="536">
        <v>226338</v>
      </c>
      <c r="AM80" s="536">
        <v>222944</v>
      </c>
      <c r="AN80" s="536">
        <v>219958</v>
      </c>
      <c r="AO80" s="536">
        <v>217218</v>
      </c>
      <c r="AP80" s="536">
        <v>205729</v>
      </c>
      <c r="AQ80" s="536">
        <v>188200</v>
      </c>
      <c r="AR80" s="536">
        <v>187417</v>
      </c>
      <c r="AS80" s="536"/>
    </row>
    <row r="81" spans="18:45" ht="18.600000000000001" customHeight="1">
      <c r="R81" s="536">
        <v>1078</v>
      </c>
      <c r="S81" s="536" t="s">
        <v>847</v>
      </c>
      <c r="T81" s="542">
        <v>300337</v>
      </c>
      <c r="U81" s="536">
        <v>301374</v>
      </c>
      <c r="V81" s="536">
        <v>295784</v>
      </c>
      <c r="W81" s="536">
        <v>290333</v>
      </c>
      <c r="X81" s="536">
        <v>288442</v>
      </c>
      <c r="Y81" s="536">
        <v>272282</v>
      </c>
      <c r="Z81" s="536">
        <v>271717</v>
      </c>
      <c r="AA81" s="536">
        <v>261463</v>
      </c>
      <c r="AB81" s="536">
        <v>254661</v>
      </c>
      <c r="AC81" s="536">
        <v>237385</v>
      </c>
      <c r="AD81" s="536">
        <v>237221</v>
      </c>
      <c r="AE81" s="536">
        <v>235560</v>
      </c>
      <c r="AF81" s="536">
        <v>223581</v>
      </c>
      <c r="AG81" s="536">
        <v>219560</v>
      </c>
      <c r="AH81" s="536">
        <v>200964</v>
      </c>
      <c r="AI81" s="536">
        <v>192705</v>
      </c>
      <c r="AJ81" s="536">
        <v>199868</v>
      </c>
      <c r="AK81" s="536">
        <v>193986</v>
      </c>
      <c r="AL81" s="536">
        <v>189301</v>
      </c>
      <c r="AM81" s="536">
        <v>185731</v>
      </c>
      <c r="AN81" s="536">
        <v>179717</v>
      </c>
      <c r="AO81" s="536">
        <v>173655</v>
      </c>
      <c r="AP81" s="536">
        <v>163808</v>
      </c>
      <c r="AQ81" s="536">
        <v>162923</v>
      </c>
      <c r="AR81" s="536">
        <v>149599</v>
      </c>
      <c r="AS81" s="536"/>
    </row>
    <row r="82" spans="18:45" ht="18.600000000000001" customHeight="1">
      <c r="R82" s="536">
        <v>1079</v>
      </c>
      <c r="S82" s="536" t="s">
        <v>849</v>
      </c>
      <c r="T82" s="542">
        <v>627960</v>
      </c>
      <c r="U82" s="536">
        <v>621630</v>
      </c>
      <c r="V82" s="536">
        <v>597707</v>
      </c>
      <c r="W82" s="536">
        <v>592622</v>
      </c>
      <c r="X82" s="536">
        <v>536946</v>
      </c>
      <c r="Y82" s="536">
        <v>518464</v>
      </c>
      <c r="Z82" s="536">
        <v>494608</v>
      </c>
      <c r="AA82" s="536">
        <v>478574</v>
      </c>
      <c r="AB82" s="536">
        <v>458124</v>
      </c>
      <c r="AC82" s="536">
        <v>436350</v>
      </c>
      <c r="AD82" s="536">
        <v>425796</v>
      </c>
      <c r="AE82" s="536">
        <v>402795</v>
      </c>
      <c r="AF82" s="536">
        <v>394532</v>
      </c>
      <c r="AG82" s="536">
        <v>385403</v>
      </c>
      <c r="AH82" s="536">
        <v>366921</v>
      </c>
      <c r="AI82" s="536">
        <v>356456</v>
      </c>
      <c r="AJ82" s="536">
        <v>351506</v>
      </c>
      <c r="AK82" s="536">
        <v>358569</v>
      </c>
      <c r="AL82" s="536">
        <v>346129</v>
      </c>
      <c r="AM82" s="536">
        <v>345127</v>
      </c>
      <c r="AN82" s="536">
        <v>344087</v>
      </c>
      <c r="AO82" s="536">
        <v>342661</v>
      </c>
      <c r="AP82" s="536">
        <v>341541</v>
      </c>
      <c r="AQ82" s="536">
        <v>332019</v>
      </c>
      <c r="AR82" s="536">
        <v>317565</v>
      </c>
      <c r="AS82" s="536"/>
    </row>
    <row r="83" spans="18:45" ht="18.600000000000001" customHeight="1">
      <c r="R83" s="536">
        <v>1080</v>
      </c>
      <c r="S83" s="536" t="s">
        <v>850</v>
      </c>
      <c r="T83" s="542">
        <v>662709</v>
      </c>
      <c r="U83" s="536">
        <v>652757</v>
      </c>
      <c r="V83" s="536">
        <v>636410</v>
      </c>
      <c r="W83" s="536">
        <v>618655</v>
      </c>
      <c r="X83" s="536">
        <v>590847</v>
      </c>
      <c r="Y83" s="536">
        <v>568157</v>
      </c>
      <c r="Z83" s="536">
        <v>542726</v>
      </c>
      <c r="AA83" s="536">
        <v>521531</v>
      </c>
      <c r="AB83" s="536">
        <v>501102</v>
      </c>
      <c r="AC83" s="536">
        <v>465125</v>
      </c>
      <c r="AD83" s="536">
        <v>451971</v>
      </c>
      <c r="AE83" s="536">
        <v>434661</v>
      </c>
      <c r="AF83" s="536">
        <v>407698</v>
      </c>
      <c r="AG83" s="536">
        <v>408278</v>
      </c>
      <c r="AH83" s="536">
        <v>397543</v>
      </c>
      <c r="AI83" s="536">
        <v>377712</v>
      </c>
      <c r="AJ83" s="536">
        <v>390035</v>
      </c>
      <c r="AK83" s="536">
        <v>392819</v>
      </c>
      <c r="AL83" s="536">
        <v>377103</v>
      </c>
      <c r="AM83" s="536">
        <v>375466</v>
      </c>
      <c r="AN83" s="536">
        <v>374490</v>
      </c>
      <c r="AO83" s="536">
        <v>373352</v>
      </c>
      <c r="AP83" s="536">
        <v>372088</v>
      </c>
      <c r="AQ83" s="536">
        <v>367817</v>
      </c>
      <c r="AR83" s="536">
        <v>363254</v>
      </c>
      <c r="AS83" s="536"/>
    </row>
    <row r="84" spans="18:45" ht="18.600000000000001" customHeight="1">
      <c r="R84" s="536">
        <v>1081</v>
      </c>
      <c r="S84" s="536" t="s">
        <v>851</v>
      </c>
      <c r="T84" s="542">
        <v>408559</v>
      </c>
      <c r="U84" s="536">
        <v>402995</v>
      </c>
      <c r="V84" s="536">
        <v>402085</v>
      </c>
      <c r="W84" s="536">
        <v>397884</v>
      </c>
      <c r="X84" s="536">
        <v>397259</v>
      </c>
      <c r="Y84" s="536">
        <v>387818</v>
      </c>
      <c r="Z84" s="536">
        <v>379666</v>
      </c>
      <c r="AA84" s="536">
        <v>367399</v>
      </c>
      <c r="AB84" s="536">
        <v>361209</v>
      </c>
      <c r="AC84" s="536">
        <v>334072</v>
      </c>
      <c r="AD84" s="536">
        <v>350233</v>
      </c>
      <c r="AE84" s="536">
        <v>336973</v>
      </c>
      <c r="AF84" s="536">
        <v>322317</v>
      </c>
      <c r="AG84" s="536">
        <v>303747</v>
      </c>
      <c r="AH84" s="536">
        <v>304689</v>
      </c>
      <c r="AI84" s="536">
        <v>300525</v>
      </c>
      <c r="AJ84" s="536">
        <v>274706</v>
      </c>
      <c r="AK84" s="536">
        <v>254503</v>
      </c>
      <c r="AL84" s="536">
        <v>247311</v>
      </c>
      <c r="AM84" s="536">
        <v>244965</v>
      </c>
      <c r="AN84" s="536">
        <v>237193</v>
      </c>
      <c r="AO84" s="536">
        <v>232495</v>
      </c>
      <c r="AP84" s="536">
        <v>216877</v>
      </c>
      <c r="AQ84" s="536">
        <v>214518</v>
      </c>
      <c r="AR84" s="536">
        <v>195794</v>
      </c>
      <c r="AS84" s="536"/>
    </row>
    <row r="85" spans="18:45" ht="18.600000000000001" customHeight="1">
      <c r="R85" s="536">
        <v>1082</v>
      </c>
      <c r="S85" s="536" t="s">
        <v>852</v>
      </c>
      <c r="T85" s="542">
        <v>557881</v>
      </c>
      <c r="U85" s="536">
        <v>537271</v>
      </c>
      <c r="V85" s="536">
        <v>563401</v>
      </c>
      <c r="W85" s="536">
        <v>528123</v>
      </c>
      <c r="X85" s="536">
        <v>520394</v>
      </c>
      <c r="Y85" s="536">
        <v>509392</v>
      </c>
      <c r="Z85" s="536">
        <v>508299</v>
      </c>
      <c r="AA85" s="536">
        <v>496651</v>
      </c>
      <c r="AB85" s="536">
        <v>472721</v>
      </c>
      <c r="AC85" s="536">
        <v>440180</v>
      </c>
      <c r="AD85" s="536">
        <v>439018</v>
      </c>
      <c r="AE85" s="536">
        <v>424632</v>
      </c>
      <c r="AF85" s="536">
        <v>414974</v>
      </c>
      <c r="AG85" s="536">
        <v>393347</v>
      </c>
      <c r="AH85" s="536">
        <v>387463</v>
      </c>
      <c r="AI85" s="536">
        <v>385385</v>
      </c>
      <c r="AJ85" s="536">
        <v>376824</v>
      </c>
      <c r="AK85" s="536">
        <v>373173</v>
      </c>
      <c r="AL85" s="536">
        <v>366779</v>
      </c>
      <c r="AM85" s="536">
        <v>361522</v>
      </c>
      <c r="AN85" s="536">
        <v>352345</v>
      </c>
      <c r="AO85" s="536">
        <v>349284</v>
      </c>
      <c r="AP85" s="536">
        <v>345506</v>
      </c>
      <c r="AQ85" s="536">
        <v>341528</v>
      </c>
      <c r="AR85" s="536">
        <v>338780</v>
      </c>
      <c r="AS85" s="536"/>
    </row>
    <row r="86" spans="18:45" ht="18.600000000000001" customHeight="1">
      <c r="R86" s="536">
        <v>1083</v>
      </c>
      <c r="S86" s="536" t="s">
        <v>853</v>
      </c>
      <c r="T86" s="542">
        <v>266062</v>
      </c>
      <c r="U86" s="536">
        <v>262536</v>
      </c>
      <c r="V86" s="536">
        <v>250164</v>
      </c>
      <c r="W86" s="536">
        <v>259896</v>
      </c>
      <c r="X86" s="536">
        <v>251195</v>
      </c>
      <c r="Y86" s="536">
        <v>241264</v>
      </c>
      <c r="Z86" s="536">
        <v>228988</v>
      </c>
      <c r="AA86" s="536">
        <v>221799</v>
      </c>
      <c r="AB86" s="536">
        <v>216250</v>
      </c>
      <c r="AC86" s="536">
        <v>216865</v>
      </c>
      <c r="AD86" s="536">
        <v>206738</v>
      </c>
      <c r="AE86" s="536">
        <v>205890</v>
      </c>
      <c r="AF86" s="536">
        <v>209529</v>
      </c>
      <c r="AG86" s="536">
        <v>202202</v>
      </c>
      <c r="AH86" s="536">
        <v>184766</v>
      </c>
      <c r="AI86" s="536">
        <v>185583</v>
      </c>
      <c r="AJ86" s="536">
        <v>180382</v>
      </c>
      <c r="AK86" s="536">
        <v>183097</v>
      </c>
      <c r="AL86" s="536">
        <v>189168</v>
      </c>
      <c r="AM86" s="536">
        <v>190040</v>
      </c>
      <c r="AN86" s="536">
        <v>182761</v>
      </c>
      <c r="AO86" s="536">
        <v>177610</v>
      </c>
      <c r="AP86" s="536">
        <v>163491</v>
      </c>
      <c r="AQ86" s="536">
        <v>158613</v>
      </c>
      <c r="AR86" s="536">
        <v>144303</v>
      </c>
      <c r="AS86" s="536"/>
    </row>
    <row r="87" spans="18:45" ht="18.600000000000001" customHeight="1">
      <c r="R87" s="536">
        <v>1084</v>
      </c>
      <c r="S87" s="536" t="s">
        <v>854</v>
      </c>
      <c r="T87" s="542">
        <v>315484</v>
      </c>
      <c r="U87" s="536">
        <v>310890</v>
      </c>
      <c r="V87" s="536">
        <v>302065</v>
      </c>
      <c r="W87" s="536">
        <v>304711</v>
      </c>
      <c r="X87" s="536">
        <v>283405</v>
      </c>
      <c r="Y87" s="536">
        <v>268571</v>
      </c>
      <c r="Z87" s="536">
        <v>259947</v>
      </c>
      <c r="AA87" s="536">
        <v>252262</v>
      </c>
      <c r="AB87" s="536">
        <v>245687</v>
      </c>
      <c r="AC87" s="536">
        <v>223793</v>
      </c>
      <c r="AD87" s="536">
        <v>218322</v>
      </c>
      <c r="AE87" s="536">
        <v>210643</v>
      </c>
      <c r="AF87" s="536">
        <v>203065</v>
      </c>
      <c r="AG87" s="536">
        <v>195084</v>
      </c>
      <c r="AH87" s="536">
        <v>183803</v>
      </c>
      <c r="AI87" s="536">
        <v>179627</v>
      </c>
      <c r="AJ87" s="536">
        <v>182853</v>
      </c>
      <c r="AK87" s="536">
        <v>171877</v>
      </c>
      <c r="AL87" s="536">
        <v>169609</v>
      </c>
      <c r="AM87" s="536">
        <v>158680</v>
      </c>
      <c r="AN87" s="536">
        <v>156673</v>
      </c>
      <c r="AO87" s="536">
        <v>152177</v>
      </c>
      <c r="AP87" s="536">
        <v>148981</v>
      </c>
      <c r="AQ87" s="536">
        <v>145900</v>
      </c>
      <c r="AR87" s="536">
        <v>139784</v>
      </c>
      <c r="AS87" s="536"/>
    </row>
    <row r="88" spans="18:45" ht="18.600000000000001" customHeight="1">
      <c r="R88" s="536">
        <v>1085</v>
      </c>
      <c r="S88" s="536" t="s">
        <v>855</v>
      </c>
      <c r="T88" s="542">
        <v>297049</v>
      </c>
      <c r="U88" s="536">
        <v>302209</v>
      </c>
      <c r="V88" s="536">
        <v>291991</v>
      </c>
      <c r="W88" s="536">
        <v>290890</v>
      </c>
      <c r="X88" s="536">
        <v>271097</v>
      </c>
      <c r="Y88" s="536">
        <v>261379</v>
      </c>
      <c r="Z88" s="536">
        <v>255337</v>
      </c>
      <c r="AA88" s="536">
        <v>258264</v>
      </c>
      <c r="AB88" s="536">
        <v>254765</v>
      </c>
      <c r="AC88" s="536">
        <v>259555</v>
      </c>
      <c r="AD88" s="536">
        <v>243070</v>
      </c>
      <c r="AE88" s="536">
        <v>229729</v>
      </c>
      <c r="AF88" s="536">
        <v>218618</v>
      </c>
      <c r="AG88" s="536">
        <v>211706</v>
      </c>
      <c r="AH88" s="536">
        <v>207768</v>
      </c>
      <c r="AI88" s="536">
        <v>208591</v>
      </c>
      <c r="AJ88" s="536">
        <v>213802</v>
      </c>
      <c r="AK88" s="536">
        <v>203649</v>
      </c>
      <c r="AL88" s="536">
        <v>202908</v>
      </c>
      <c r="AM88" s="536">
        <v>189906</v>
      </c>
      <c r="AN88" s="536">
        <v>185464</v>
      </c>
      <c r="AO88" s="536">
        <v>183404</v>
      </c>
      <c r="AP88" s="536">
        <v>175048</v>
      </c>
      <c r="AQ88" s="536">
        <v>168896</v>
      </c>
      <c r="AR88" s="536">
        <v>154561</v>
      </c>
      <c r="AS88" s="536"/>
    </row>
    <row r="89" spans="18:45" ht="18.600000000000001" customHeight="1">
      <c r="R89" s="536">
        <v>1086</v>
      </c>
      <c r="S89" s="536" t="s">
        <v>857</v>
      </c>
      <c r="T89" s="542">
        <v>278565</v>
      </c>
      <c r="U89" s="536">
        <v>275107</v>
      </c>
      <c r="V89" s="536">
        <v>267277</v>
      </c>
      <c r="W89" s="536">
        <v>263371</v>
      </c>
      <c r="X89" s="536">
        <v>251790</v>
      </c>
      <c r="Y89" s="536">
        <v>242964</v>
      </c>
      <c r="Z89" s="536">
        <v>235597</v>
      </c>
      <c r="AA89" s="536">
        <v>226011</v>
      </c>
      <c r="AB89" s="536">
        <v>224251</v>
      </c>
      <c r="AC89" s="536">
        <v>219422</v>
      </c>
      <c r="AD89" s="536">
        <v>214857</v>
      </c>
      <c r="AE89" s="536">
        <v>204358</v>
      </c>
      <c r="AF89" s="536">
        <v>200374</v>
      </c>
      <c r="AG89" s="536">
        <v>187873</v>
      </c>
      <c r="AH89" s="536">
        <v>174758</v>
      </c>
      <c r="AI89" s="536">
        <v>168154</v>
      </c>
      <c r="AJ89" s="536">
        <v>160672</v>
      </c>
      <c r="AK89" s="536">
        <v>152692</v>
      </c>
      <c r="AL89" s="536">
        <v>147290</v>
      </c>
      <c r="AM89" s="536">
        <v>146101</v>
      </c>
      <c r="AN89" s="536">
        <v>143290</v>
      </c>
      <c r="AO89" s="536">
        <v>138712</v>
      </c>
      <c r="AP89" s="536">
        <v>129963</v>
      </c>
      <c r="AQ89" s="536">
        <v>128024</v>
      </c>
      <c r="AR89" s="536">
        <v>122975</v>
      </c>
      <c r="AS89" s="536"/>
    </row>
    <row r="90" spans="18:45" ht="18.600000000000001" customHeight="1">
      <c r="R90" s="536">
        <v>1087</v>
      </c>
      <c r="S90" s="536" t="s">
        <v>858</v>
      </c>
      <c r="T90" s="542">
        <v>308930</v>
      </c>
      <c r="U90" s="536">
        <v>305050</v>
      </c>
      <c r="V90" s="536">
        <v>296882</v>
      </c>
      <c r="W90" s="536">
        <v>293037</v>
      </c>
      <c r="X90" s="536">
        <v>280506</v>
      </c>
      <c r="Y90" s="536">
        <v>272067</v>
      </c>
      <c r="Z90" s="536">
        <v>262069</v>
      </c>
      <c r="AA90" s="536">
        <v>256098</v>
      </c>
      <c r="AB90" s="536">
        <v>245619</v>
      </c>
      <c r="AC90" s="536">
        <v>245030</v>
      </c>
      <c r="AD90" s="536">
        <v>233636</v>
      </c>
      <c r="AE90" s="536">
        <v>224927</v>
      </c>
      <c r="AF90" s="536">
        <v>219053</v>
      </c>
      <c r="AG90" s="536">
        <v>203165</v>
      </c>
      <c r="AH90" s="536">
        <v>184999</v>
      </c>
      <c r="AI90" s="536">
        <v>186932</v>
      </c>
      <c r="AJ90" s="536">
        <v>175822</v>
      </c>
      <c r="AK90" s="536">
        <v>165682</v>
      </c>
      <c r="AL90" s="536">
        <v>162844</v>
      </c>
      <c r="AM90" s="536">
        <v>159843</v>
      </c>
      <c r="AN90" s="536">
        <v>151363</v>
      </c>
      <c r="AO90" s="536">
        <v>149755</v>
      </c>
      <c r="AP90" s="536">
        <v>137172</v>
      </c>
      <c r="AQ90" s="536">
        <v>136710</v>
      </c>
      <c r="AR90" s="536">
        <v>124758</v>
      </c>
      <c r="AS90" s="536"/>
    </row>
    <row r="91" spans="18:45" ht="18.600000000000001" customHeight="1">
      <c r="R91" s="536">
        <v>1088</v>
      </c>
      <c r="S91" s="536" t="s">
        <v>859</v>
      </c>
      <c r="T91" s="542">
        <v>405235</v>
      </c>
      <c r="U91" s="536">
        <v>397952</v>
      </c>
      <c r="V91" s="536">
        <v>387376</v>
      </c>
      <c r="W91" s="536">
        <v>380953</v>
      </c>
      <c r="X91" s="536">
        <v>363102</v>
      </c>
      <c r="Y91" s="536">
        <v>357144</v>
      </c>
      <c r="Z91" s="536">
        <v>339610</v>
      </c>
      <c r="AA91" s="536">
        <v>334353</v>
      </c>
      <c r="AB91" s="536">
        <v>319849</v>
      </c>
      <c r="AC91" s="536">
        <v>315405</v>
      </c>
      <c r="AD91" s="536">
        <v>302821</v>
      </c>
      <c r="AE91" s="536">
        <v>290398</v>
      </c>
      <c r="AF91" s="536">
        <v>281811</v>
      </c>
      <c r="AG91" s="536">
        <v>257995</v>
      </c>
      <c r="AH91" s="536">
        <v>236760</v>
      </c>
      <c r="AI91" s="536">
        <v>228133</v>
      </c>
      <c r="AJ91" s="536">
        <v>217488</v>
      </c>
      <c r="AK91" s="536">
        <v>206221</v>
      </c>
      <c r="AL91" s="536">
        <v>200255</v>
      </c>
      <c r="AM91" s="536">
        <v>197710</v>
      </c>
      <c r="AN91" s="536">
        <v>193017</v>
      </c>
      <c r="AO91" s="536">
        <v>184490</v>
      </c>
      <c r="AP91" s="536">
        <v>174902</v>
      </c>
      <c r="AQ91" s="536">
        <v>173041</v>
      </c>
      <c r="AR91" s="536">
        <v>172407</v>
      </c>
      <c r="AS91" s="536"/>
    </row>
    <row r="92" spans="18:45" ht="18.600000000000001" customHeight="1">
      <c r="R92" s="536">
        <v>1089</v>
      </c>
      <c r="S92" s="536" t="s">
        <v>860</v>
      </c>
      <c r="T92" s="542">
        <v>433400</v>
      </c>
      <c r="U92" s="536">
        <v>423830</v>
      </c>
      <c r="V92" s="536">
        <v>414944</v>
      </c>
      <c r="W92" s="536">
        <v>407575</v>
      </c>
      <c r="X92" s="536">
        <v>389536</v>
      </c>
      <c r="Y92" s="536">
        <v>381041</v>
      </c>
      <c r="Z92" s="536">
        <v>364905</v>
      </c>
      <c r="AA92" s="536">
        <v>356624</v>
      </c>
      <c r="AB92" s="536">
        <v>339623</v>
      </c>
      <c r="AC92" s="536">
        <v>332485</v>
      </c>
      <c r="AD92" s="536">
        <v>326966</v>
      </c>
      <c r="AE92" s="536">
        <v>326000</v>
      </c>
      <c r="AF92" s="536">
        <v>314268</v>
      </c>
      <c r="AG92" s="536">
        <v>297858</v>
      </c>
      <c r="AH92" s="536">
        <v>271248</v>
      </c>
      <c r="AI92" s="536">
        <v>261699</v>
      </c>
      <c r="AJ92" s="536">
        <v>254897</v>
      </c>
      <c r="AK92" s="536">
        <v>247227</v>
      </c>
      <c r="AL92" s="536">
        <v>237581</v>
      </c>
      <c r="AM92" s="536">
        <v>235275</v>
      </c>
      <c r="AN92" s="536">
        <v>223853</v>
      </c>
      <c r="AO92" s="536">
        <v>223084</v>
      </c>
      <c r="AP92" s="536">
        <v>210204</v>
      </c>
      <c r="AQ92" s="536">
        <v>209638</v>
      </c>
      <c r="AR92" s="536">
        <v>191885</v>
      </c>
      <c r="AS92" s="536"/>
    </row>
    <row r="93" spans="18:45" ht="18.600000000000001" customHeight="1">
      <c r="R93" s="536">
        <v>1090</v>
      </c>
      <c r="S93" s="536" t="s">
        <v>861</v>
      </c>
      <c r="T93" s="542">
        <v>350908</v>
      </c>
      <c r="U93" s="536">
        <v>347927</v>
      </c>
      <c r="V93" s="536">
        <v>339642</v>
      </c>
      <c r="W93" s="536">
        <v>334429</v>
      </c>
      <c r="X93" s="536">
        <v>319190</v>
      </c>
      <c r="Y93" s="536">
        <v>311012</v>
      </c>
      <c r="Z93" s="536">
        <v>299544</v>
      </c>
      <c r="AA93" s="536">
        <v>284467</v>
      </c>
      <c r="AB93" s="536">
        <v>273520</v>
      </c>
      <c r="AC93" s="536">
        <v>268208</v>
      </c>
      <c r="AD93" s="536">
        <v>254636</v>
      </c>
      <c r="AE93" s="536">
        <v>246693</v>
      </c>
      <c r="AF93" s="536">
        <v>251889</v>
      </c>
      <c r="AG93" s="536">
        <v>228313</v>
      </c>
      <c r="AH93" s="536">
        <v>210980</v>
      </c>
      <c r="AI93" s="536">
        <v>203950</v>
      </c>
      <c r="AJ93" s="536">
        <v>197143</v>
      </c>
      <c r="AK93" s="536">
        <v>189061</v>
      </c>
      <c r="AL93" s="536">
        <v>185961</v>
      </c>
      <c r="AM93" s="536">
        <v>181233</v>
      </c>
      <c r="AN93" s="536">
        <v>178124</v>
      </c>
      <c r="AO93" s="536">
        <v>176534</v>
      </c>
      <c r="AP93" s="536">
        <v>164612</v>
      </c>
      <c r="AQ93" s="536">
        <v>156739</v>
      </c>
      <c r="AR93" s="536">
        <v>149521</v>
      </c>
      <c r="AS93" s="536"/>
    </row>
    <row r="94" spans="18:45" ht="18.600000000000001" customHeight="1">
      <c r="R94" s="536">
        <v>1091</v>
      </c>
      <c r="S94" s="536" t="s">
        <v>862</v>
      </c>
      <c r="T94" s="542">
        <v>203923</v>
      </c>
      <c r="U94" s="536">
        <v>203469</v>
      </c>
      <c r="V94" s="536">
        <v>196351</v>
      </c>
      <c r="W94" s="536">
        <v>202830</v>
      </c>
      <c r="X94" s="536">
        <v>198675</v>
      </c>
      <c r="Y94" s="536">
        <v>191523</v>
      </c>
      <c r="Z94" s="536">
        <v>181057</v>
      </c>
      <c r="AA94" s="536">
        <v>186269</v>
      </c>
      <c r="AB94" s="536">
        <v>184615</v>
      </c>
      <c r="AC94" s="536">
        <v>186578</v>
      </c>
      <c r="AD94" s="536">
        <v>178514</v>
      </c>
      <c r="AE94" s="536">
        <v>168117</v>
      </c>
      <c r="AF94" s="536">
        <v>159868</v>
      </c>
      <c r="AG94" s="536">
        <v>147482</v>
      </c>
      <c r="AH94" s="536">
        <v>134648</v>
      </c>
      <c r="AI94" s="536">
        <v>129920</v>
      </c>
      <c r="AJ94" s="536">
        <v>123810</v>
      </c>
      <c r="AK94" s="536">
        <v>117550</v>
      </c>
      <c r="AL94" s="536">
        <v>108037</v>
      </c>
      <c r="AM94" s="536">
        <v>111020</v>
      </c>
      <c r="AN94" s="536">
        <v>105370</v>
      </c>
      <c r="AO94" s="536">
        <v>99818</v>
      </c>
      <c r="AP94" s="536">
        <v>97473</v>
      </c>
      <c r="AQ94" s="536">
        <v>93868</v>
      </c>
      <c r="AR94" s="536">
        <v>99179</v>
      </c>
      <c r="AS94" s="536" t="s">
        <v>831</v>
      </c>
    </row>
    <row r="95" spans="18:45" ht="18.600000000000001" customHeight="1">
      <c r="R95" s="1361" t="s">
        <v>864</v>
      </c>
      <c r="S95" s="1362"/>
      <c r="T95" s="541"/>
      <c r="U95" s="541"/>
      <c r="V95" s="541"/>
      <c r="W95" s="541"/>
      <c r="X95" s="541"/>
      <c r="Y95" s="541"/>
      <c r="Z95" s="541"/>
      <c r="AA95" s="536"/>
      <c r="AB95" s="536"/>
      <c r="AC95" s="536"/>
      <c r="AD95" s="536"/>
      <c r="AE95" s="536"/>
      <c r="AF95" s="536"/>
      <c r="AG95" s="536"/>
      <c r="AH95" s="536"/>
      <c r="AI95" s="536"/>
      <c r="AJ95" s="536"/>
      <c r="AK95" s="536"/>
      <c r="AL95" s="536"/>
      <c r="AM95" s="536"/>
      <c r="AN95" s="536"/>
      <c r="AO95" s="536"/>
      <c r="AP95" s="536"/>
      <c r="AQ95" s="536"/>
      <c r="AR95" s="536"/>
      <c r="AS95" s="536"/>
    </row>
    <row r="96" spans="18:45" ht="18.600000000000001" customHeight="1">
      <c r="R96" s="536">
        <v>2001</v>
      </c>
      <c r="S96" s="536" t="s">
        <v>867</v>
      </c>
      <c r="T96" s="542">
        <v>460429</v>
      </c>
      <c r="U96" s="542">
        <v>455593</v>
      </c>
      <c r="V96" s="542">
        <v>444142</v>
      </c>
      <c r="W96" s="542">
        <v>430849</v>
      </c>
      <c r="X96" s="542">
        <v>409726</v>
      </c>
      <c r="Y96" s="541">
        <v>398214</v>
      </c>
      <c r="Z96" s="541">
        <v>388288</v>
      </c>
      <c r="AA96" s="536">
        <v>374910</v>
      </c>
      <c r="AB96" s="536">
        <v>360206</v>
      </c>
      <c r="AC96" s="536">
        <v>339533</v>
      </c>
      <c r="AD96" s="536">
        <v>340232</v>
      </c>
      <c r="AE96" s="536">
        <v>332790</v>
      </c>
      <c r="AF96" s="536">
        <v>329592</v>
      </c>
      <c r="AG96" s="536">
        <v>307477</v>
      </c>
      <c r="AH96" s="536">
        <v>286348</v>
      </c>
      <c r="AI96" s="536">
        <v>278477</v>
      </c>
      <c r="AJ96" s="536">
        <v>259367</v>
      </c>
      <c r="AK96" s="536">
        <v>246430</v>
      </c>
      <c r="AL96" s="536">
        <v>242548</v>
      </c>
      <c r="AM96" s="536">
        <v>236098</v>
      </c>
      <c r="AN96" s="536">
        <v>226062</v>
      </c>
      <c r="AO96" s="536">
        <v>223842</v>
      </c>
      <c r="AP96" s="536">
        <v>214819</v>
      </c>
      <c r="AQ96" s="536">
        <v>213445</v>
      </c>
      <c r="AR96" s="536">
        <v>195695</v>
      </c>
      <c r="AS96" s="536" t="s">
        <v>868</v>
      </c>
    </row>
    <row r="97" spans="18:45" ht="18.600000000000001" customHeight="1">
      <c r="R97" s="536">
        <v>2002</v>
      </c>
      <c r="S97" s="536" t="s">
        <v>869</v>
      </c>
      <c r="T97" s="542">
        <v>384609</v>
      </c>
      <c r="U97" s="536">
        <v>381052</v>
      </c>
      <c r="V97" s="536">
        <v>375020</v>
      </c>
      <c r="W97" s="536">
        <v>364183</v>
      </c>
      <c r="X97" s="536">
        <v>354947</v>
      </c>
      <c r="Y97" s="536">
        <v>349792</v>
      </c>
      <c r="Z97" s="536">
        <v>330981</v>
      </c>
      <c r="AA97" s="536">
        <v>332268</v>
      </c>
      <c r="AB97" s="536">
        <v>330411</v>
      </c>
      <c r="AC97" s="536">
        <v>322434</v>
      </c>
      <c r="AD97" s="536">
        <v>316006</v>
      </c>
      <c r="AE97" s="536">
        <v>300441</v>
      </c>
      <c r="AF97" s="536">
        <v>281211</v>
      </c>
      <c r="AG97" s="536">
        <v>258122</v>
      </c>
      <c r="AH97" s="536">
        <v>240107</v>
      </c>
      <c r="AI97" s="536">
        <v>232334</v>
      </c>
      <c r="AJ97" s="536">
        <v>221946</v>
      </c>
      <c r="AK97" s="536">
        <v>210314</v>
      </c>
      <c r="AL97" s="536">
        <v>207463</v>
      </c>
      <c r="AM97" s="536">
        <v>204329</v>
      </c>
      <c r="AN97" s="536">
        <v>196712</v>
      </c>
      <c r="AO97" s="536">
        <v>194224</v>
      </c>
      <c r="AP97" s="536">
        <v>191839</v>
      </c>
      <c r="AQ97" s="536">
        <v>191461</v>
      </c>
      <c r="AR97" s="536">
        <v>183444</v>
      </c>
      <c r="AS97" s="536" t="s">
        <v>870</v>
      </c>
    </row>
    <row r="98" spans="18:45" ht="18.600000000000001" customHeight="1">
      <c r="R98" s="536">
        <v>2003</v>
      </c>
      <c r="S98" s="536" t="s">
        <v>872</v>
      </c>
      <c r="T98" s="542">
        <v>445000</v>
      </c>
      <c r="U98" s="536">
        <v>444532</v>
      </c>
      <c r="V98" s="536">
        <v>433747</v>
      </c>
      <c r="W98" s="536">
        <v>423318</v>
      </c>
      <c r="X98" s="536">
        <v>401195</v>
      </c>
      <c r="Y98" s="536">
        <v>391265</v>
      </c>
      <c r="Z98" s="536">
        <v>377187</v>
      </c>
      <c r="AA98" s="536">
        <v>364327</v>
      </c>
      <c r="AB98" s="536">
        <v>354793</v>
      </c>
      <c r="AC98" s="536">
        <v>344600</v>
      </c>
      <c r="AD98" s="536">
        <v>335062</v>
      </c>
      <c r="AE98" s="536">
        <v>316695</v>
      </c>
      <c r="AF98" s="536">
        <v>306008</v>
      </c>
      <c r="AG98" s="536">
        <v>282126</v>
      </c>
      <c r="AH98" s="536">
        <v>261513</v>
      </c>
      <c r="AI98" s="536">
        <v>253927</v>
      </c>
      <c r="AJ98" s="536">
        <v>240506</v>
      </c>
      <c r="AK98" s="536">
        <v>228481</v>
      </c>
      <c r="AL98" s="536">
        <v>225925</v>
      </c>
      <c r="AM98" s="536">
        <v>222435</v>
      </c>
      <c r="AN98" s="536">
        <v>218372</v>
      </c>
      <c r="AO98" s="536">
        <v>215253</v>
      </c>
      <c r="AP98" s="536">
        <v>211502</v>
      </c>
      <c r="AQ98" s="536">
        <v>207425</v>
      </c>
      <c r="AR98" s="536">
        <v>194219</v>
      </c>
      <c r="AS98" s="536" t="s">
        <v>873</v>
      </c>
    </row>
    <row r="99" spans="18:45" ht="18.600000000000001" customHeight="1">
      <c r="R99" s="1361" t="s">
        <v>874</v>
      </c>
      <c r="S99" s="1362"/>
      <c r="T99" s="541"/>
      <c r="U99" s="541" t="s">
        <v>8</v>
      </c>
      <c r="V99" s="541"/>
      <c r="W99" s="541"/>
      <c r="X99" s="541"/>
      <c r="Y99" s="541"/>
      <c r="Z99" s="541"/>
      <c r="AA99" s="536"/>
      <c r="AB99" s="536"/>
      <c r="AC99" s="536"/>
      <c r="AD99" s="536"/>
      <c r="AE99" s="536"/>
      <c r="AF99" s="536"/>
      <c r="AG99" s="536"/>
      <c r="AH99" s="536"/>
      <c r="AI99" s="536"/>
      <c r="AJ99" s="536"/>
      <c r="AK99" s="536"/>
      <c r="AL99" s="536"/>
      <c r="AM99" s="536"/>
      <c r="AN99" s="536"/>
      <c r="AO99" s="536"/>
      <c r="AP99" s="536"/>
      <c r="AQ99" s="536"/>
      <c r="AR99" s="536"/>
      <c r="AS99" s="536"/>
    </row>
    <row r="100" spans="18:45" ht="18.600000000000001" customHeight="1">
      <c r="R100" s="536">
        <v>3001</v>
      </c>
      <c r="S100" s="536" t="s">
        <v>875</v>
      </c>
      <c r="T100" s="542" t="s">
        <v>8</v>
      </c>
      <c r="U100" s="536">
        <v>506030</v>
      </c>
      <c r="V100" s="536">
        <v>514479</v>
      </c>
      <c r="W100" s="536">
        <v>508529</v>
      </c>
      <c r="X100" s="536">
        <v>457143</v>
      </c>
      <c r="Y100" s="536">
        <v>477025</v>
      </c>
      <c r="Z100" s="536"/>
      <c r="AA100" s="536"/>
      <c r="AB100" s="536">
        <v>421053</v>
      </c>
      <c r="AC100" s="536">
        <v>369417</v>
      </c>
      <c r="AD100" s="536">
        <v>350394</v>
      </c>
      <c r="AE100" s="536">
        <v>331207</v>
      </c>
      <c r="AF100" s="536">
        <v>320137</v>
      </c>
      <c r="AG100" s="536">
        <v>323645</v>
      </c>
      <c r="AH100" s="536">
        <v>303876</v>
      </c>
      <c r="AI100" s="536">
        <v>293638</v>
      </c>
      <c r="AJ100" s="536">
        <v>302639</v>
      </c>
      <c r="AK100" s="536">
        <v>292427</v>
      </c>
      <c r="AL100" s="536">
        <v>291962</v>
      </c>
      <c r="AM100" s="536">
        <v>281023</v>
      </c>
      <c r="AN100" s="536">
        <v>262142</v>
      </c>
      <c r="AO100" s="536">
        <v>236222</v>
      </c>
      <c r="AP100" s="536">
        <v>224975</v>
      </c>
      <c r="AQ100" s="536">
        <v>204917</v>
      </c>
      <c r="AR100" s="536">
        <v>185455</v>
      </c>
      <c r="AS100" s="536"/>
    </row>
    <row r="101" spans="18:45" ht="18.600000000000001" customHeight="1">
      <c r="R101" s="536">
        <v>3002</v>
      </c>
      <c r="S101" s="536" t="s">
        <v>876</v>
      </c>
      <c r="T101" s="542" t="s">
        <v>8</v>
      </c>
      <c r="U101" s="536" t="s">
        <v>8</v>
      </c>
      <c r="V101" s="536">
        <v>312305</v>
      </c>
      <c r="W101" s="536">
        <v>301714</v>
      </c>
      <c r="X101" s="536"/>
      <c r="Y101" s="536">
        <v>280702</v>
      </c>
      <c r="Z101" s="536"/>
      <c r="AA101" s="536">
        <v>281481</v>
      </c>
      <c r="AB101" s="536" t="s">
        <v>8</v>
      </c>
      <c r="AC101" s="536">
        <v>285258</v>
      </c>
      <c r="AD101" s="536">
        <v>275200</v>
      </c>
      <c r="AE101" s="536">
        <v>262340</v>
      </c>
      <c r="AF101" s="536">
        <v>248421</v>
      </c>
      <c r="AG101" s="536">
        <v>247924</v>
      </c>
      <c r="AH101" s="536">
        <v>245410</v>
      </c>
      <c r="AI101" s="536">
        <v>244077</v>
      </c>
      <c r="AJ101" s="536">
        <v>243036</v>
      </c>
      <c r="AK101" s="536">
        <v>232345</v>
      </c>
      <c r="AL101" s="536">
        <v>0</v>
      </c>
      <c r="AM101" s="536">
        <v>215746</v>
      </c>
      <c r="AN101" s="536">
        <v>203735</v>
      </c>
      <c r="AO101" s="536">
        <v>203833</v>
      </c>
      <c r="AP101" s="536">
        <v>184113</v>
      </c>
      <c r="AQ101" s="536">
        <v>168500</v>
      </c>
      <c r="AR101" s="536">
        <v>0</v>
      </c>
      <c r="AS101" s="536"/>
    </row>
    <row r="102" spans="18:45" ht="18.600000000000001" customHeight="1">
      <c r="R102" s="536">
        <v>3003</v>
      </c>
      <c r="S102" s="536" t="s">
        <v>877</v>
      </c>
      <c r="T102" s="542">
        <v>351481</v>
      </c>
      <c r="U102" s="536">
        <v>341397</v>
      </c>
      <c r="V102" s="536">
        <v>325343</v>
      </c>
      <c r="W102" s="536">
        <v>321528</v>
      </c>
      <c r="X102" s="536"/>
      <c r="Y102" s="536">
        <v>279380</v>
      </c>
      <c r="Z102" s="536">
        <v>271227</v>
      </c>
      <c r="AA102" s="536">
        <v>247685</v>
      </c>
      <c r="AB102" s="536">
        <v>246346</v>
      </c>
      <c r="AC102" s="536">
        <v>263480</v>
      </c>
      <c r="AD102" s="536">
        <v>250387</v>
      </c>
      <c r="AE102" s="536">
        <v>237124</v>
      </c>
      <c r="AF102" s="536">
        <v>228846</v>
      </c>
      <c r="AG102" s="536">
        <v>220935</v>
      </c>
      <c r="AH102" s="536">
        <v>205220</v>
      </c>
      <c r="AI102" s="536">
        <v>195547</v>
      </c>
      <c r="AJ102" s="536">
        <v>201547</v>
      </c>
      <c r="AK102" s="536">
        <v>193133</v>
      </c>
      <c r="AL102" s="536">
        <v>185268</v>
      </c>
      <c r="AM102" s="536">
        <v>180750</v>
      </c>
      <c r="AN102" s="536">
        <v>168479</v>
      </c>
      <c r="AO102" s="536">
        <v>161551</v>
      </c>
      <c r="AP102" s="536">
        <v>146007</v>
      </c>
      <c r="AQ102" s="536">
        <v>141103</v>
      </c>
      <c r="AR102" s="536">
        <v>142682</v>
      </c>
      <c r="AS102" s="536"/>
    </row>
    <row r="103" spans="18:45" ht="18.600000000000001" customHeight="1">
      <c r="R103" s="536">
        <v>3004</v>
      </c>
      <c r="S103" s="536" t="s">
        <v>878</v>
      </c>
      <c r="T103" s="542">
        <v>246154</v>
      </c>
      <c r="U103" s="536">
        <v>241318</v>
      </c>
      <c r="V103" s="536">
        <v>235748</v>
      </c>
      <c r="W103" s="536">
        <v>234248</v>
      </c>
      <c r="X103" s="536"/>
      <c r="Y103" s="536">
        <v>209937</v>
      </c>
      <c r="Z103" s="536"/>
      <c r="AA103" s="536"/>
      <c r="AB103" s="536">
        <v>202105</v>
      </c>
      <c r="AC103" s="536">
        <v>210126</v>
      </c>
      <c r="AD103" s="536">
        <v>197677</v>
      </c>
      <c r="AE103" s="536">
        <v>189704</v>
      </c>
      <c r="AF103" s="536">
        <v>181486</v>
      </c>
      <c r="AG103" s="536">
        <v>170364</v>
      </c>
      <c r="AH103" s="536">
        <v>161097</v>
      </c>
      <c r="AI103" s="536">
        <v>156441</v>
      </c>
      <c r="AJ103" s="536">
        <v>145409</v>
      </c>
      <c r="AK103" s="536">
        <v>138734</v>
      </c>
      <c r="AL103" s="536">
        <v>138585</v>
      </c>
      <c r="AM103" s="536">
        <v>126451</v>
      </c>
      <c r="AN103" s="536">
        <v>122875</v>
      </c>
      <c r="AO103" s="536">
        <v>123791</v>
      </c>
      <c r="AP103" s="536">
        <v>113741</v>
      </c>
      <c r="AQ103" s="536">
        <v>111298</v>
      </c>
      <c r="AR103" s="536">
        <v>103992</v>
      </c>
      <c r="AS103" s="536"/>
    </row>
    <row r="104" spans="18:45" ht="18.600000000000001" customHeight="1">
      <c r="R104" s="536">
        <v>3005</v>
      </c>
      <c r="S104" s="536" t="s">
        <v>879</v>
      </c>
      <c r="T104" s="542">
        <v>398051</v>
      </c>
      <c r="U104" s="536">
        <v>394554</v>
      </c>
      <c r="V104" s="536">
        <v>412988</v>
      </c>
      <c r="W104" s="536">
        <v>377463</v>
      </c>
      <c r="X104" s="536">
        <v>303187</v>
      </c>
      <c r="Y104" s="536">
        <v>322748</v>
      </c>
      <c r="Z104" s="536">
        <v>322914</v>
      </c>
      <c r="AA104" s="536">
        <v>330000</v>
      </c>
      <c r="AB104" s="536">
        <v>324939</v>
      </c>
      <c r="AC104" s="536">
        <v>334710</v>
      </c>
      <c r="AD104" s="536">
        <v>323048</v>
      </c>
      <c r="AE104" s="536">
        <v>302185</v>
      </c>
      <c r="AF104" s="536">
        <v>280936</v>
      </c>
      <c r="AG104" s="536">
        <v>261844</v>
      </c>
      <c r="AH104" s="536">
        <v>247633</v>
      </c>
      <c r="AI104" s="536">
        <v>240644</v>
      </c>
      <c r="AJ104" s="536">
        <v>231118</v>
      </c>
      <c r="AK104" s="536">
        <v>218163</v>
      </c>
      <c r="AL104" s="536">
        <v>213744</v>
      </c>
      <c r="AM104" s="536">
        <v>202080</v>
      </c>
      <c r="AN104" s="536">
        <v>189313</v>
      </c>
      <c r="AO104" s="536">
        <v>179488</v>
      </c>
      <c r="AP104" s="536">
        <v>165635</v>
      </c>
      <c r="AQ104" s="536">
        <v>156226</v>
      </c>
      <c r="AR104" s="536">
        <v>148638</v>
      </c>
      <c r="AS104" s="536" t="s">
        <v>831</v>
      </c>
    </row>
    <row r="105" spans="18:45" ht="18.600000000000001" customHeight="1">
      <c r="R105" s="536">
        <v>3006</v>
      </c>
      <c r="S105" s="536" t="s">
        <v>882</v>
      </c>
      <c r="T105" s="542">
        <v>342548</v>
      </c>
      <c r="U105" s="536">
        <v>339449</v>
      </c>
      <c r="V105" s="536">
        <v>322458</v>
      </c>
      <c r="W105" s="536">
        <v>308123</v>
      </c>
      <c r="X105" s="536"/>
      <c r="Y105" s="536">
        <v>286134</v>
      </c>
      <c r="Z105" s="536">
        <v>278417</v>
      </c>
      <c r="AA105" s="536">
        <v>262880</v>
      </c>
      <c r="AB105" s="536">
        <v>246667</v>
      </c>
      <c r="AC105" s="536">
        <v>249945</v>
      </c>
      <c r="AD105" s="536">
        <v>235833</v>
      </c>
      <c r="AE105" s="536">
        <v>221715</v>
      </c>
      <c r="AF105" s="536">
        <v>217332</v>
      </c>
      <c r="AG105" s="536">
        <v>197427</v>
      </c>
      <c r="AH105" s="536">
        <v>178490</v>
      </c>
      <c r="AI105" s="536">
        <v>172651</v>
      </c>
      <c r="AJ105" s="536">
        <v>160875</v>
      </c>
      <c r="AK105" s="536">
        <v>154122</v>
      </c>
      <c r="AL105" s="536">
        <v>147594</v>
      </c>
      <c r="AM105" s="536">
        <v>143089</v>
      </c>
      <c r="AN105" s="536">
        <v>139425</v>
      </c>
      <c r="AO105" s="536">
        <v>134752</v>
      </c>
      <c r="AP105" s="536">
        <v>127502</v>
      </c>
      <c r="AQ105" s="536">
        <v>124978</v>
      </c>
      <c r="AR105" s="536">
        <v>125647</v>
      </c>
      <c r="AS105" s="536"/>
    </row>
    <row r="106" spans="18:45" ht="18.600000000000001" customHeight="1">
      <c r="R106" s="536">
        <v>3007</v>
      </c>
      <c r="S106" s="536" t="s">
        <v>883</v>
      </c>
      <c r="T106" s="542">
        <v>353051</v>
      </c>
      <c r="U106" s="536">
        <v>346952</v>
      </c>
      <c r="V106" s="536">
        <v>362888</v>
      </c>
      <c r="W106" s="536">
        <v>339525</v>
      </c>
      <c r="X106" s="536">
        <v>322581</v>
      </c>
      <c r="Y106" s="536">
        <v>298868</v>
      </c>
      <c r="Z106" s="536">
        <v>293446</v>
      </c>
      <c r="AA106" s="536"/>
      <c r="AB106" s="536">
        <v>290026</v>
      </c>
      <c r="AC106" s="536">
        <v>289703</v>
      </c>
      <c r="AD106" s="536">
        <v>275649</v>
      </c>
      <c r="AE106" s="536">
        <v>280534</v>
      </c>
      <c r="AF106" s="536">
        <v>269964</v>
      </c>
      <c r="AG106" s="536">
        <v>271936</v>
      </c>
      <c r="AH106" s="536">
        <v>250452</v>
      </c>
      <c r="AI106" s="536">
        <v>239973</v>
      </c>
      <c r="AJ106" s="536">
        <v>230714</v>
      </c>
      <c r="AK106" s="536">
        <v>216076</v>
      </c>
      <c r="AL106" s="536">
        <v>210692</v>
      </c>
      <c r="AM106" s="536">
        <v>204605</v>
      </c>
      <c r="AN106" s="536">
        <v>197938</v>
      </c>
      <c r="AO106" s="536">
        <v>192090</v>
      </c>
      <c r="AP106" s="536">
        <v>188315</v>
      </c>
      <c r="AQ106" s="536">
        <v>176307</v>
      </c>
      <c r="AR106" s="536">
        <v>182853</v>
      </c>
      <c r="AS106" s="536"/>
    </row>
    <row r="107" spans="18:45" ht="18.600000000000001" customHeight="1">
      <c r="R107" s="536">
        <v>3008</v>
      </c>
      <c r="S107" s="536" t="s">
        <v>884</v>
      </c>
      <c r="T107" s="542">
        <v>268333</v>
      </c>
      <c r="U107" s="536">
        <v>266667</v>
      </c>
      <c r="V107" s="536">
        <v>279091</v>
      </c>
      <c r="W107" s="536">
        <v>271844</v>
      </c>
      <c r="X107" s="536"/>
      <c r="Y107" s="536">
        <v>245275</v>
      </c>
      <c r="Z107" s="536">
        <v>250000</v>
      </c>
      <c r="AA107" s="536"/>
      <c r="AB107" s="536">
        <v>227495</v>
      </c>
      <c r="AC107" s="536">
        <v>206937</v>
      </c>
      <c r="AD107" s="536">
        <v>201885</v>
      </c>
      <c r="AE107" s="536">
        <v>213333</v>
      </c>
      <c r="AF107" s="536">
        <v>202769</v>
      </c>
      <c r="AG107" s="536">
        <v>188279</v>
      </c>
      <c r="AH107" s="536">
        <v>176580</v>
      </c>
      <c r="AI107" s="536">
        <v>169974</v>
      </c>
      <c r="AJ107" s="536">
        <v>170393</v>
      </c>
      <c r="AK107" s="536">
        <v>163628</v>
      </c>
      <c r="AL107" s="536">
        <v>157685</v>
      </c>
      <c r="AM107" s="536">
        <v>156549</v>
      </c>
      <c r="AN107" s="536">
        <v>147986</v>
      </c>
      <c r="AO107" s="536">
        <v>148319</v>
      </c>
      <c r="AP107" s="536">
        <v>148018</v>
      </c>
      <c r="AQ107" s="536">
        <v>142699</v>
      </c>
      <c r="AR107" s="536">
        <v>135713</v>
      </c>
      <c r="AS107" s="536"/>
    </row>
    <row r="108" spans="18:45" ht="18.600000000000001" customHeight="1">
      <c r="R108" s="536">
        <v>3009</v>
      </c>
      <c r="S108" s="536" t="s">
        <v>886</v>
      </c>
      <c r="T108" s="542" t="s">
        <v>8</v>
      </c>
      <c r="U108" s="536" t="s">
        <v>8</v>
      </c>
      <c r="V108" s="536"/>
      <c r="W108" s="536"/>
      <c r="X108" s="536"/>
      <c r="Y108" s="536"/>
      <c r="Z108" s="536"/>
      <c r="AA108" s="536"/>
      <c r="AB108" s="536">
        <v>245000</v>
      </c>
      <c r="AC108" s="536">
        <v>235873</v>
      </c>
      <c r="AD108" s="536">
        <v>222398</v>
      </c>
      <c r="AE108" s="536">
        <v>210559</v>
      </c>
      <c r="AF108" s="536">
        <v>206235</v>
      </c>
      <c r="AG108" s="536">
        <v>192209</v>
      </c>
      <c r="AH108" s="536">
        <v>171338</v>
      </c>
      <c r="AI108" s="536">
        <v>167273</v>
      </c>
      <c r="AJ108" s="536">
        <v>153936</v>
      </c>
      <c r="AK108" s="536">
        <v>153936</v>
      </c>
      <c r="AL108" s="536">
        <v>151580</v>
      </c>
      <c r="AM108" s="536">
        <v>0</v>
      </c>
      <c r="AN108" s="536">
        <v>141279</v>
      </c>
      <c r="AO108" s="536">
        <v>141176</v>
      </c>
      <c r="AP108" s="536">
        <v>0</v>
      </c>
      <c r="AQ108" s="536">
        <v>135932</v>
      </c>
      <c r="AR108" s="536">
        <v>125806</v>
      </c>
      <c r="AS108" s="536"/>
    </row>
    <row r="109" spans="18:45" ht="18.600000000000001" customHeight="1">
      <c r="R109" s="536">
        <v>3010</v>
      </c>
      <c r="S109" s="536" t="s">
        <v>888</v>
      </c>
      <c r="T109" s="542" t="s">
        <v>8</v>
      </c>
      <c r="U109" s="536" t="s">
        <v>8</v>
      </c>
      <c r="V109" s="536"/>
      <c r="W109" s="536"/>
      <c r="X109" s="536"/>
      <c r="Y109" s="536"/>
      <c r="Z109" s="536"/>
      <c r="AA109" s="536"/>
      <c r="AB109" s="536" t="s">
        <v>8</v>
      </c>
      <c r="AC109" s="536">
        <v>233755</v>
      </c>
      <c r="AD109" s="536" t="s">
        <v>804</v>
      </c>
      <c r="AE109" s="536">
        <v>0</v>
      </c>
      <c r="AF109" s="536">
        <v>0</v>
      </c>
      <c r="AG109" s="536">
        <v>203196</v>
      </c>
      <c r="AH109" s="536">
        <v>206046</v>
      </c>
      <c r="AI109" s="536">
        <v>193297</v>
      </c>
      <c r="AJ109" s="536">
        <v>0</v>
      </c>
      <c r="AK109" s="536">
        <v>190475</v>
      </c>
      <c r="AL109" s="536">
        <v>0</v>
      </c>
      <c r="AM109" s="536">
        <v>0</v>
      </c>
      <c r="AN109" s="536">
        <v>186667</v>
      </c>
      <c r="AO109" s="536">
        <v>186191</v>
      </c>
      <c r="AP109" s="536">
        <v>0</v>
      </c>
      <c r="AQ109" s="536">
        <v>0</v>
      </c>
      <c r="AR109" s="536">
        <v>176959</v>
      </c>
      <c r="AS109" s="536"/>
    </row>
    <row r="110" spans="18:45" ht="18.600000000000001" customHeight="1">
      <c r="R110" s="536">
        <v>3011</v>
      </c>
      <c r="S110" s="536" t="s">
        <v>889</v>
      </c>
      <c r="T110" s="542" t="s">
        <v>8</v>
      </c>
      <c r="U110" s="536" t="s">
        <v>8</v>
      </c>
      <c r="V110" s="536"/>
      <c r="W110" s="536"/>
      <c r="X110" s="536"/>
      <c r="Y110" s="536">
        <v>285714</v>
      </c>
      <c r="Z110" s="536"/>
      <c r="AA110" s="536">
        <v>300000</v>
      </c>
      <c r="AB110" s="536" t="s">
        <v>890</v>
      </c>
      <c r="AC110" s="536">
        <v>238720</v>
      </c>
      <c r="AD110" s="536" t="s">
        <v>804</v>
      </c>
      <c r="AE110" s="536">
        <v>0</v>
      </c>
      <c r="AF110" s="536">
        <v>0</v>
      </c>
      <c r="AG110" s="536">
        <v>238720</v>
      </c>
      <c r="AH110" s="536">
        <v>250687</v>
      </c>
      <c r="AI110" s="536">
        <v>235175</v>
      </c>
      <c r="AJ110" s="536">
        <v>0</v>
      </c>
      <c r="AK110" s="536">
        <v>230344</v>
      </c>
      <c r="AL110" s="536">
        <v>0</v>
      </c>
      <c r="AM110" s="536">
        <v>0</v>
      </c>
      <c r="AN110" s="536">
        <v>0</v>
      </c>
      <c r="AO110" s="536">
        <v>0</v>
      </c>
      <c r="AP110" s="536">
        <v>0</v>
      </c>
      <c r="AQ110" s="536">
        <v>200625</v>
      </c>
      <c r="AR110" s="536">
        <v>0</v>
      </c>
      <c r="AS110" s="536"/>
    </row>
    <row r="111" spans="18:45" ht="18.600000000000001" customHeight="1">
      <c r="R111" s="536">
        <v>3012</v>
      </c>
      <c r="S111" s="536" t="s">
        <v>891</v>
      </c>
      <c r="T111" s="542">
        <v>311263</v>
      </c>
      <c r="U111" s="536">
        <v>308505</v>
      </c>
      <c r="V111" s="536">
        <v>286414</v>
      </c>
      <c r="W111" s="536">
        <v>271248</v>
      </c>
      <c r="X111" s="536"/>
      <c r="Y111" s="536">
        <v>252000</v>
      </c>
      <c r="Z111" s="536">
        <v>261905</v>
      </c>
      <c r="AA111" s="536">
        <v>269504</v>
      </c>
      <c r="AB111" s="536" t="s">
        <v>8</v>
      </c>
      <c r="AC111" s="536">
        <v>210526</v>
      </c>
      <c r="AD111" s="536" t="s">
        <v>804</v>
      </c>
      <c r="AE111" s="536">
        <v>0</v>
      </c>
      <c r="AF111" s="536">
        <v>228571</v>
      </c>
      <c r="AG111" s="536">
        <v>212787</v>
      </c>
      <c r="AH111" s="536">
        <v>195899</v>
      </c>
      <c r="AI111" s="536">
        <v>198632</v>
      </c>
      <c r="AJ111" s="536">
        <v>190523</v>
      </c>
      <c r="AK111" s="536">
        <v>184318</v>
      </c>
      <c r="AL111" s="536">
        <v>180615</v>
      </c>
      <c r="AM111" s="536">
        <v>175297</v>
      </c>
      <c r="AN111" s="536">
        <v>160000</v>
      </c>
      <c r="AO111" s="536">
        <v>156938</v>
      </c>
      <c r="AP111" s="536">
        <v>141172</v>
      </c>
      <c r="AQ111" s="536">
        <v>141010</v>
      </c>
      <c r="AR111" s="536">
        <v>129787</v>
      </c>
      <c r="AS111" s="536"/>
    </row>
    <row r="112" spans="18:45" ht="18.600000000000001" customHeight="1">
      <c r="R112" s="1361" t="s">
        <v>892</v>
      </c>
      <c r="S112" s="1362"/>
      <c r="T112" s="541"/>
      <c r="U112" s="541"/>
      <c r="V112" s="541"/>
      <c r="W112" s="541"/>
      <c r="X112" s="541"/>
      <c r="Y112" s="541"/>
      <c r="Z112" s="541"/>
      <c r="AA112" s="536"/>
      <c r="AB112" s="536"/>
      <c r="AC112" s="536"/>
      <c r="AD112" s="536"/>
      <c r="AE112" s="536"/>
      <c r="AF112" s="536"/>
      <c r="AG112" s="536"/>
      <c r="AH112" s="536"/>
      <c r="AI112" s="536"/>
      <c r="AJ112" s="536"/>
      <c r="AK112" s="536"/>
      <c r="AL112" s="536"/>
      <c r="AM112" s="536"/>
      <c r="AN112" s="536"/>
      <c r="AO112" s="536"/>
      <c r="AP112" s="536"/>
      <c r="AQ112" s="536"/>
      <c r="AR112" s="536"/>
      <c r="AS112" s="536"/>
    </row>
    <row r="113" spans="18:45" ht="18.600000000000001" customHeight="1">
      <c r="R113" s="536">
        <v>4001</v>
      </c>
      <c r="S113" s="536" t="s">
        <v>893</v>
      </c>
      <c r="T113" s="542">
        <v>226275</v>
      </c>
      <c r="U113" s="536">
        <v>231772</v>
      </c>
      <c r="V113" s="536">
        <v>223276</v>
      </c>
      <c r="W113" s="536">
        <v>234603</v>
      </c>
      <c r="X113" s="536">
        <v>228504</v>
      </c>
      <c r="Y113" s="536">
        <v>230848</v>
      </c>
      <c r="Z113" s="536">
        <v>221666</v>
      </c>
      <c r="AA113" s="536">
        <v>220447</v>
      </c>
      <c r="AB113" s="536">
        <v>219796</v>
      </c>
      <c r="AC113" s="536">
        <v>223119</v>
      </c>
      <c r="AD113" s="536">
        <v>197852</v>
      </c>
      <c r="AE113" s="536">
        <v>209162</v>
      </c>
      <c r="AF113" s="536">
        <v>214003</v>
      </c>
      <c r="AG113" s="536">
        <v>213364</v>
      </c>
      <c r="AH113" s="536">
        <v>207172</v>
      </c>
      <c r="AI113" s="536">
        <v>205068</v>
      </c>
      <c r="AJ113" s="536">
        <v>205807</v>
      </c>
      <c r="AK113" s="536">
        <v>201150</v>
      </c>
      <c r="AL113" s="536">
        <v>194339</v>
      </c>
      <c r="AM113" s="536">
        <v>196244</v>
      </c>
      <c r="AN113" s="536">
        <v>198348</v>
      </c>
      <c r="AO113" s="536">
        <v>191525</v>
      </c>
      <c r="AP113" s="536">
        <v>174547</v>
      </c>
      <c r="AQ113" s="536">
        <v>170961</v>
      </c>
      <c r="AR113" s="536">
        <v>163143</v>
      </c>
      <c r="AS113" s="536"/>
    </row>
    <row r="114" spans="18:45" ht="18.600000000000001" customHeight="1">
      <c r="R114" s="536">
        <v>4002</v>
      </c>
      <c r="S114" s="536" t="s">
        <v>894</v>
      </c>
      <c r="T114" s="542">
        <v>215662</v>
      </c>
      <c r="U114" s="536">
        <v>210448</v>
      </c>
      <c r="V114" s="536">
        <v>202005</v>
      </c>
      <c r="W114" s="536">
        <v>209427</v>
      </c>
      <c r="X114" s="536">
        <v>197956</v>
      </c>
      <c r="Y114" s="536">
        <v>196805</v>
      </c>
      <c r="Z114" s="536">
        <v>194568</v>
      </c>
      <c r="AA114" s="536">
        <v>201082</v>
      </c>
      <c r="AB114" s="536">
        <v>201040</v>
      </c>
      <c r="AC114" s="536">
        <v>193853</v>
      </c>
      <c r="AD114" s="536">
        <v>195389</v>
      </c>
      <c r="AE114" s="536">
        <v>208245</v>
      </c>
      <c r="AF114" s="536">
        <v>204448</v>
      </c>
      <c r="AG114" s="536">
        <v>202130</v>
      </c>
      <c r="AH114" s="536">
        <v>199842</v>
      </c>
      <c r="AI114" s="536">
        <v>201816</v>
      </c>
      <c r="AJ114" s="536">
        <v>196167</v>
      </c>
      <c r="AK114" s="536">
        <v>208389</v>
      </c>
      <c r="AL114" s="536">
        <v>189944</v>
      </c>
      <c r="AM114" s="536">
        <v>194833</v>
      </c>
      <c r="AN114" s="536">
        <v>197483</v>
      </c>
      <c r="AO114" s="536">
        <v>183937</v>
      </c>
      <c r="AP114" s="536">
        <v>172174</v>
      </c>
      <c r="AQ114" s="536">
        <v>167617</v>
      </c>
      <c r="AR114" s="536">
        <v>156656</v>
      </c>
      <c r="AS114" s="536"/>
    </row>
    <row r="115" spans="18:45" ht="18.600000000000001" customHeight="1">
      <c r="R115" s="536">
        <v>4003</v>
      </c>
      <c r="S115" s="536" t="s">
        <v>895</v>
      </c>
      <c r="T115" s="542">
        <v>227074</v>
      </c>
      <c r="U115" s="536">
        <v>232968</v>
      </c>
      <c r="V115" s="536">
        <v>225448</v>
      </c>
      <c r="W115" s="536">
        <v>234810</v>
      </c>
      <c r="X115" s="536">
        <v>228419</v>
      </c>
      <c r="Y115" s="536">
        <v>229295</v>
      </c>
      <c r="Z115" s="536">
        <v>223770</v>
      </c>
      <c r="AA115" s="536">
        <v>222881</v>
      </c>
      <c r="AB115" s="536">
        <v>214418</v>
      </c>
      <c r="AC115" s="536">
        <v>215382</v>
      </c>
      <c r="AD115" s="536">
        <v>213022</v>
      </c>
      <c r="AE115" s="536">
        <v>201203</v>
      </c>
      <c r="AF115" s="536">
        <v>211263</v>
      </c>
      <c r="AG115" s="536">
        <v>210144</v>
      </c>
      <c r="AH115" s="536">
        <v>199758</v>
      </c>
      <c r="AI115" s="536">
        <v>202174</v>
      </c>
      <c r="AJ115" s="536">
        <v>187724</v>
      </c>
      <c r="AK115" s="536">
        <v>201619</v>
      </c>
      <c r="AL115" s="536">
        <v>197200</v>
      </c>
      <c r="AM115" s="536">
        <v>196822</v>
      </c>
      <c r="AN115" s="536">
        <v>195206</v>
      </c>
      <c r="AO115" s="536">
        <v>189975</v>
      </c>
      <c r="AP115" s="536">
        <v>176595</v>
      </c>
      <c r="AQ115" s="536">
        <v>172326</v>
      </c>
      <c r="AR115" s="536">
        <v>163689</v>
      </c>
      <c r="AS115" s="536"/>
    </row>
    <row r="116" spans="18:45" ht="18.600000000000001" customHeight="1">
      <c r="R116" s="536">
        <v>4004</v>
      </c>
      <c r="S116" s="536" t="s">
        <v>896</v>
      </c>
      <c r="T116" s="542">
        <v>270376</v>
      </c>
      <c r="U116" s="536">
        <v>284993</v>
      </c>
      <c r="V116" s="536">
        <v>270646</v>
      </c>
      <c r="W116" s="536">
        <v>290732</v>
      </c>
      <c r="X116" s="536">
        <v>281198</v>
      </c>
      <c r="Y116" s="536">
        <v>301308</v>
      </c>
      <c r="Z116" s="536">
        <v>282525</v>
      </c>
      <c r="AA116" s="536">
        <v>275550</v>
      </c>
      <c r="AB116" s="536">
        <v>261522</v>
      </c>
      <c r="AC116" s="536">
        <v>266390</v>
      </c>
      <c r="AD116" s="536">
        <v>274651</v>
      </c>
      <c r="AE116" s="536">
        <v>258644</v>
      </c>
      <c r="AF116" s="536">
        <v>266892</v>
      </c>
      <c r="AG116" s="536">
        <v>265941</v>
      </c>
      <c r="AH116" s="536">
        <v>252432</v>
      </c>
      <c r="AI116" s="536">
        <v>256484</v>
      </c>
      <c r="AJ116" s="536">
        <v>247738</v>
      </c>
      <c r="AK116" s="536">
        <v>233836</v>
      </c>
      <c r="AL116" s="536">
        <v>228353</v>
      </c>
      <c r="AM116" s="536">
        <v>233709</v>
      </c>
      <c r="AN116" s="536">
        <v>233236</v>
      </c>
      <c r="AO116" s="536">
        <v>227463</v>
      </c>
      <c r="AP116" s="536">
        <v>196636</v>
      </c>
      <c r="AQ116" s="536">
        <v>192265</v>
      </c>
      <c r="AR116" s="536">
        <v>180233</v>
      </c>
      <c r="AS116" s="536"/>
    </row>
    <row r="117" spans="18:45" ht="18.600000000000001" customHeight="1">
      <c r="R117" s="1361" t="s">
        <v>897</v>
      </c>
      <c r="S117" s="1362"/>
      <c r="T117" s="541"/>
      <c r="U117" s="541"/>
      <c r="V117" s="541"/>
      <c r="W117" s="541"/>
      <c r="X117" s="541"/>
      <c r="Y117" s="541"/>
      <c r="Z117" s="541"/>
      <c r="AA117" s="536"/>
      <c r="AB117" s="536"/>
      <c r="AC117" s="536"/>
      <c r="AD117" s="536"/>
      <c r="AE117" s="536"/>
      <c r="AF117" s="536"/>
      <c r="AG117" s="536"/>
      <c r="AH117" s="536"/>
      <c r="AI117" s="536"/>
      <c r="AJ117" s="536"/>
      <c r="AK117" s="536"/>
      <c r="AL117" s="536"/>
      <c r="AM117" s="536"/>
      <c r="AN117" s="536"/>
      <c r="AO117" s="536"/>
      <c r="AP117" s="536"/>
      <c r="AQ117" s="536"/>
      <c r="AR117" s="536"/>
      <c r="AS117" s="536"/>
    </row>
    <row r="118" spans="18:45" ht="18.600000000000001" customHeight="1">
      <c r="R118" s="536">
        <v>5001</v>
      </c>
      <c r="S118" s="536" t="s">
        <v>898</v>
      </c>
      <c r="T118" s="542">
        <v>316183</v>
      </c>
      <c r="U118" s="542">
        <v>315804</v>
      </c>
      <c r="V118" s="542">
        <v>305806</v>
      </c>
      <c r="W118" s="542">
        <v>305033</v>
      </c>
      <c r="X118" s="542">
        <v>292454</v>
      </c>
      <c r="Y118" s="541">
        <v>274842</v>
      </c>
      <c r="Z118" s="541">
        <v>275633</v>
      </c>
      <c r="AA118" s="536">
        <v>265371</v>
      </c>
      <c r="AB118" s="536">
        <v>257342</v>
      </c>
      <c r="AC118" s="536">
        <v>254887</v>
      </c>
      <c r="AD118" s="536">
        <v>260736</v>
      </c>
      <c r="AE118" s="536">
        <v>259492</v>
      </c>
      <c r="AF118" s="536">
        <v>246909</v>
      </c>
      <c r="AG118" s="536">
        <v>231472</v>
      </c>
      <c r="AH118" s="536">
        <v>215428</v>
      </c>
      <c r="AI118" s="536">
        <v>208604</v>
      </c>
      <c r="AJ118" s="536">
        <v>203680</v>
      </c>
      <c r="AK118" s="536">
        <v>196575</v>
      </c>
      <c r="AL118" s="536">
        <v>189428</v>
      </c>
      <c r="AM118" s="536">
        <v>184592</v>
      </c>
      <c r="AN118" s="536">
        <v>179003</v>
      </c>
      <c r="AO118" s="536">
        <v>174039</v>
      </c>
      <c r="AP118" s="536">
        <v>165315</v>
      </c>
      <c r="AQ118" s="536">
        <v>158648</v>
      </c>
      <c r="AR118" s="536">
        <v>155534</v>
      </c>
      <c r="AS118" s="536"/>
    </row>
    <row r="119" spans="18:45" ht="18.600000000000001" customHeight="1">
      <c r="R119" s="536">
        <v>5002</v>
      </c>
      <c r="S119" s="536" t="s">
        <v>899</v>
      </c>
      <c r="T119" s="542">
        <v>297137</v>
      </c>
      <c r="U119" s="536">
        <v>296036</v>
      </c>
      <c r="V119" s="536">
        <v>294019</v>
      </c>
      <c r="W119" s="536">
        <v>292400</v>
      </c>
      <c r="X119" s="536">
        <v>284281</v>
      </c>
      <c r="Y119" s="536">
        <v>273786</v>
      </c>
      <c r="Z119" s="536">
        <v>268910</v>
      </c>
      <c r="AA119" s="536">
        <v>263046</v>
      </c>
      <c r="AB119" s="536">
        <v>254403</v>
      </c>
      <c r="AC119" s="536">
        <v>252472</v>
      </c>
      <c r="AD119" s="536">
        <v>250535</v>
      </c>
      <c r="AE119" s="536">
        <v>239569</v>
      </c>
      <c r="AF119" s="536">
        <v>228022</v>
      </c>
      <c r="AG119" s="536">
        <v>211847</v>
      </c>
      <c r="AH119" s="536">
        <v>196722</v>
      </c>
      <c r="AI119" s="536">
        <v>190556</v>
      </c>
      <c r="AJ119" s="536">
        <v>183684</v>
      </c>
      <c r="AK119" s="536">
        <v>174836</v>
      </c>
      <c r="AL119" s="536">
        <v>172614</v>
      </c>
      <c r="AM119" s="536">
        <v>170777</v>
      </c>
      <c r="AN119" s="536">
        <v>165872</v>
      </c>
      <c r="AO119" s="536">
        <v>163285</v>
      </c>
      <c r="AP119" s="536">
        <v>156769</v>
      </c>
      <c r="AQ119" s="536">
        <v>155584</v>
      </c>
      <c r="AR119" s="536">
        <v>145230</v>
      </c>
      <c r="AS119" s="536"/>
    </row>
    <row r="120" spans="18:45" ht="18.600000000000001" customHeight="1">
      <c r="R120" s="536">
        <v>5003</v>
      </c>
      <c r="S120" s="536" t="s">
        <v>900</v>
      </c>
      <c r="T120" s="542">
        <v>244717</v>
      </c>
      <c r="U120" s="536">
        <v>243776</v>
      </c>
      <c r="V120" s="536">
        <v>242587</v>
      </c>
      <c r="W120" s="536">
        <v>240768</v>
      </c>
      <c r="X120" s="536">
        <v>234222</v>
      </c>
      <c r="Y120" s="536">
        <v>227878</v>
      </c>
      <c r="Z120" s="536">
        <v>221858</v>
      </c>
      <c r="AA120" s="536">
        <v>213828</v>
      </c>
      <c r="AB120" s="536">
        <v>206555</v>
      </c>
      <c r="AC120" s="536">
        <v>205859</v>
      </c>
      <c r="AD120" s="536">
        <v>199056</v>
      </c>
      <c r="AE120" s="536">
        <v>199216</v>
      </c>
      <c r="AF120" s="536">
        <v>199652</v>
      </c>
      <c r="AG120" s="536">
        <v>185358</v>
      </c>
      <c r="AH120" s="536">
        <v>173162</v>
      </c>
      <c r="AI120" s="536">
        <v>168459</v>
      </c>
      <c r="AJ120" s="536">
        <v>161950</v>
      </c>
      <c r="AK120" s="536">
        <v>152766</v>
      </c>
      <c r="AL120" s="536">
        <v>152339</v>
      </c>
      <c r="AM120" s="536">
        <v>151219</v>
      </c>
      <c r="AN120" s="536">
        <v>145107</v>
      </c>
      <c r="AO120" s="536">
        <v>143507</v>
      </c>
      <c r="AP120" s="536">
        <v>136086</v>
      </c>
      <c r="AQ120" s="536">
        <v>133039</v>
      </c>
      <c r="AR120" s="536">
        <v>124291</v>
      </c>
      <c r="AS120" s="536"/>
    </row>
    <row r="121" spans="18:45" ht="18.600000000000001" customHeight="1">
      <c r="R121" s="536">
        <v>5004</v>
      </c>
      <c r="S121" s="536" t="s">
        <v>901</v>
      </c>
      <c r="T121" s="542">
        <v>327381</v>
      </c>
      <c r="U121" s="536">
        <v>322514</v>
      </c>
      <c r="V121" s="536">
        <v>316876</v>
      </c>
      <c r="W121" s="536">
        <v>314544</v>
      </c>
      <c r="X121" s="536">
        <v>299140</v>
      </c>
      <c r="Y121" s="536">
        <v>282105</v>
      </c>
      <c r="Z121" s="536">
        <v>279912</v>
      </c>
      <c r="AA121" s="536">
        <v>272340</v>
      </c>
      <c r="AB121" s="536">
        <v>263081</v>
      </c>
      <c r="AC121" s="536">
        <v>263992</v>
      </c>
      <c r="AD121" s="536">
        <v>261628</v>
      </c>
      <c r="AE121" s="536">
        <v>240346</v>
      </c>
      <c r="AF121" s="536">
        <v>228507</v>
      </c>
      <c r="AG121" s="536">
        <v>214690</v>
      </c>
      <c r="AH121" s="536">
        <v>194979</v>
      </c>
      <c r="AI121" s="536">
        <v>189482</v>
      </c>
      <c r="AJ121" s="536">
        <v>173285</v>
      </c>
      <c r="AK121" s="536">
        <v>164207</v>
      </c>
      <c r="AL121" s="536">
        <v>159262</v>
      </c>
      <c r="AM121" s="536">
        <v>157425</v>
      </c>
      <c r="AN121" s="536">
        <v>150348</v>
      </c>
      <c r="AO121" s="536">
        <v>145542</v>
      </c>
      <c r="AP121" s="536">
        <v>141540</v>
      </c>
      <c r="AQ121" s="536">
        <v>137191</v>
      </c>
      <c r="AR121" s="536">
        <v>137423</v>
      </c>
      <c r="AS121" s="536"/>
    </row>
    <row r="122" spans="18:45" ht="18.600000000000001" customHeight="1">
      <c r="R122" s="536">
        <v>5005</v>
      </c>
      <c r="S122" s="536" t="s">
        <v>902</v>
      </c>
      <c r="T122" s="542">
        <v>289211</v>
      </c>
      <c r="U122" s="536">
        <v>287871</v>
      </c>
      <c r="V122" s="536">
        <v>281837</v>
      </c>
      <c r="W122" s="536">
        <v>281158</v>
      </c>
      <c r="X122" s="536">
        <v>265465</v>
      </c>
      <c r="Y122" s="536">
        <v>260292</v>
      </c>
      <c r="Z122" s="536">
        <v>249961</v>
      </c>
      <c r="AA122" s="536">
        <v>246849</v>
      </c>
      <c r="AB122" s="536">
        <v>241167</v>
      </c>
      <c r="AC122" s="536">
        <v>237693</v>
      </c>
      <c r="AD122" s="536">
        <v>231347</v>
      </c>
      <c r="AE122" s="536">
        <v>211437</v>
      </c>
      <c r="AF122" s="536">
        <v>203354</v>
      </c>
      <c r="AG122" s="536">
        <v>191600</v>
      </c>
      <c r="AH122" s="536">
        <v>170252</v>
      </c>
      <c r="AI122" s="536">
        <v>164000</v>
      </c>
      <c r="AJ122" s="536">
        <v>151967</v>
      </c>
      <c r="AK122" s="536">
        <v>141478</v>
      </c>
      <c r="AL122" s="536">
        <v>141107</v>
      </c>
      <c r="AM122" s="536">
        <v>139356</v>
      </c>
      <c r="AN122" s="536">
        <v>134482</v>
      </c>
      <c r="AO122" s="536">
        <v>134188</v>
      </c>
      <c r="AP122" s="536">
        <v>126445</v>
      </c>
      <c r="AQ122" s="536">
        <v>124244</v>
      </c>
      <c r="AR122" s="536">
        <v>120357</v>
      </c>
      <c r="AS122" s="536"/>
    </row>
    <row r="123" spans="18:45" ht="18.600000000000001" customHeight="1">
      <c r="R123" s="536">
        <v>5006</v>
      </c>
      <c r="S123" s="536" t="s">
        <v>903</v>
      </c>
      <c r="T123" s="542">
        <v>477832</v>
      </c>
      <c r="U123" s="536">
        <v>474414</v>
      </c>
      <c r="V123" s="536">
        <v>458700</v>
      </c>
      <c r="W123" s="536">
        <v>451145</v>
      </c>
      <c r="X123" s="536">
        <v>437936</v>
      </c>
      <c r="Y123" s="536">
        <v>429168</v>
      </c>
      <c r="Z123" s="536">
        <v>410051</v>
      </c>
      <c r="AA123" s="536">
        <v>388030</v>
      </c>
      <c r="AB123" s="536">
        <v>369045</v>
      </c>
      <c r="AC123" s="536">
        <v>338501</v>
      </c>
      <c r="AD123" s="536">
        <v>320009</v>
      </c>
      <c r="AE123" s="536">
        <v>305887</v>
      </c>
      <c r="AF123" s="536">
        <v>297950</v>
      </c>
      <c r="AG123" s="536">
        <v>280556</v>
      </c>
      <c r="AH123" s="536">
        <v>257066</v>
      </c>
      <c r="AI123" s="536">
        <v>244383</v>
      </c>
      <c r="AJ123" s="536">
        <v>229801</v>
      </c>
      <c r="AK123" s="536">
        <v>219634</v>
      </c>
      <c r="AL123" s="536">
        <v>211751</v>
      </c>
      <c r="AM123" s="536">
        <v>202834</v>
      </c>
      <c r="AN123" s="536">
        <v>186606</v>
      </c>
      <c r="AO123" s="536">
        <v>182511</v>
      </c>
      <c r="AP123" s="536">
        <v>176596</v>
      </c>
      <c r="AQ123" s="536">
        <v>170049</v>
      </c>
      <c r="AR123" s="536">
        <v>166496</v>
      </c>
      <c r="AS123" s="536"/>
    </row>
    <row r="124" spans="18:45" ht="18.600000000000001" customHeight="1">
      <c r="R124" s="536">
        <v>5007</v>
      </c>
      <c r="S124" s="536" t="s">
        <v>904</v>
      </c>
      <c r="T124" s="542">
        <v>206732</v>
      </c>
      <c r="U124" s="536">
        <v>204830</v>
      </c>
      <c r="V124" s="536">
        <v>200603</v>
      </c>
      <c r="W124" s="536">
        <v>199797</v>
      </c>
      <c r="X124" s="536">
        <v>184831</v>
      </c>
      <c r="Y124" s="536">
        <v>191040</v>
      </c>
      <c r="Z124" s="536">
        <v>184209</v>
      </c>
      <c r="AA124" s="536">
        <v>186456</v>
      </c>
      <c r="AB124" s="536">
        <v>187843</v>
      </c>
      <c r="AC124" s="536">
        <v>179334</v>
      </c>
      <c r="AD124" s="536">
        <v>176693</v>
      </c>
      <c r="AE124" s="536">
        <v>167882</v>
      </c>
      <c r="AF124" s="536">
        <v>163904</v>
      </c>
      <c r="AG124" s="536">
        <v>149882</v>
      </c>
      <c r="AH124" s="536">
        <v>134606</v>
      </c>
      <c r="AI124" s="536">
        <v>129804</v>
      </c>
      <c r="AJ124" s="536">
        <v>122525</v>
      </c>
      <c r="AK124" s="536">
        <v>118066</v>
      </c>
      <c r="AL124" s="536">
        <v>115796</v>
      </c>
      <c r="AM124" s="536">
        <v>114347</v>
      </c>
      <c r="AN124" s="536">
        <v>105115</v>
      </c>
      <c r="AO124" s="536">
        <v>110360</v>
      </c>
      <c r="AP124" s="536">
        <v>111902</v>
      </c>
      <c r="AQ124" s="536">
        <v>110727</v>
      </c>
      <c r="AR124" s="536">
        <v>102894</v>
      </c>
      <c r="AS124" s="536"/>
    </row>
    <row r="125" spans="18:45" ht="18.600000000000001" customHeight="1">
      <c r="R125" s="536">
        <v>5008</v>
      </c>
      <c r="S125" s="536" t="s">
        <v>905</v>
      </c>
      <c r="T125" s="542">
        <v>261200</v>
      </c>
      <c r="U125" s="536">
        <v>260378</v>
      </c>
      <c r="V125" s="536">
        <v>262005</v>
      </c>
      <c r="W125" s="595"/>
      <c r="X125" s="595"/>
      <c r="Y125" s="595"/>
      <c r="Z125" s="595"/>
      <c r="AA125" s="595"/>
      <c r="AB125" s="595"/>
      <c r="AC125" s="595"/>
      <c r="AD125" s="595"/>
      <c r="AE125" s="595"/>
      <c r="AF125" s="595"/>
      <c r="AG125" s="595"/>
      <c r="AH125" s="595"/>
      <c r="AI125" s="595"/>
      <c r="AJ125" s="595"/>
      <c r="AK125" s="595"/>
      <c r="AL125" s="595"/>
      <c r="AM125" s="595"/>
      <c r="AN125" s="595"/>
      <c r="AO125" s="595"/>
      <c r="AP125" s="595"/>
      <c r="AQ125" s="595"/>
      <c r="AR125" s="595"/>
      <c r="AS125" s="595"/>
    </row>
    <row r="126" spans="18:45" ht="18.600000000000001" customHeight="1">
      <c r="R126" s="536">
        <v>5009</v>
      </c>
      <c r="S126" s="536" t="s">
        <v>906</v>
      </c>
      <c r="T126" s="542">
        <v>212471</v>
      </c>
      <c r="U126" s="536">
        <v>215530</v>
      </c>
      <c r="V126" s="536">
        <v>212228</v>
      </c>
      <c r="W126" s="595"/>
      <c r="X126" s="595"/>
      <c r="Y126" s="595"/>
      <c r="Z126" s="595"/>
      <c r="AA126" s="595"/>
      <c r="AB126" s="595"/>
      <c r="AC126" s="595"/>
      <c r="AD126" s="595"/>
      <c r="AE126" s="595"/>
      <c r="AF126" s="595"/>
      <c r="AG126" s="595"/>
      <c r="AH126" s="595"/>
      <c r="AI126" s="595"/>
      <c r="AJ126" s="595"/>
      <c r="AK126" s="595"/>
      <c r="AL126" s="595"/>
      <c r="AM126" s="595"/>
      <c r="AN126" s="595"/>
      <c r="AO126" s="595"/>
      <c r="AP126" s="595"/>
      <c r="AQ126" s="595"/>
      <c r="AR126" s="595"/>
      <c r="AS126" s="595"/>
    </row>
    <row r="127" spans="18:45" ht="18.600000000000001" customHeight="1">
      <c r="R127" s="536">
        <v>5010</v>
      </c>
      <c r="S127" s="536" t="s">
        <v>907</v>
      </c>
      <c r="T127" s="542">
        <v>183944</v>
      </c>
      <c r="U127" s="536">
        <v>185457</v>
      </c>
      <c r="V127" s="536">
        <v>185082</v>
      </c>
      <c r="W127" s="595"/>
      <c r="X127" s="595"/>
      <c r="Y127" s="595"/>
      <c r="Z127" s="595"/>
      <c r="AA127" s="595"/>
      <c r="AB127" s="595"/>
      <c r="AC127" s="595"/>
      <c r="AD127" s="595"/>
      <c r="AE127" s="595"/>
      <c r="AF127" s="595"/>
      <c r="AG127" s="595"/>
      <c r="AH127" s="595"/>
      <c r="AI127" s="595"/>
      <c r="AJ127" s="595"/>
      <c r="AK127" s="595"/>
      <c r="AL127" s="595"/>
      <c r="AM127" s="595"/>
      <c r="AN127" s="595"/>
      <c r="AO127" s="595"/>
      <c r="AP127" s="595"/>
      <c r="AQ127" s="595"/>
      <c r="AR127" s="595"/>
      <c r="AS127" s="595"/>
    </row>
    <row r="128" spans="18:45" ht="18.600000000000001" customHeight="1">
      <c r="R128" s="536">
        <v>5011</v>
      </c>
      <c r="S128" s="536" t="s">
        <v>908</v>
      </c>
      <c r="T128" s="542">
        <v>159901</v>
      </c>
      <c r="U128" s="536">
        <v>158008</v>
      </c>
      <c r="V128" s="536">
        <v>154726</v>
      </c>
      <c r="W128" s="595"/>
      <c r="X128" s="595"/>
      <c r="Y128" s="595"/>
      <c r="Z128" s="595"/>
      <c r="AA128" s="595"/>
      <c r="AB128" s="595"/>
      <c r="AC128" s="595"/>
      <c r="AD128" s="595"/>
      <c r="AE128" s="595"/>
      <c r="AF128" s="595"/>
      <c r="AG128" s="595"/>
      <c r="AH128" s="595"/>
      <c r="AI128" s="595"/>
      <c r="AJ128" s="595"/>
      <c r="AK128" s="595"/>
      <c r="AL128" s="595"/>
      <c r="AM128" s="595"/>
      <c r="AN128" s="595"/>
      <c r="AO128" s="595"/>
      <c r="AP128" s="595"/>
      <c r="AQ128" s="595"/>
      <c r="AR128" s="595"/>
      <c r="AS128" s="595"/>
    </row>
    <row r="1048575" spans="2:2" ht="18.600000000000001" customHeight="1">
      <c r="B1048575" s="490" t="s">
        <v>1417</v>
      </c>
    </row>
    <row r="1048576" spans="2:2" ht="18.600000000000001" customHeight="1">
      <c r="B1048576" s="485" t="s">
        <v>1419</v>
      </c>
    </row>
  </sheetData>
  <mergeCells count="11">
    <mergeCell ref="R117:S117"/>
    <mergeCell ref="B2:D3"/>
    <mergeCell ref="E2:E3"/>
    <mergeCell ref="F2:F3"/>
    <mergeCell ref="G2:G3"/>
    <mergeCell ref="H2:K2"/>
    <mergeCell ref="M2:M3"/>
    <mergeCell ref="R3:S3"/>
    <mergeCell ref="R95:S95"/>
    <mergeCell ref="R99:S99"/>
    <mergeCell ref="R112:S112"/>
  </mergeCells>
  <phoneticPr fontId="6" type="noConversion"/>
  <conditionalFormatting sqref="F4:F55">
    <cfRule type="cellIs" dxfId="37" priority="2" operator="greaterThan">
      <formula>0</formula>
    </cfRule>
  </conditionalFormatting>
  <conditionalFormatting sqref="F57:F79">
    <cfRule type="cellIs" dxfId="36" priority="1" operator="greaterThan">
      <formula>0</formula>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29713-12D3-47C8-8EB4-C584D877BFE3}">
  <sheetPr codeName="Sheet28">
    <tabColor theme="8" tint="0.79998168889431442"/>
  </sheetPr>
  <dimension ref="A1:P1048576"/>
  <sheetViews>
    <sheetView workbookViewId="0"/>
  </sheetViews>
  <sheetFormatPr defaultColWidth="0" defaultRowHeight="15" customHeight="1"/>
  <cols>
    <col min="1" max="1" width="3.75" style="601" customWidth="1"/>
    <col min="2" max="2" width="15" style="601" customWidth="1"/>
    <col min="3" max="3" width="39.125" style="613" customWidth="1"/>
    <col min="4" max="6" width="12.75" style="600" customWidth="1"/>
    <col min="7" max="7" width="16.875" style="600" customWidth="1"/>
    <col min="8" max="8" width="10" style="600" customWidth="1"/>
    <col min="9" max="9" width="11.25" style="601" bestFit="1" customWidth="1"/>
    <col min="10" max="10" width="8" style="601" customWidth="1"/>
    <col min="11" max="11" width="18.75" style="601" customWidth="1"/>
    <col min="12" max="16" width="14.75" style="601" hidden="1" customWidth="1"/>
    <col min="17" max="16384" width="8" style="601" hidden="1"/>
  </cols>
  <sheetData>
    <row r="1" spans="1:9" ht="19.899999999999999" customHeight="1">
      <c r="A1" s="633"/>
      <c r="B1" s="633" t="s">
        <v>1439</v>
      </c>
    </row>
    <row r="2" spans="1:9" ht="15" customHeight="1">
      <c r="B2" s="208" t="s">
        <v>1426</v>
      </c>
      <c r="C2" s="598"/>
      <c r="D2" s="599"/>
      <c r="E2" s="599"/>
      <c r="F2" s="599"/>
      <c r="G2" s="599"/>
    </row>
    <row r="3" spans="1:9" s="605" customFormat="1" ht="15" customHeight="1">
      <c r="B3" s="602" t="s">
        <v>957</v>
      </c>
      <c r="C3" s="603" t="s">
        <v>958</v>
      </c>
      <c r="D3" s="604" t="s">
        <v>959</v>
      </c>
      <c r="E3" s="604" t="s">
        <v>960</v>
      </c>
      <c r="F3" s="604" t="s">
        <v>961</v>
      </c>
      <c r="G3" s="604" t="s">
        <v>962</v>
      </c>
      <c r="H3" s="604" t="s">
        <v>963</v>
      </c>
    </row>
    <row r="4" spans="1:9" ht="15" customHeight="1">
      <c r="B4" s="1382">
        <v>1</v>
      </c>
      <c r="C4" s="606" t="s">
        <v>1422</v>
      </c>
      <c r="D4" s="607">
        <v>2582</v>
      </c>
      <c r="E4" s="608" t="s">
        <v>964</v>
      </c>
      <c r="F4" s="608">
        <v>370</v>
      </c>
      <c r="G4" s="608">
        <v>11286</v>
      </c>
      <c r="H4" s="608">
        <v>828</v>
      </c>
    </row>
    <row r="5" spans="1:9" ht="15" customHeight="1">
      <c r="B5" s="1383"/>
      <c r="C5" s="606" t="s">
        <v>965</v>
      </c>
      <c r="D5" s="608"/>
      <c r="E5" s="608"/>
      <c r="F5" s="608">
        <f>D4*F4</f>
        <v>955340</v>
      </c>
      <c r="G5" s="608">
        <f>D4*G4</f>
        <v>29140452</v>
      </c>
      <c r="H5" s="608">
        <f>D4*H4</f>
        <v>2137896</v>
      </c>
      <c r="I5" s="609">
        <f>SUM(F5:H5)</f>
        <v>32233688</v>
      </c>
    </row>
    <row r="6" spans="1:9" ht="15" customHeight="1">
      <c r="B6" s="1382">
        <v>2</v>
      </c>
      <c r="C6" s="606" t="s">
        <v>1423</v>
      </c>
      <c r="D6" s="607">
        <v>2582</v>
      </c>
      <c r="E6" s="608" t="s">
        <v>964</v>
      </c>
      <c r="F6" s="608">
        <v>1620</v>
      </c>
      <c r="G6" s="608">
        <v>1209</v>
      </c>
      <c r="H6" s="608">
        <v>42</v>
      </c>
    </row>
    <row r="7" spans="1:9" ht="15" customHeight="1">
      <c r="B7" s="1386"/>
      <c r="C7" s="606" t="s">
        <v>965</v>
      </c>
      <c r="D7" s="608"/>
      <c r="E7" s="608"/>
      <c r="F7" s="608">
        <f>D6*F6</f>
        <v>4182840</v>
      </c>
      <c r="G7" s="608">
        <f>D6*G6</f>
        <v>3121638</v>
      </c>
      <c r="H7" s="608">
        <f>D6*H6</f>
        <v>108444</v>
      </c>
      <c r="I7" s="609">
        <f>SUM(F7:H7)</f>
        <v>7412922</v>
      </c>
    </row>
    <row r="8" spans="1:9" ht="15" customHeight="1">
      <c r="B8" s="1386"/>
      <c r="C8" s="606" t="s">
        <v>1424</v>
      </c>
      <c r="D8" s="607">
        <v>2582</v>
      </c>
      <c r="E8" s="608" t="s">
        <v>964</v>
      </c>
      <c r="F8" s="608">
        <v>1338</v>
      </c>
      <c r="G8" s="608">
        <v>2427</v>
      </c>
      <c r="H8" s="608">
        <v>52</v>
      </c>
    </row>
    <row r="9" spans="1:9" ht="15" customHeight="1">
      <c r="B9" s="1386"/>
      <c r="C9" s="606" t="s">
        <v>966</v>
      </c>
      <c r="D9" s="608"/>
      <c r="E9" s="608"/>
      <c r="F9" s="608">
        <f>D8*F8</f>
        <v>3454716</v>
      </c>
      <c r="G9" s="608">
        <f>D8*G8</f>
        <v>6266514</v>
      </c>
      <c r="H9" s="608">
        <f>D8*H8</f>
        <v>134264</v>
      </c>
      <c r="I9" s="609">
        <f>SUM(F9:H9)</f>
        <v>9855494</v>
      </c>
    </row>
    <row r="10" spans="1:9" ht="15" customHeight="1">
      <c r="B10" s="1386"/>
      <c r="C10" s="606" t="s">
        <v>967</v>
      </c>
      <c r="D10" s="607"/>
      <c r="E10" s="608" t="s">
        <v>964</v>
      </c>
      <c r="F10" s="608">
        <v>1504</v>
      </c>
      <c r="G10" s="608">
        <v>2427</v>
      </c>
      <c r="H10" s="608">
        <v>52</v>
      </c>
    </row>
    <row r="11" spans="1:9" ht="15" customHeight="1">
      <c r="B11" s="1386"/>
      <c r="C11" s="606" t="s">
        <v>966</v>
      </c>
      <c r="D11" s="608"/>
      <c r="E11" s="608"/>
      <c r="F11" s="608">
        <f>D10*F10</f>
        <v>0</v>
      </c>
      <c r="G11" s="608">
        <f>D10*G10</f>
        <v>0</v>
      </c>
      <c r="H11" s="608">
        <f>D10*H10</f>
        <v>0</v>
      </c>
      <c r="I11" s="609">
        <f>SUM(F11:H11)</f>
        <v>0</v>
      </c>
    </row>
    <row r="12" spans="1:9" ht="15" customHeight="1">
      <c r="B12" s="1387" t="s">
        <v>1371</v>
      </c>
      <c r="C12" s="606" t="s">
        <v>1425</v>
      </c>
      <c r="D12" s="607">
        <f>D8*0.1</f>
        <v>258.2</v>
      </c>
      <c r="E12" s="608" t="s">
        <v>964</v>
      </c>
      <c r="F12" s="608">
        <v>129</v>
      </c>
      <c r="G12" s="608">
        <v>25937</v>
      </c>
      <c r="H12" s="608">
        <v>595</v>
      </c>
    </row>
    <row r="13" spans="1:9" ht="15" customHeight="1">
      <c r="B13" s="1388"/>
      <c r="C13" s="606" t="s">
        <v>966</v>
      </c>
      <c r="D13" s="608"/>
      <c r="E13" s="608"/>
      <c r="F13" s="608">
        <f>D12*F12</f>
        <v>33307.799999999996</v>
      </c>
      <c r="G13" s="608">
        <f>D12*G12</f>
        <v>6696933.3999999994</v>
      </c>
      <c r="H13" s="608">
        <f>D12*H12</f>
        <v>153629</v>
      </c>
      <c r="I13" s="609">
        <f>SUM(F13:H13)</f>
        <v>6883870.1999999993</v>
      </c>
    </row>
    <row r="14" spans="1:9" ht="15" customHeight="1">
      <c r="B14" s="1388"/>
      <c r="C14" s="606" t="s">
        <v>968</v>
      </c>
      <c r="D14" s="607"/>
      <c r="E14" s="608" t="s">
        <v>964</v>
      </c>
      <c r="F14" s="608">
        <v>1519</v>
      </c>
      <c r="G14" s="608">
        <v>20540</v>
      </c>
      <c r="H14" s="608">
        <v>373</v>
      </c>
    </row>
    <row r="15" spans="1:9" ht="15" customHeight="1">
      <c r="B15" s="1388"/>
      <c r="C15" s="606" t="s">
        <v>966</v>
      </c>
      <c r="D15" s="608"/>
      <c r="E15" s="608"/>
      <c r="F15" s="608">
        <f>D14*F14</f>
        <v>0</v>
      </c>
      <c r="G15" s="608">
        <f>D14*G14</f>
        <v>0</v>
      </c>
      <c r="H15" s="608">
        <f>D14*H14</f>
        <v>0</v>
      </c>
      <c r="I15" s="609">
        <f>SUM(F15:H15)</f>
        <v>0</v>
      </c>
    </row>
    <row r="16" spans="1:9" ht="15" customHeight="1">
      <c r="B16" s="1388"/>
      <c r="C16" s="606" t="s">
        <v>969</v>
      </c>
      <c r="D16" s="607"/>
      <c r="E16" s="608" t="s">
        <v>964</v>
      </c>
      <c r="F16" s="608">
        <v>1338</v>
      </c>
      <c r="G16" s="608">
        <v>32186</v>
      </c>
      <c r="H16" s="608">
        <v>585</v>
      </c>
    </row>
    <row r="17" spans="2:9" ht="15" customHeight="1">
      <c r="B17" s="1388"/>
      <c r="C17" s="606" t="s">
        <v>966</v>
      </c>
      <c r="D17" s="608"/>
      <c r="E17" s="608"/>
      <c r="F17" s="608">
        <f>D16*F16</f>
        <v>0</v>
      </c>
      <c r="G17" s="608">
        <f>D16*G16</f>
        <v>0</v>
      </c>
      <c r="H17" s="608">
        <f>D16*H16</f>
        <v>0</v>
      </c>
      <c r="I17" s="609">
        <f>SUM(F17:H17)</f>
        <v>0</v>
      </c>
    </row>
    <row r="18" spans="2:9" ht="15" customHeight="1">
      <c r="B18" s="1388"/>
      <c r="C18" s="606" t="s">
        <v>970</v>
      </c>
      <c r="D18" s="607"/>
      <c r="E18" s="608" t="s">
        <v>971</v>
      </c>
      <c r="F18" s="608">
        <v>1504</v>
      </c>
      <c r="G18" s="608">
        <v>32186</v>
      </c>
      <c r="H18" s="608">
        <v>585</v>
      </c>
    </row>
    <row r="19" spans="2:9" ht="15" customHeight="1">
      <c r="B19" s="1388"/>
      <c r="C19" s="606" t="s">
        <v>966</v>
      </c>
      <c r="D19" s="608"/>
      <c r="E19" s="608"/>
      <c r="F19" s="608">
        <f>D18*F18</f>
        <v>0</v>
      </c>
      <c r="G19" s="608">
        <f>D18*G18</f>
        <v>0</v>
      </c>
      <c r="H19" s="608">
        <f>D18*H18</f>
        <v>0</v>
      </c>
      <c r="I19" s="609">
        <f>SUM(F19:H19)</f>
        <v>0</v>
      </c>
    </row>
    <row r="20" spans="2:9" ht="15" customHeight="1">
      <c r="B20" s="1388"/>
      <c r="C20" s="606" t="s">
        <v>972</v>
      </c>
      <c r="D20" s="607">
        <v>0</v>
      </c>
      <c r="E20" s="608" t="s">
        <v>973</v>
      </c>
      <c r="F20" s="608">
        <v>678</v>
      </c>
      <c r="G20" s="608">
        <v>4480</v>
      </c>
      <c r="H20" s="608">
        <v>89</v>
      </c>
    </row>
    <row r="21" spans="2:9" ht="15" customHeight="1">
      <c r="B21" s="610"/>
      <c r="C21" s="606"/>
      <c r="D21" s="608"/>
      <c r="E21" s="608"/>
      <c r="F21" s="608">
        <f>D20*F20</f>
        <v>0</v>
      </c>
      <c r="G21" s="608">
        <f>D20*G20</f>
        <v>0</v>
      </c>
      <c r="H21" s="608">
        <f>D20*H20</f>
        <v>0</v>
      </c>
      <c r="I21" s="609">
        <f>SUM(F21:H21)</f>
        <v>0</v>
      </c>
    </row>
    <row r="22" spans="2:9" ht="15" customHeight="1">
      <c r="B22" s="1384" t="s">
        <v>974</v>
      </c>
      <c r="C22" s="1385"/>
      <c r="D22" s="611"/>
      <c r="E22" s="611"/>
      <c r="F22" s="607">
        <f>SUM(F5,F7,F9,F11,F13,F15,F17,F19,F21)</f>
        <v>8626203.8000000007</v>
      </c>
      <c r="G22" s="607">
        <f>SUM(G5,G7,G9,G11,G13,G15,G17,G19,G21)</f>
        <v>45225537.399999999</v>
      </c>
      <c r="H22" s="607">
        <f>SUM(H5,H7,H9,H11,H13,H15,H17,H19,H21)</f>
        <v>2534233</v>
      </c>
      <c r="I22" s="612">
        <f>SUM(F22:H22)</f>
        <v>56385974.200000003</v>
      </c>
    </row>
    <row r="23" spans="2:9" ht="15" customHeight="1">
      <c r="E23" s="614"/>
      <c r="F23" s="539"/>
      <c r="G23" s="539"/>
      <c r="H23" s="539"/>
    </row>
    <row r="24" spans="2:9" ht="15" customHeight="1">
      <c r="B24" s="208" t="s">
        <v>1416</v>
      </c>
    </row>
    <row r="25" spans="2:9" ht="15" customHeight="1">
      <c r="B25" s="615" t="s">
        <v>1364</v>
      </c>
      <c r="C25" s="615" t="s">
        <v>975</v>
      </c>
      <c r="D25" s="615" t="s">
        <v>596</v>
      </c>
      <c r="E25" s="615" t="s">
        <v>976</v>
      </c>
      <c r="F25" s="615" t="s">
        <v>977</v>
      </c>
    </row>
    <row r="26" spans="2:9" ht="15" customHeight="1">
      <c r="B26" s="616" t="s">
        <v>978</v>
      </c>
      <c r="C26" s="617">
        <v>30</v>
      </c>
      <c r="D26" s="618" t="s">
        <v>979</v>
      </c>
      <c r="E26" s="619">
        <v>156</v>
      </c>
      <c r="F26" s="618">
        <f>C26*E26</f>
        <v>4680</v>
      </c>
    </row>
    <row r="27" spans="2:9" ht="15" customHeight="1">
      <c r="B27" s="616" t="s">
        <v>980</v>
      </c>
      <c r="C27" s="617">
        <v>8.75</v>
      </c>
      <c r="D27" s="618" t="s">
        <v>979</v>
      </c>
      <c r="E27" s="619">
        <v>0</v>
      </c>
      <c r="F27" s="618">
        <f t="shared" ref="F27:F32" si="0">C27*E27</f>
        <v>0</v>
      </c>
    </row>
    <row r="28" spans="2:9" ht="15" customHeight="1">
      <c r="B28" s="616" t="s">
        <v>981</v>
      </c>
      <c r="C28" s="617">
        <v>13</v>
      </c>
      <c r="D28" s="618" t="s">
        <v>979</v>
      </c>
      <c r="E28" s="619">
        <v>0</v>
      </c>
      <c r="F28" s="618">
        <f t="shared" si="0"/>
        <v>0</v>
      </c>
    </row>
    <row r="29" spans="2:9" ht="15" customHeight="1">
      <c r="B29" s="616" t="s">
        <v>982</v>
      </c>
      <c r="C29" s="617">
        <v>6</v>
      </c>
      <c r="D29" s="618"/>
      <c r="E29" s="619">
        <v>0</v>
      </c>
      <c r="F29" s="618">
        <f t="shared" si="0"/>
        <v>0</v>
      </c>
    </row>
    <row r="30" spans="2:9" ht="15" customHeight="1">
      <c r="B30" s="620" t="s">
        <v>983</v>
      </c>
      <c r="C30" s="617">
        <v>10</v>
      </c>
      <c r="D30" s="618" t="s">
        <v>979</v>
      </c>
      <c r="E30" s="619">
        <v>0</v>
      </c>
      <c r="F30" s="618">
        <f t="shared" si="0"/>
        <v>0</v>
      </c>
    </row>
    <row r="31" spans="2:9" ht="15" customHeight="1">
      <c r="B31" s="616" t="s">
        <v>984</v>
      </c>
      <c r="C31" s="617">
        <v>6</v>
      </c>
      <c r="D31" s="618" t="s">
        <v>979</v>
      </c>
      <c r="E31" s="619">
        <v>0</v>
      </c>
      <c r="F31" s="618">
        <f t="shared" si="0"/>
        <v>0</v>
      </c>
    </row>
    <row r="32" spans="2:9" ht="15" customHeight="1">
      <c r="B32" s="616" t="s">
        <v>985</v>
      </c>
      <c r="C32" s="617">
        <v>21</v>
      </c>
      <c r="D32" s="618" t="s">
        <v>979</v>
      </c>
      <c r="E32" s="619">
        <v>95</v>
      </c>
      <c r="F32" s="618">
        <f t="shared" si="0"/>
        <v>1995</v>
      </c>
    </row>
    <row r="33" spans="2:7" ht="15" customHeight="1">
      <c r="B33" s="616" t="s">
        <v>986</v>
      </c>
      <c r="C33" s="621" t="s">
        <v>987</v>
      </c>
      <c r="D33" s="622" t="s">
        <v>979</v>
      </c>
      <c r="E33" s="623">
        <v>0</v>
      </c>
      <c r="F33" s="624" t="s">
        <v>988</v>
      </c>
    </row>
    <row r="34" spans="2:7" ht="15" customHeight="1">
      <c r="B34" s="625"/>
      <c r="C34" s="626"/>
      <c r="D34" s="627"/>
      <c r="E34" s="627"/>
      <c r="F34" s="628">
        <f>SUM(F26:F33)</f>
        <v>6675</v>
      </c>
    </row>
    <row r="36" spans="2:7" ht="15" customHeight="1">
      <c r="B36" s="208" t="s">
        <v>1407</v>
      </c>
      <c r="C36" s="629"/>
      <c r="D36" s="629"/>
      <c r="E36" s="629"/>
      <c r="F36" s="629"/>
      <c r="G36" s="629"/>
    </row>
    <row r="37" spans="2:7" ht="26.45" customHeight="1">
      <c r="B37" s="630" t="s">
        <v>1364</v>
      </c>
      <c r="C37" s="630" t="s">
        <v>1365</v>
      </c>
      <c r="D37" s="630" t="s">
        <v>1366</v>
      </c>
      <c r="E37" s="630" t="s">
        <v>1409</v>
      </c>
      <c r="F37" s="630" t="s">
        <v>1369</v>
      </c>
      <c r="G37" s="630" t="s">
        <v>1410</v>
      </c>
    </row>
    <row r="38" spans="2:7" ht="26.45" customHeight="1">
      <c r="B38" s="631" t="s">
        <v>1370</v>
      </c>
      <c r="C38" s="632">
        <f>((6050+5650+2530)*21350/1000000)*2</f>
        <v>607.62099999999998</v>
      </c>
      <c r="D38" s="632">
        <f>(14200*(12700)/1000000)*2</f>
        <v>360.68</v>
      </c>
      <c r="E38" s="632">
        <f>3000*35/1000</f>
        <v>105</v>
      </c>
      <c r="F38" s="632">
        <f>SUM(C38:E38)</f>
        <v>1073.3009999999999</v>
      </c>
      <c r="G38" s="1381">
        <f>SUM(F38:F40)</f>
        <v>1986.7437999999997</v>
      </c>
    </row>
    <row r="39" spans="2:7" ht="15" customHeight="1">
      <c r="B39" s="631" t="s">
        <v>1367</v>
      </c>
      <c r="C39" s="632">
        <f>(7500*21350/1000000)*2</f>
        <v>320.25</v>
      </c>
      <c r="D39" s="632">
        <f>(11700*(11000)/1000000)*2</f>
        <v>257.39999999999998</v>
      </c>
      <c r="E39" s="632">
        <f>2400*16/1000</f>
        <v>38.4</v>
      </c>
      <c r="F39" s="632">
        <f>SUM(C39:E39)</f>
        <v>616.04999999999995</v>
      </c>
      <c r="G39" s="1381"/>
    </row>
    <row r="40" spans="2:7" ht="15" customHeight="1">
      <c r="B40" s="631" t="s">
        <v>1368</v>
      </c>
      <c r="C40" s="632">
        <f>(5860*(6050+5650+2580)/1000000)*1</f>
        <v>83.680800000000005</v>
      </c>
      <c r="D40" s="632">
        <f>(14200*(13360)/1000000)*1</f>
        <v>189.71199999999999</v>
      </c>
      <c r="E40" s="632">
        <f>2400*10/1000</f>
        <v>24</v>
      </c>
      <c r="F40" s="632">
        <f>SUM(C40:E40)</f>
        <v>297.39279999999997</v>
      </c>
      <c r="G40" s="1381"/>
    </row>
    <row r="41" spans="2:7" ht="15" customHeight="1">
      <c r="C41" s="601"/>
      <c r="D41" s="601"/>
      <c r="E41" s="601"/>
      <c r="F41" s="601"/>
      <c r="G41" s="486">
        <f>G38*1.3</f>
        <v>2582.7669399999995</v>
      </c>
    </row>
    <row r="1048574" spans="1:1" ht="15" customHeight="1">
      <c r="A1048574" s="485"/>
    </row>
    <row r="1048575" spans="1:1" ht="15" customHeight="1">
      <c r="A1048575" s="490" t="s">
        <v>1417</v>
      </c>
    </row>
    <row r="1048576" spans="1:1" ht="15" customHeight="1">
      <c r="A1048576" s="485" t="s">
        <v>1419</v>
      </c>
    </row>
  </sheetData>
  <mergeCells count="5">
    <mergeCell ref="G38:G40"/>
    <mergeCell ref="B4:B5"/>
    <mergeCell ref="B22:C22"/>
    <mergeCell ref="B6:B11"/>
    <mergeCell ref="B12:B20"/>
  </mergeCells>
  <phoneticPr fontId="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585BD-0C9F-400B-82B3-CF8F176A062A}">
  <sheetPr codeName="Sheet29">
    <tabColor theme="8" tint="0.79998168889431442"/>
  </sheetPr>
  <dimension ref="A1:U1048576"/>
  <sheetViews>
    <sheetView workbookViewId="0"/>
  </sheetViews>
  <sheetFormatPr defaultColWidth="0" defaultRowHeight="15" customHeight="1"/>
  <cols>
    <col min="1" max="1" width="3.75" style="629" customWidth="1"/>
    <col min="2" max="2" width="18.5" style="629" bestFit="1" customWidth="1"/>
    <col min="3" max="3" width="31.75" style="629" bestFit="1" customWidth="1"/>
    <col min="4" max="4" width="8.75" style="629" customWidth="1"/>
    <col min="5" max="5" width="12.25" style="629" bestFit="1" customWidth="1"/>
    <col min="6" max="6" width="10.875" style="629" bestFit="1" customWidth="1"/>
    <col min="7" max="8" width="12.75" style="629" bestFit="1" customWidth="1"/>
    <col min="9" max="9" width="6.75" style="629" customWidth="1"/>
    <col min="10" max="19" width="13.75" style="629" customWidth="1"/>
    <col min="20" max="21" width="8.75" style="629" customWidth="1"/>
    <col min="22" max="16384" width="8.75" style="629" hidden="1"/>
  </cols>
  <sheetData>
    <row r="1" spans="1:19" ht="19.899999999999999" customHeight="1">
      <c r="A1" s="673"/>
      <c r="B1" s="673" t="s">
        <v>1428</v>
      </c>
      <c r="C1" s="605"/>
      <c r="D1" s="605"/>
      <c r="E1" s="605"/>
      <c r="F1" s="605"/>
      <c r="G1" s="605"/>
      <c r="H1" s="605"/>
      <c r="I1" s="605"/>
      <c r="J1" s="605"/>
      <c r="K1" s="605"/>
      <c r="L1" s="605"/>
      <c r="M1" s="605"/>
      <c r="N1" s="605"/>
      <c r="O1" s="605"/>
      <c r="P1" s="605"/>
      <c r="Q1" s="605"/>
      <c r="R1" s="605"/>
      <c r="S1" s="605"/>
    </row>
    <row r="2" spans="1:19" ht="15" customHeight="1">
      <c r="B2" s="634" t="s">
        <v>1387</v>
      </c>
      <c r="C2" s="605"/>
      <c r="D2" s="605"/>
      <c r="E2" s="605"/>
      <c r="F2" s="605"/>
      <c r="G2" s="605"/>
      <c r="H2" s="605"/>
      <c r="I2" s="605"/>
      <c r="J2" s="635" t="s">
        <v>1388</v>
      </c>
      <c r="K2" s="636"/>
      <c r="L2" s="605"/>
      <c r="M2" s="605"/>
      <c r="N2" s="605"/>
      <c r="O2" s="605"/>
      <c r="P2" s="605"/>
      <c r="Q2" s="605"/>
      <c r="R2" s="605"/>
      <c r="S2" s="605"/>
    </row>
    <row r="3" spans="1:19" ht="15" customHeight="1">
      <c r="B3" s="637" t="s">
        <v>53</v>
      </c>
      <c r="C3" s="1395" t="s">
        <v>990</v>
      </c>
      <c r="D3" s="1396"/>
      <c r="E3" s="1397"/>
      <c r="F3" s="605"/>
      <c r="G3" s="605"/>
      <c r="H3" s="605"/>
      <c r="I3" s="605"/>
      <c r="J3" s="689" t="s">
        <v>1386</v>
      </c>
      <c r="K3" s="639">
        <v>30</v>
      </c>
      <c r="L3" s="638" t="s">
        <v>989</v>
      </c>
      <c r="M3" s="605"/>
      <c r="N3" s="605"/>
      <c r="O3" s="605"/>
      <c r="P3" s="605"/>
      <c r="Q3" s="605"/>
      <c r="R3" s="605"/>
      <c r="S3" s="605"/>
    </row>
    <row r="4" spans="1:19" ht="15" customHeight="1">
      <c r="B4" s="611" t="s">
        <v>991</v>
      </c>
      <c r="C4" s="611" t="s">
        <v>980</v>
      </c>
      <c r="D4" s="611" t="s">
        <v>992</v>
      </c>
      <c r="E4" s="611" t="s">
        <v>993</v>
      </c>
      <c r="F4" s="605"/>
      <c r="G4" s="605"/>
      <c r="H4" s="605"/>
      <c r="I4" s="605"/>
      <c r="J4" s="689" t="s">
        <v>994</v>
      </c>
      <c r="K4" s="639">
        <v>10</v>
      </c>
      <c r="L4" s="638" t="s">
        <v>989</v>
      </c>
      <c r="M4" s="605"/>
      <c r="N4" s="605"/>
      <c r="O4" s="605"/>
      <c r="P4" s="605"/>
      <c r="Q4" s="605"/>
      <c r="R4" s="605"/>
      <c r="S4" s="605"/>
    </row>
    <row r="5" spans="1:19" ht="15" customHeight="1">
      <c r="B5" s="611" t="s">
        <v>995</v>
      </c>
      <c r="C5" s="611">
        <v>4</v>
      </c>
      <c r="D5" s="611">
        <v>3</v>
      </c>
      <c r="E5" s="611">
        <v>2</v>
      </c>
      <c r="F5" s="605"/>
      <c r="G5" s="605"/>
      <c r="H5" s="605"/>
      <c r="I5" s="605"/>
      <c r="J5" s="689" t="s">
        <v>996</v>
      </c>
      <c r="K5" s="640">
        <f>DEGREES(ATAN(K3/K4))</f>
        <v>71.56505117707799</v>
      </c>
      <c r="L5" s="638" t="s">
        <v>997</v>
      </c>
      <c r="M5" s="605"/>
      <c r="N5" s="605"/>
      <c r="O5" s="605"/>
      <c r="P5" s="605"/>
      <c r="Q5" s="605"/>
      <c r="R5" s="605"/>
      <c r="S5" s="605"/>
    </row>
    <row r="6" spans="1:19" ht="15" customHeight="1">
      <c r="B6" s="611" t="s">
        <v>998</v>
      </c>
      <c r="C6" s="611">
        <v>6</v>
      </c>
      <c r="D6" s="611">
        <v>5</v>
      </c>
      <c r="E6" s="611">
        <v>4</v>
      </c>
      <c r="F6" s="605"/>
      <c r="G6" s="605"/>
      <c r="H6" s="605"/>
      <c r="I6" s="605"/>
      <c r="J6" s="689" t="s">
        <v>999</v>
      </c>
      <c r="K6" s="641">
        <f>K4/COS(RADIANS(K5))</f>
        <v>31.622776601683793</v>
      </c>
      <c r="L6" s="638" t="s">
        <v>989</v>
      </c>
      <c r="M6" s="605"/>
      <c r="N6" s="605"/>
      <c r="O6" s="605"/>
      <c r="P6" s="605"/>
      <c r="Q6" s="605"/>
      <c r="R6" s="605"/>
      <c r="S6" s="605"/>
    </row>
    <row r="7" spans="1:19" ht="15" customHeight="1">
      <c r="B7" s="611" t="s">
        <v>1000</v>
      </c>
      <c r="C7" s="611">
        <v>8</v>
      </c>
      <c r="D7" s="611">
        <v>7</v>
      </c>
      <c r="E7" s="611">
        <v>6</v>
      </c>
      <c r="F7" s="605"/>
      <c r="G7" s="605"/>
      <c r="H7" s="605"/>
      <c r="I7" s="605"/>
      <c r="J7" s="689" t="s">
        <v>1001</v>
      </c>
      <c r="K7" s="639">
        <v>50</v>
      </c>
      <c r="L7" s="638" t="s">
        <v>1002</v>
      </c>
      <c r="M7" s="605"/>
      <c r="N7" s="605"/>
      <c r="O7" s="605"/>
      <c r="P7" s="605"/>
      <c r="Q7" s="605"/>
      <c r="R7" s="605"/>
      <c r="S7" s="605"/>
    </row>
    <row r="8" spans="1:19" ht="15" customHeight="1">
      <c r="B8" s="611" t="s">
        <v>1003</v>
      </c>
      <c r="C8" s="611">
        <v>11</v>
      </c>
      <c r="D8" s="611">
        <v>10</v>
      </c>
      <c r="E8" s="611">
        <v>8</v>
      </c>
      <c r="F8" s="605"/>
      <c r="G8" s="605"/>
      <c r="H8" s="605"/>
      <c r="I8" s="605"/>
      <c r="J8" s="689" t="s">
        <v>1004</v>
      </c>
      <c r="K8" s="640">
        <v>40</v>
      </c>
      <c r="L8" s="638" t="s">
        <v>1005</v>
      </c>
      <c r="M8" s="605"/>
      <c r="N8" s="605"/>
      <c r="O8" s="605"/>
      <c r="P8" s="605"/>
      <c r="Q8" s="605"/>
      <c r="R8" s="605"/>
      <c r="S8" s="605"/>
    </row>
    <row r="9" spans="1:19" ht="15" customHeight="1">
      <c r="B9" s="611" t="s">
        <v>1006</v>
      </c>
      <c r="C9" s="611">
        <v>16</v>
      </c>
      <c r="D9" s="611">
        <v>15</v>
      </c>
      <c r="E9" s="611">
        <v>12</v>
      </c>
      <c r="F9" s="605"/>
      <c r="G9" s="605"/>
      <c r="H9" s="605"/>
      <c r="I9" s="605"/>
      <c r="J9" s="689" t="s">
        <v>1007</v>
      </c>
      <c r="K9" s="641">
        <f>K7*(1+K8/100)</f>
        <v>70</v>
      </c>
      <c r="L9" s="638" t="s">
        <v>1002</v>
      </c>
      <c r="M9" s="605"/>
      <c r="N9" s="605"/>
      <c r="O9" s="605"/>
      <c r="P9" s="605"/>
      <c r="Q9" s="605"/>
      <c r="R9" s="605"/>
      <c r="S9" s="605"/>
    </row>
    <row r="10" spans="1:19" ht="15" customHeight="1">
      <c r="B10" s="611" t="s">
        <v>1008</v>
      </c>
      <c r="C10" s="611">
        <v>24</v>
      </c>
      <c r="D10" s="611">
        <v>23</v>
      </c>
      <c r="E10" s="611">
        <v>12</v>
      </c>
      <c r="F10" s="605"/>
      <c r="G10" s="605"/>
      <c r="H10" s="605"/>
      <c r="I10" s="605"/>
      <c r="J10" s="605"/>
      <c r="K10" s="605"/>
      <c r="L10" s="605"/>
      <c r="M10" s="605"/>
      <c r="N10" s="605"/>
      <c r="O10" s="605"/>
      <c r="P10" s="605"/>
      <c r="Q10" s="605"/>
      <c r="R10" s="605"/>
      <c r="S10" s="605"/>
    </row>
    <row r="11" spans="1:19" ht="15" customHeight="1">
      <c r="B11" s="605"/>
      <c r="C11" s="605"/>
      <c r="D11" s="605"/>
      <c r="E11" s="605"/>
      <c r="F11" s="605"/>
      <c r="G11" s="605"/>
      <c r="H11" s="605"/>
      <c r="I11" s="605"/>
      <c r="J11" s="642" t="s">
        <v>1009</v>
      </c>
      <c r="K11" s="605"/>
      <c r="L11" s="605"/>
      <c r="M11" s="605"/>
      <c r="N11" s="605"/>
      <c r="O11" s="605"/>
      <c r="P11" s="605"/>
      <c r="Q11" s="605"/>
      <c r="R11" s="605"/>
      <c r="S11" s="636" t="s">
        <v>1010</v>
      </c>
    </row>
    <row r="12" spans="1:19" ht="15" customHeight="1">
      <c r="B12" s="1398" t="s">
        <v>1011</v>
      </c>
      <c r="C12" s="1398"/>
      <c r="D12" s="1398"/>
      <c r="E12" s="1398"/>
      <c r="F12" s="1398"/>
      <c r="G12" s="1398"/>
      <c r="H12" s="1398"/>
      <c r="I12" s="605"/>
      <c r="J12" s="643" t="s">
        <v>1012</v>
      </c>
      <c r="K12" s="1399" t="s">
        <v>1013</v>
      </c>
      <c r="L12" s="1400"/>
      <c r="M12" s="1400"/>
      <c r="N12" s="1401"/>
      <c r="O12" s="1399" t="s">
        <v>1014</v>
      </c>
      <c r="P12" s="1400"/>
      <c r="Q12" s="1400"/>
      <c r="R12" s="1401"/>
      <c r="S12" s="643" t="s">
        <v>1015</v>
      </c>
    </row>
    <row r="13" spans="1:19" ht="15" customHeight="1">
      <c r="B13" s="1398"/>
      <c r="C13" s="1398"/>
      <c r="D13" s="1398"/>
      <c r="E13" s="1398"/>
      <c r="F13" s="1398"/>
      <c r="G13" s="1398"/>
      <c r="H13" s="1398"/>
      <c r="I13" s="605"/>
      <c r="J13" s="644" t="s">
        <v>1016</v>
      </c>
      <c r="K13" s="1399" t="s">
        <v>1017</v>
      </c>
      <c r="L13" s="1401"/>
      <c r="M13" s="1399" t="s">
        <v>1018</v>
      </c>
      <c r="N13" s="1401"/>
      <c r="O13" s="1399" t="s">
        <v>1019</v>
      </c>
      <c r="P13" s="1401"/>
      <c r="Q13" s="1399" t="s">
        <v>1020</v>
      </c>
      <c r="R13" s="1401"/>
      <c r="S13" s="644"/>
    </row>
    <row r="14" spans="1:19" ht="15" customHeight="1">
      <c r="B14" s="645" t="s">
        <v>1021</v>
      </c>
      <c r="C14" s="611"/>
      <c r="D14" s="611"/>
      <c r="E14" s="611"/>
      <c r="F14" s="611"/>
      <c r="G14" s="611"/>
      <c r="H14" s="611" t="s">
        <v>1022</v>
      </c>
      <c r="I14" s="605"/>
      <c r="J14" s="646"/>
      <c r="K14" s="647" t="s">
        <v>1023</v>
      </c>
      <c r="L14" s="647" t="s">
        <v>1024</v>
      </c>
      <c r="M14" s="647" t="s">
        <v>1023</v>
      </c>
      <c r="N14" s="647" t="s">
        <v>1024</v>
      </c>
      <c r="O14" s="647" t="s">
        <v>1023</v>
      </c>
      <c r="P14" s="647" t="s">
        <v>1024</v>
      </c>
      <c r="Q14" s="647" t="s">
        <v>1023</v>
      </c>
      <c r="R14" s="647" t="s">
        <v>1024</v>
      </c>
      <c r="S14" s="648"/>
    </row>
    <row r="15" spans="1:19" ht="15" customHeight="1">
      <c r="B15" s="1391" t="s">
        <v>1025</v>
      </c>
      <c r="C15" s="1391" t="s">
        <v>1026</v>
      </c>
      <c r="D15" s="1391" t="s">
        <v>597</v>
      </c>
      <c r="E15" s="1391" t="s">
        <v>1027</v>
      </c>
      <c r="F15" s="1391"/>
      <c r="G15" s="1391"/>
      <c r="H15" s="1390" t="s">
        <v>1028</v>
      </c>
      <c r="I15" s="605"/>
      <c r="J15" s="649" t="s">
        <v>1029</v>
      </c>
      <c r="K15" s="1392" t="s">
        <v>1030</v>
      </c>
      <c r="L15" s="1393"/>
      <c r="M15" s="1393"/>
      <c r="N15" s="1393"/>
      <c r="O15" s="1393"/>
      <c r="P15" s="1393"/>
      <c r="Q15" s="1393"/>
      <c r="R15" s="1394"/>
      <c r="S15" s="649" t="s">
        <v>1031</v>
      </c>
    </row>
    <row r="16" spans="1:19" ht="15" customHeight="1">
      <c r="B16" s="1391"/>
      <c r="C16" s="1391"/>
      <c r="D16" s="1391"/>
      <c r="E16" s="650" t="s">
        <v>961</v>
      </c>
      <c r="F16" s="650" t="s">
        <v>962</v>
      </c>
      <c r="G16" s="650" t="s">
        <v>1032</v>
      </c>
      <c r="H16" s="1391"/>
      <c r="I16" s="605"/>
      <c r="J16" s="649" t="s">
        <v>1033</v>
      </c>
      <c r="K16" s="651">
        <v>4.5</v>
      </c>
      <c r="L16" s="651">
        <v>45</v>
      </c>
      <c r="M16" s="651">
        <v>4.5</v>
      </c>
      <c r="N16" s="651">
        <v>50</v>
      </c>
      <c r="O16" s="651">
        <v>4.5</v>
      </c>
      <c r="P16" s="651">
        <v>47</v>
      </c>
      <c r="Q16" s="651">
        <v>4.7</v>
      </c>
      <c r="R16" s="651">
        <v>48</v>
      </c>
      <c r="S16" s="652" t="s">
        <v>1034</v>
      </c>
    </row>
    <row r="17" spans="2:19" ht="15" customHeight="1">
      <c r="B17" s="653" t="s">
        <v>1035</v>
      </c>
      <c r="C17" s="654" t="s">
        <v>1036</v>
      </c>
      <c r="D17" s="1402" t="s">
        <v>1037</v>
      </c>
      <c r="E17" s="655">
        <v>6900</v>
      </c>
      <c r="F17" s="656">
        <v>38633</v>
      </c>
      <c r="G17" s="656">
        <v>28219</v>
      </c>
      <c r="H17" s="657">
        <f>SUM(E17:G17)</f>
        <v>73752</v>
      </c>
      <c r="I17" s="605"/>
      <c r="J17" s="649" t="s">
        <v>1038</v>
      </c>
      <c r="K17" s="651">
        <v>5.5</v>
      </c>
      <c r="L17" s="651">
        <v>50</v>
      </c>
      <c r="M17" s="651">
        <v>6</v>
      </c>
      <c r="N17" s="651">
        <v>55</v>
      </c>
      <c r="O17" s="651">
        <v>5.5</v>
      </c>
      <c r="P17" s="651">
        <v>58</v>
      </c>
      <c r="Q17" s="651">
        <v>6</v>
      </c>
      <c r="R17" s="651">
        <v>56</v>
      </c>
      <c r="S17" s="658" t="s">
        <v>1039</v>
      </c>
    </row>
    <row r="18" spans="2:19" ht="15" customHeight="1">
      <c r="B18" s="653" t="s">
        <v>1040</v>
      </c>
      <c r="C18" s="654" t="s">
        <v>1041</v>
      </c>
      <c r="D18" s="1403"/>
      <c r="E18" s="655">
        <v>8534</v>
      </c>
      <c r="F18" s="656">
        <v>38633</v>
      </c>
      <c r="G18" s="656">
        <v>38260</v>
      </c>
      <c r="H18" s="657">
        <f t="shared" ref="H18:H46" si="0">SUM(E18:G18)</f>
        <v>85427</v>
      </c>
      <c r="I18" s="605"/>
      <c r="J18" s="649" t="s">
        <v>1042</v>
      </c>
      <c r="K18" s="651">
        <v>8</v>
      </c>
      <c r="L18" s="651">
        <v>65</v>
      </c>
      <c r="M18" s="651">
        <v>8</v>
      </c>
      <c r="N18" s="651">
        <v>75</v>
      </c>
      <c r="O18" s="651">
        <v>8</v>
      </c>
      <c r="P18" s="651">
        <v>80</v>
      </c>
      <c r="Q18" s="651">
        <v>8.3000000000000007</v>
      </c>
      <c r="R18" s="651">
        <v>85</v>
      </c>
      <c r="S18" s="658" t="s">
        <v>1043</v>
      </c>
    </row>
    <row r="19" spans="2:19" ht="15" customHeight="1">
      <c r="B19" s="653" t="s">
        <v>1044</v>
      </c>
      <c r="C19" s="654" t="s">
        <v>1045</v>
      </c>
      <c r="D19" s="1403"/>
      <c r="E19" s="655">
        <v>9805</v>
      </c>
      <c r="F19" s="656">
        <v>38633</v>
      </c>
      <c r="G19" s="655">
        <v>49183</v>
      </c>
      <c r="H19" s="657">
        <f t="shared" si="0"/>
        <v>97621</v>
      </c>
      <c r="I19" s="605"/>
      <c r="J19" s="649" t="s">
        <v>1046</v>
      </c>
      <c r="K19" s="651">
        <v>13</v>
      </c>
      <c r="L19" s="651">
        <v>120</v>
      </c>
      <c r="M19" s="651">
        <v>14</v>
      </c>
      <c r="N19" s="651">
        <v>147</v>
      </c>
      <c r="O19" s="651">
        <v>13</v>
      </c>
      <c r="P19" s="651">
        <v>140</v>
      </c>
      <c r="Q19" s="651">
        <v>14</v>
      </c>
      <c r="R19" s="651">
        <v>140</v>
      </c>
      <c r="S19" s="659"/>
    </row>
    <row r="20" spans="2:19" ht="15" customHeight="1">
      <c r="B20" s="653" t="s">
        <v>1047</v>
      </c>
      <c r="C20" s="654" t="s">
        <v>1048</v>
      </c>
      <c r="D20" s="1403"/>
      <c r="E20" s="655">
        <v>11076</v>
      </c>
      <c r="F20" s="656">
        <v>38633</v>
      </c>
      <c r="G20" s="655">
        <v>54110</v>
      </c>
      <c r="H20" s="657">
        <f t="shared" si="0"/>
        <v>103819</v>
      </c>
      <c r="I20" s="605"/>
      <c r="J20" s="649" t="s">
        <v>1049</v>
      </c>
      <c r="K20" s="651">
        <v>40</v>
      </c>
      <c r="L20" s="651">
        <v>150</v>
      </c>
      <c r="M20" s="651">
        <v>46</v>
      </c>
      <c r="N20" s="651">
        <v>185</v>
      </c>
      <c r="O20" s="651">
        <v>40</v>
      </c>
      <c r="P20" s="651">
        <v>165</v>
      </c>
      <c r="Q20" s="651">
        <v>43</v>
      </c>
      <c r="R20" s="651">
        <v>168</v>
      </c>
      <c r="S20" s="660"/>
    </row>
    <row r="21" spans="2:19" ht="15" customHeight="1">
      <c r="B21" s="653" t="s">
        <v>1050</v>
      </c>
      <c r="C21" s="654" t="s">
        <v>1051</v>
      </c>
      <c r="D21" s="1403"/>
      <c r="E21" s="655">
        <v>13981</v>
      </c>
      <c r="F21" s="656">
        <v>38633</v>
      </c>
      <c r="G21" s="655">
        <v>51310</v>
      </c>
      <c r="H21" s="657">
        <f t="shared" si="0"/>
        <v>103924</v>
      </c>
      <c r="I21" s="605"/>
      <c r="J21" s="661"/>
      <c r="K21" s="661"/>
      <c r="L21" s="661"/>
      <c r="M21" s="661"/>
      <c r="N21" s="661"/>
      <c r="O21" s="661"/>
      <c r="P21" s="661"/>
      <c r="Q21" s="661"/>
      <c r="R21" s="661"/>
      <c r="S21" s="661"/>
    </row>
    <row r="22" spans="2:19" ht="15" customHeight="1">
      <c r="B22" s="653" t="s">
        <v>1052</v>
      </c>
      <c r="C22" s="654" t="s">
        <v>1053</v>
      </c>
      <c r="D22" s="1403"/>
      <c r="E22" s="655">
        <v>13981</v>
      </c>
      <c r="F22" s="656">
        <v>38633</v>
      </c>
      <c r="G22" s="655">
        <v>53701</v>
      </c>
      <c r="H22" s="657">
        <f t="shared" si="0"/>
        <v>106315</v>
      </c>
      <c r="I22" s="605"/>
      <c r="J22" s="661"/>
      <c r="K22" s="661"/>
      <c r="L22" s="661"/>
      <c r="M22" s="661"/>
      <c r="N22" s="661"/>
      <c r="O22" s="661"/>
      <c r="P22" s="661"/>
      <c r="Q22" s="661"/>
      <c r="R22" s="661"/>
      <c r="S22" s="661"/>
    </row>
    <row r="23" spans="2:19" ht="15" customHeight="1">
      <c r="B23" s="653" t="s">
        <v>1054</v>
      </c>
      <c r="C23" s="654" t="s">
        <v>1055</v>
      </c>
      <c r="D23" s="1403"/>
      <c r="E23" s="655">
        <v>17433</v>
      </c>
      <c r="F23" s="656">
        <v>38633</v>
      </c>
      <c r="G23" s="655">
        <v>61297</v>
      </c>
      <c r="H23" s="657">
        <f t="shared" si="0"/>
        <v>117363</v>
      </c>
      <c r="J23" s="417" t="s">
        <v>1389</v>
      </c>
      <c r="K23" s="662"/>
      <c r="L23" s="662"/>
      <c r="M23" s="417" t="s">
        <v>1390</v>
      </c>
      <c r="N23" s="662"/>
      <c r="O23" s="662"/>
      <c r="P23" s="663" t="s">
        <v>1392</v>
      </c>
      <c r="R23" s="661"/>
      <c r="S23" s="661"/>
    </row>
    <row r="24" spans="2:19" ht="15" customHeight="1">
      <c r="B24" s="653" t="s">
        <v>1056</v>
      </c>
      <c r="C24" s="654" t="s">
        <v>1057</v>
      </c>
      <c r="D24" s="1403"/>
      <c r="E24" s="655">
        <v>20509</v>
      </c>
      <c r="F24" s="656">
        <v>38633</v>
      </c>
      <c r="G24" s="655">
        <v>64206</v>
      </c>
      <c r="H24" s="657">
        <f t="shared" si="0"/>
        <v>123348</v>
      </c>
      <c r="J24" s="664" t="s">
        <v>1391</v>
      </c>
      <c r="K24" s="664" t="s">
        <v>1396</v>
      </c>
      <c r="L24" s="664" t="s">
        <v>1398</v>
      </c>
      <c r="M24" s="664" t="s">
        <v>1400</v>
      </c>
      <c r="N24" s="664" t="s">
        <v>1397</v>
      </c>
      <c r="O24" s="664" t="s">
        <v>1399</v>
      </c>
      <c r="P24" s="664" t="s">
        <v>1401</v>
      </c>
      <c r="Q24" s="665"/>
      <c r="R24" s="665"/>
      <c r="S24" s="661"/>
    </row>
    <row r="25" spans="2:19" ht="15" customHeight="1">
      <c r="B25" s="653" t="s">
        <v>1058</v>
      </c>
      <c r="C25" s="654" t="s">
        <v>1059</v>
      </c>
      <c r="D25" s="1403"/>
      <c r="E25" s="655">
        <v>20509</v>
      </c>
      <c r="F25" s="656">
        <v>38633</v>
      </c>
      <c r="G25" s="655">
        <v>83396</v>
      </c>
      <c r="H25" s="657">
        <f t="shared" si="0"/>
        <v>142538</v>
      </c>
      <c r="J25" s="666">
        <v>10</v>
      </c>
      <c r="K25" s="667">
        <v>7177.38</v>
      </c>
      <c r="L25" s="667">
        <v>56899</v>
      </c>
      <c r="M25" s="667">
        <v>21210</v>
      </c>
      <c r="N25" s="667">
        <f>K25*8</f>
        <v>57419.040000000001</v>
      </c>
      <c r="O25" s="667">
        <f>L25*8</f>
        <v>455192</v>
      </c>
      <c r="P25" s="667">
        <f>M25*8</f>
        <v>169680</v>
      </c>
      <c r="Q25" s="665"/>
      <c r="R25" s="665"/>
      <c r="S25" s="661"/>
    </row>
    <row r="26" spans="2:19" ht="15" customHeight="1">
      <c r="B26" s="653" t="s">
        <v>1060</v>
      </c>
      <c r="C26" s="654" t="s">
        <v>1061</v>
      </c>
      <c r="D26" s="1403"/>
      <c r="E26" s="655">
        <v>21740</v>
      </c>
      <c r="F26" s="656">
        <v>38633</v>
      </c>
      <c r="G26" s="655">
        <v>85925</v>
      </c>
      <c r="H26" s="657">
        <f t="shared" si="0"/>
        <v>146298</v>
      </c>
      <c r="J26" s="666">
        <v>15</v>
      </c>
      <c r="K26" s="667">
        <v>8822.34</v>
      </c>
      <c r="L26" s="667">
        <v>56899</v>
      </c>
      <c r="M26" s="667">
        <v>31310</v>
      </c>
      <c r="N26" s="667">
        <f t="shared" ref="N26:N41" si="1">K26*8</f>
        <v>70578.720000000001</v>
      </c>
      <c r="O26" s="667">
        <f t="shared" ref="O26:O41" si="2">L26*8</f>
        <v>455192</v>
      </c>
      <c r="P26" s="667">
        <f t="shared" ref="P26:P41" si="3">M26*8</f>
        <v>250480</v>
      </c>
      <c r="Q26" s="665"/>
      <c r="R26" s="665"/>
      <c r="S26" s="661"/>
    </row>
    <row r="27" spans="2:19" ht="15" customHeight="1">
      <c r="B27" s="653" t="s">
        <v>1062</v>
      </c>
      <c r="C27" s="654" t="s">
        <v>1063</v>
      </c>
      <c r="D27" s="1403"/>
      <c r="E27" s="655">
        <v>25227</v>
      </c>
      <c r="F27" s="656">
        <v>38633</v>
      </c>
      <c r="G27" s="655">
        <v>100816</v>
      </c>
      <c r="H27" s="657">
        <f t="shared" si="0"/>
        <v>164676</v>
      </c>
      <c r="J27" s="666">
        <v>20</v>
      </c>
      <c r="K27" s="667">
        <v>10167.84</v>
      </c>
      <c r="L27" s="667">
        <v>56899</v>
      </c>
      <c r="M27" s="667">
        <v>40147</v>
      </c>
      <c r="N27" s="667">
        <f t="shared" si="1"/>
        <v>81342.720000000001</v>
      </c>
      <c r="O27" s="667">
        <f t="shared" si="2"/>
        <v>455192</v>
      </c>
      <c r="P27" s="667">
        <f t="shared" si="3"/>
        <v>321176</v>
      </c>
      <c r="Q27" s="665"/>
      <c r="R27" s="665"/>
      <c r="S27" s="661"/>
    </row>
    <row r="28" spans="2:19" ht="15" customHeight="1">
      <c r="B28" s="653" t="s">
        <v>1064</v>
      </c>
      <c r="C28" s="654" t="s">
        <v>1065</v>
      </c>
      <c r="D28" s="1403"/>
      <c r="E28" s="655">
        <v>25227</v>
      </c>
      <c r="F28" s="656">
        <v>38633</v>
      </c>
      <c r="G28" s="655">
        <v>124893</v>
      </c>
      <c r="H28" s="657">
        <f t="shared" si="0"/>
        <v>188753</v>
      </c>
      <c r="J28" s="668">
        <v>25</v>
      </c>
      <c r="K28" s="618">
        <v>11513.34</v>
      </c>
      <c r="L28" s="618">
        <v>56899</v>
      </c>
      <c r="M28" s="618">
        <v>40428</v>
      </c>
      <c r="N28" s="669">
        <f t="shared" si="1"/>
        <v>92106.72</v>
      </c>
      <c r="O28" s="669">
        <f t="shared" si="2"/>
        <v>455192</v>
      </c>
      <c r="P28" s="669">
        <f t="shared" si="3"/>
        <v>323424</v>
      </c>
      <c r="Q28" s="661"/>
      <c r="R28" s="661"/>
      <c r="S28" s="661"/>
    </row>
    <row r="29" spans="2:19" ht="15" customHeight="1">
      <c r="B29" s="653" t="s">
        <v>1066</v>
      </c>
      <c r="C29" s="654" t="s">
        <v>1067</v>
      </c>
      <c r="D29" s="1403"/>
      <c r="E29" s="655">
        <v>46531</v>
      </c>
      <c r="F29" s="656">
        <v>38633</v>
      </c>
      <c r="G29" s="655">
        <v>151948</v>
      </c>
      <c r="H29" s="657">
        <f t="shared" si="0"/>
        <v>237112</v>
      </c>
      <c r="J29" s="666">
        <v>30</v>
      </c>
      <c r="K29" s="667">
        <v>14505.18</v>
      </c>
      <c r="L29" s="667">
        <v>56899</v>
      </c>
      <c r="M29" s="667">
        <v>41140</v>
      </c>
      <c r="N29" s="667">
        <f t="shared" si="1"/>
        <v>116041.44</v>
      </c>
      <c r="O29" s="667">
        <f t="shared" si="2"/>
        <v>455192</v>
      </c>
      <c r="P29" s="667">
        <f t="shared" si="3"/>
        <v>329120</v>
      </c>
      <c r="Q29" s="665"/>
      <c r="R29" s="665"/>
      <c r="S29" s="661"/>
    </row>
    <row r="30" spans="2:19" ht="15" customHeight="1">
      <c r="B30" s="653" t="s">
        <v>1068</v>
      </c>
      <c r="C30" s="654" t="s">
        <v>1069</v>
      </c>
      <c r="D30" s="1403"/>
      <c r="E30" s="655">
        <v>37689</v>
      </c>
      <c r="F30" s="656">
        <v>38633</v>
      </c>
      <c r="G30" s="655">
        <v>200313</v>
      </c>
      <c r="H30" s="657">
        <f t="shared" si="0"/>
        <v>276635</v>
      </c>
      <c r="J30" s="666">
        <v>35</v>
      </c>
      <c r="K30" s="667">
        <v>14505.18</v>
      </c>
      <c r="L30" s="667">
        <v>56899</v>
      </c>
      <c r="M30" s="667">
        <v>44132</v>
      </c>
      <c r="N30" s="667">
        <f t="shared" si="1"/>
        <v>116041.44</v>
      </c>
      <c r="O30" s="667">
        <f t="shared" si="2"/>
        <v>455192</v>
      </c>
      <c r="P30" s="667">
        <f t="shared" si="3"/>
        <v>353056</v>
      </c>
      <c r="Q30" s="665"/>
      <c r="R30" s="665"/>
      <c r="S30" s="661"/>
    </row>
    <row r="31" spans="2:19" ht="15" customHeight="1">
      <c r="B31" s="653" t="s">
        <v>1070</v>
      </c>
      <c r="C31" s="654" t="s">
        <v>1071</v>
      </c>
      <c r="D31" s="1403"/>
      <c r="E31" s="655">
        <v>41735</v>
      </c>
      <c r="F31" s="656">
        <v>38633</v>
      </c>
      <c r="G31" s="655">
        <v>268112</v>
      </c>
      <c r="H31" s="657">
        <f t="shared" si="0"/>
        <v>348480</v>
      </c>
      <c r="J31" s="666">
        <v>40</v>
      </c>
      <c r="K31" s="667">
        <v>17970.7</v>
      </c>
      <c r="L31" s="667">
        <v>56899</v>
      </c>
      <c r="M31" s="667">
        <v>48620</v>
      </c>
      <c r="N31" s="667">
        <f t="shared" si="1"/>
        <v>143765.6</v>
      </c>
      <c r="O31" s="667">
        <f t="shared" si="2"/>
        <v>455192</v>
      </c>
      <c r="P31" s="667">
        <f t="shared" si="3"/>
        <v>388960</v>
      </c>
      <c r="Q31" s="670"/>
      <c r="R31" s="665"/>
      <c r="S31" s="605"/>
    </row>
    <row r="32" spans="2:19" ht="15" customHeight="1">
      <c r="B32" s="653" t="s">
        <v>1072</v>
      </c>
      <c r="C32" s="654" t="s">
        <v>1073</v>
      </c>
      <c r="D32" s="1403"/>
      <c r="E32" s="655">
        <v>46846</v>
      </c>
      <c r="F32" s="656">
        <v>38633</v>
      </c>
      <c r="G32" s="655">
        <v>285897</v>
      </c>
      <c r="H32" s="657">
        <f t="shared" si="0"/>
        <v>371376</v>
      </c>
      <c r="J32" s="668">
        <v>45</v>
      </c>
      <c r="K32" s="667">
        <v>21162.15</v>
      </c>
      <c r="L32" s="667">
        <v>56899</v>
      </c>
      <c r="M32" s="667">
        <v>53108</v>
      </c>
      <c r="N32" s="669">
        <f t="shared" si="1"/>
        <v>169297.2</v>
      </c>
      <c r="O32" s="669">
        <f t="shared" si="2"/>
        <v>455192</v>
      </c>
      <c r="P32" s="669">
        <f t="shared" si="3"/>
        <v>424864</v>
      </c>
      <c r="Q32" s="665"/>
      <c r="R32" s="665"/>
      <c r="S32" s="605"/>
    </row>
    <row r="33" spans="2:19" ht="15" customHeight="1">
      <c r="B33" s="653" t="s">
        <v>1074</v>
      </c>
      <c r="C33" s="654" t="s">
        <v>1075</v>
      </c>
      <c r="D33" s="1403"/>
      <c r="E33" s="655">
        <v>46846</v>
      </c>
      <c r="F33" s="656">
        <v>38633</v>
      </c>
      <c r="G33" s="655">
        <v>346697</v>
      </c>
      <c r="H33" s="657">
        <f t="shared" si="0"/>
        <v>432176</v>
      </c>
      <c r="I33" s="605"/>
      <c r="J33" s="671">
        <v>50</v>
      </c>
      <c r="K33" s="667">
        <v>21162.15</v>
      </c>
      <c r="L33" s="667">
        <v>56899</v>
      </c>
      <c r="M33" s="667">
        <v>59840</v>
      </c>
      <c r="N33" s="667">
        <f t="shared" si="1"/>
        <v>169297.2</v>
      </c>
      <c r="O33" s="667">
        <f t="shared" si="2"/>
        <v>455192</v>
      </c>
      <c r="P33" s="667">
        <f t="shared" si="3"/>
        <v>478720</v>
      </c>
      <c r="Q33" s="670"/>
      <c r="R33" s="665"/>
      <c r="S33" s="605"/>
    </row>
    <row r="34" spans="2:19" ht="15" customHeight="1">
      <c r="B34" s="653" t="s">
        <v>1076</v>
      </c>
      <c r="C34" s="654" t="s">
        <v>1077</v>
      </c>
      <c r="D34" s="1403"/>
      <c r="E34" s="655">
        <v>51104</v>
      </c>
      <c r="F34" s="656">
        <v>38633</v>
      </c>
      <c r="G34" s="655">
        <v>404479</v>
      </c>
      <c r="H34" s="657">
        <f>SUM(E34:G34)</f>
        <v>494216</v>
      </c>
      <c r="I34" s="605"/>
      <c r="J34" s="671">
        <v>60</v>
      </c>
      <c r="K34" s="667">
        <v>22338.6</v>
      </c>
      <c r="L34" s="667">
        <v>56899</v>
      </c>
      <c r="M34" s="667">
        <v>67782</v>
      </c>
      <c r="N34" s="667">
        <f t="shared" si="1"/>
        <v>178708.8</v>
      </c>
      <c r="O34" s="667">
        <f t="shared" si="2"/>
        <v>455192</v>
      </c>
      <c r="P34" s="667">
        <f t="shared" si="3"/>
        <v>542256</v>
      </c>
      <c r="Q34" s="670"/>
      <c r="R34" s="665"/>
      <c r="S34" s="605"/>
    </row>
    <row r="35" spans="2:19" ht="15" customHeight="1">
      <c r="B35" s="653" t="s">
        <v>1078</v>
      </c>
      <c r="C35" s="654" t="s">
        <v>1079</v>
      </c>
      <c r="D35" s="1403"/>
      <c r="E35" s="655">
        <v>51104</v>
      </c>
      <c r="F35" s="656">
        <v>38633</v>
      </c>
      <c r="G35" s="655">
        <v>521591</v>
      </c>
      <c r="H35" s="657">
        <f t="shared" si="0"/>
        <v>611328</v>
      </c>
      <c r="I35" s="605"/>
      <c r="J35" s="671">
        <v>70</v>
      </c>
      <c r="K35" s="667">
        <v>26033.800000000003</v>
      </c>
      <c r="L35" s="667">
        <v>56899</v>
      </c>
      <c r="M35" s="667">
        <v>78210</v>
      </c>
      <c r="N35" s="667">
        <f t="shared" si="1"/>
        <v>208270.40000000002</v>
      </c>
      <c r="O35" s="667">
        <f t="shared" si="2"/>
        <v>455192</v>
      </c>
      <c r="P35" s="667">
        <f t="shared" si="3"/>
        <v>625680</v>
      </c>
      <c r="Q35" s="670"/>
      <c r="R35" s="665"/>
      <c r="S35" s="605"/>
    </row>
    <row r="36" spans="2:19" ht="15" customHeight="1">
      <c r="B36" s="653" t="s">
        <v>1080</v>
      </c>
      <c r="C36" s="654" t="s">
        <v>1081</v>
      </c>
      <c r="D36" s="1403"/>
      <c r="E36" s="655">
        <v>4546</v>
      </c>
      <c r="F36" s="656">
        <v>38633</v>
      </c>
      <c r="G36" s="655">
        <v>7836</v>
      </c>
      <c r="H36" s="657">
        <f t="shared" si="0"/>
        <v>51015</v>
      </c>
      <c r="I36" s="605"/>
      <c r="J36" s="671">
        <v>80</v>
      </c>
      <c r="K36" s="667">
        <v>26033.800000000003</v>
      </c>
      <c r="L36" s="667">
        <v>56899</v>
      </c>
      <c r="M36" s="667">
        <v>97328</v>
      </c>
      <c r="N36" s="667">
        <f t="shared" si="1"/>
        <v>208270.40000000002</v>
      </c>
      <c r="O36" s="667">
        <f t="shared" si="2"/>
        <v>455192</v>
      </c>
      <c r="P36" s="667">
        <f t="shared" si="3"/>
        <v>778624</v>
      </c>
      <c r="Q36" s="670"/>
      <c r="S36" s="605"/>
    </row>
    <row r="37" spans="2:19" ht="15" customHeight="1">
      <c r="B37" s="653" t="s">
        <v>1082</v>
      </c>
      <c r="C37" s="654" t="s">
        <v>1083</v>
      </c>
      <c r="D37" s="1403"/>
      <c r="E37" s="655">
        <v>4859</v>
      </c>
      <c r="F37" s="656">
        <v>38633</v>
      </c>
      <c r="G37" s="655">
        <v>8635</v>
      </c>
      <c r="H37" s="657">
        <f t="shared" si="0"/>
        <v>52127</v>
      </c>
      <c r="I37" s="605"/>
      <c r="J37" s="671">
        <v>100</v>
      </c>
      <c r="K37" s="667">
        <v>33591.599999999999</v>
      </c>
      <c r="L37" s="667">
        <v>56899</v>
      </c>
      <c r="M37" s="667">
        <v>118184</v>
      </c>
      <c r="N37" s="667">
        <f t="shared" si="1"/>
        <v>268732.79999999999</v>
      </c>
      <c r="O37" s="667">
        <f t="shared" si="2"/>
        <v>455192</v>
      </c>
      <c r="P37" s="667">
        <f t="shared" si="3"/>
        <v>945472</v>
      </c>
      <c r="Q37" s="670"/>
      <c r="R37" s="665"/>
      <c r="S37" s="605"/>
    </row>
    <row r="38" spans="2:19" ht="15" customHeight="1">
      <c r="B38" s="653" t="s">
        <v>1084</v>
      </c>
      <c r="C38" s="654" t="s">
        <v>1085</v>
      </c>
      <c r="D38" s="1403"/>
      <c r="E38" s="655">
        <v>7994</v>
      </c>
      <c r="F38" s="656">
        <v>38633</v>
      </c>
      <c r="G38" s="655">
        <v>9469</v>
      </c>
      <c r="H38" s="657">
        <f t="shared" si="0"/>
        <v>56096</v>
      </c>
      <c r="I38" s="605"/>
      <c r="J38" s="671">
        <v>125</v>
      </c>
      <c r="K38" s="667">
        <v>45836.600000000006</v>
      </c>
      <c r="L38" s="667">
        <v>56899</v>
      </c>
      <c r="M38" s="667">
        <v>108704</v>
      </c>
      <c r="N38" s="667">
        <f t="shared" si="1"/>
        <v>366692.80000000005</v>
      </c>
      <c r="O38" s="667">
        <f t="shared" si="2"/>
        <v>455192</v>
      </c>
      <c r="P38" s="667">
        <f t="shared" si="3"/>
        <v>869632</v>
      </c>
      <c r="Q38" s="670"/>
      <c r="R38" s="665"/>
      <c r="S38" s="605"/>
    </row>
    <row r="39" spans="2:19" ht="15" customHeight="1">
      <c r="B39" s="653" t="s">
        <v>1086</v>
      </c>
      <c r="C39" s="654" t="s">
        <v>1087</v>
      </c>
      <c r="D39" s="1403"/>
      <c r="E39" s="655">
        <v>16146</v>
      </c>
      <c r="F39" s="656">
        <v>38633</v>
      </c>
      <c r="G39" s="655">
        <v>20490</v>
      </c>
      <c r="H39" s="657">
        <f t="shared" si="0"/>
        <v>75269</v>
      </c>
      <c r="I39" s="605"/>
      <c r="J39" s="671">
        <v>150</v>
      </c>
      <c r="K39" s="667">
        <v>52101.7</v>
      </c>
      <c r="L39" s="667">
        <v>56899</v>
      </c>
      <c r="M39" s="667">
        <v>143014</v>
      </c>
      <c r="N39" s="667">
        <f t="shared" si="1"/>
        <v>416813.6</v>
      </c>
      <c r="O39" s="667">
        <f t="shared" si="2"/>
        <v>455192</v>
      </c>
      <c r="P39" s="667">
        <f t="shared" si="3"/>
        <v>1144112</v>
      </c>
      <c r="Q39" s="670"/>
      <c r="R39" s="665"/>
      <c r="S39" s="605"/>
    </row>
    <row r="40" spans="2:19" ht="15" customHeight="1">
      <c r="B40" s="653" t="s">
        <v>1088</v>
      </c>
      <c r="C40" s="654" t="s">
        <v>1089</v>
      </c>
      <c r="D40" s="1403"/>
      <c r="E40" s="655">
        <v>17243</v>
      </c>
      <c r="F40" s="656">
        <v>38633</v>
      </c>
      <c r="G40" s="655">
        <v>26654</v>
      </c>
      <c r="H40" s="657">
        <f t="shared" si="0"/>
        <v>82530</v>
      </c>
      <c r="I40" s="605"/>
      <c r="J40" s="672">
        <v>200</v>
      </c>
      <c r="K40" s="618">
        <v>68258.899999999994</v>
      </c>
      <c r="L40" s="618">
        <v>56899</v>
      </c>
      <c r="M40" s="618">
        <v>210640</v>
      </c>
      <c r="N40" s="669">
        <f t="shared" si="1"/>
        <v>546071.19999999995</v>
      </c>
      <c r="O40" s="669">
        <f t="shared" si="2"/>
        <v>455192</v>
      </c>
      <c r="P40" s="669">
        <f t="shared" si="3"/>
        <v>1685120</v>
      </c>
      <c r="Q40" s="665"/>
      <c r="R40" s="665"/>
      <c r="S40" s="605"/>
    </row>
    <row r="41" spans="2:19" ht="15" customHeight="1">
      <c r="B41" s="653" t="s">
        <v>1090</v>
      </c>
      <c r="C41" s="654" t="s">
        <v>1091</v>
      </c>
      <c r="D41" s="1403"/>
      <c r="E41" s="655">
        <v>17714</v>
      </c>
      <c r="F41" s="656">
        <v>38633</v>
      </c>
      <c r="G41" s="655">
        <v>27883</v>
      </c>
      <c r="H41" s="657">
        <f t="shared" si="0"/>
        <v>84230</v>
      </c>
      <c r="I41" s="605"/>
      <c r="J41" s="671">
        <v>250</v>
      </c>
      <c r="K41" s="667">
        <v>84400.6</v>
      </c>
      <c r="L41" s="667">
        <v>56899</v>
      </c>
      <c r="M41" s="667">
        <v>277634</v>
      </c>
      <c r="N41" s="667">
        <f t="shared" si="1"/>
        <v>675204.8</v>
      </c>
      <c r="O41" s="667">
        <f t="shared" si="2"/>
        <v>455192</v>
      </c>
      <c r="P41" s="667">
        <f t="shared" si="3"/>
        <v>2221072</v>
      </c>
      <c r="Q41" s="605"/>
      <c r="R41" s="665"/>
      <c r="S41" s="605"/>
    </row>
    <row r="42" spans="2:19" ht="15" customHeight="1">
      <c r="B42" s="653" t="s">
        <v>1092</v>
      </c>
      <c r="C42" s="654" t="s">
        <v>1093</v>
      </c>
      <c r="D42" s="1403"/>
      <c r="E42" s="655">
        <v>0</v>
      </c>
      <c r="F42" s="656">
        <v>38633</v>
      </c>
      <c r="G42" s="655">
        <v>34613</v>
      </c>
      <c r="H42" s="657">
        <f t="shared" si="0"/>
        <v>73246</v>
      </c>
      <c r="I42" s="605"/>
      <c r="J42" s="605"/>
      <c r="K42" s="605"/>
      <c r="L42" s="605"/>
      <c r="M42" s="605"/>
      <c r="N42" s="605"/>
      <c r="O42" s="605"/>
      <c r="P42" s="605"/>
      <c r="Q42" s="605"/>
      <c r="R42" s="605"/>
      <c r="S42" s="605"/>
    </row>
    <row r="43" spans="2:19" ht="15" customHeight="1">
      <c r="B43" s="653" t="s">
        <v>1094</v>
      </c>
      <c r="C43" s="654" t="s">
        <v>1095</v>
      </c>
      <c r="D43" s="1403"/>
      <c r="E43" s="655">
        <v>0</v>
      </c>
      <c r="F43" s="656">
        <v>38633</v>
      </c>
      <c r="G43" s="655">
        <v>50037</v>
      </c>
      <c r="H43" s="657">
        <f t="shared" si="0"/>
        <v>88670</v>
      </c>
      <c r="I43" s="605"/>
      <c r="J43" s="673" t="s">
        <v>1402</v>
      </c>
      <c r="K43" s="674"/>
      <c r="L43" s="674"/>
      <c r="M43" s="674"/>
      <c r="N43" s="674"/>
      <c r="O43" s="605"/>
      <c r="P43" s="605"/>
      <c r="Q43" s="605"/>
      <c r="R43" s="605"/>
      <c r="S43" s="605"/>
    </row>
    <row r="44" spans="2:19" ht="15" customHeight="1">
      <c r="B44" s="653" t="s">
        <v>1096</v>
      </c>
      <c r="C44" s="654" t="s">
        <v>1097</v>
      </c>
      <c r="D44" s="1403"/>
      <c r="E44" s="655">
        <v>0</v>
      </c>
      <c r="F44" s="656">
        <v>38633</v>
      </c>
      <c r="G44" s="655">
        <v>60549</v>
      </c>
      <c r="H44" s="657">
        <f t="shared" si="0"/>
        <v>99182</v>
      </c>
      <c r="I44" s="605"/>
      <c r="J44" s="675" t="s">
        <v>1382</v>
      </c>
      <c r="K44" s="675" t="s">
        <v>1403</v>
      </c>
      <c r="L44" s="675" t="s">
        <v>1393</v>
      </c>
      <c r="M44" s="675" t="s">
        <v>1394</v>
      </c>
      <c r="N44" s="675" t="s">
        <v>1395</v>
      </c>
      <c r="O44" s="675" t="s">
        <v>1404</v>
      </c>
      <c r="P44" s="605"/>
      <c r="Q44" s="605"/>
      <c r="R44" s="605"/>
      <c r="S44" s="605"/>
    </row>
    <row r="45" spans="2:19" ht="15" customHeight="1">
      <c r="B45" s="653" t="s">
        <v>1098</v>
      </c>
      <c r="C45" s="654" t="s">
        <v>1099</v>
      </c>
      <c r="D45" s="1403"/>
      <c r="E45" s="655">
        <v>0</v>
      </c>
      <c r="F45" s="656">
        <v>38633</v>
      </c>
      <c r="G45" s="655">
        <v>64461</v>
      </c>
      <c r="H45" s="657">
        <f t="shared" si="0"/>
        <v>103094</v>
      </c>
      <c r="I45" s="605"/>
      <c r="J45" s="676">
        <v>25</v>
      </c>
      <c r="K45" s="677">
        <v>40</v>
      </c>
      <c r="L45" s="678">
        <f>N28</f>
        <v>92106.72</v>
      </c>
      <c r="M45" s="678">
        <f>O28</f>
        <v>455192</v>
      </c>
      <c r="N45" s="678">
        <f>P28</f>
        <v>323424</v>
      </c>
      <c r="O45" s="679">
        <f>SUM(L45:N45)*K45</f>
        <v>34828908.799999997</v>
      </c>
      <c r="P45" s="605"/>
      <c r="Q45" s="605"/>
      <c r="R45" s="605"/>
      <c r="S45" s="605"/>
    </row>
    <row r="46" spans="2:19" ht="15" customHeight="1">
      <c r="B46" s="653" t="s">
        <v>1100</v>
      </c>
      <c r="C46" s="654" t="s">
        <v>1101</v>
      </c>
      <c r="D46" s="1404"/>
      <c r="E46" s="655">
        <v>0</v>
      </c>
      <c r="F46" s="656">
        <v>38633</v>
      </c>
      <c r="G46" s="655">
        <v>84421</v>
      </c>
      <c r="H46" s="657">
        <f t="shared" si="0"/>
        <v>123054</v>
      </c>
      <c r="I46" s="605"/>
      <c r="J46" s="676">
        <v>45</v>
      </c>
      <c r="K46" s="677">
        <v>40</v>
      </c>
      <c r="L46" s="678">
        <f>N32</f>
        <v>169297.2</v>
      </c>
      <c r="M46" s="678">
        <f>O32</f>
        <v>455192</v>
      </c>
      <c r="N46" s="678">
        <f>P32</f>
        <v>424864</v>
      </c>
      <c r="O46" s="679">
        <f t="shared" ref="O46:O47" si="4">SUM(L46:N46)*K46</f>
        <v>41974128</v>
      </c>
      <c r="P46" s="605"/>
      <c r="Q46" s="605"/>
      <c r="R46" s="605"/>
      <c r="S46" s="605"/>
    </row>
    <row r="47" spans="2:19" ht="15" customHeight="1">
      <c r="B47" s="653"/>
      <c r="C47" s="680" t="s">
        <v>1102</v>
      </c>
      <c r="D47" s="680"/>
      <c r="E47" s="681">
        <v>13637</v>
      </c>
      <c r="F47" s="681">
        <v>44203</v>
      </c>
      <c r="G47" s="681">
        <v>6356</v>
      </c>
      <c r="H47" s="681">
        <f>G47+F47+E47</f>
        <v>64196</v>
      </c>
      <c r="I47" s="605"/>
      <c r="J47" s="676">
        <v>200</v>
      </c>
      <c r="K47" s="677">
        <v>15</v>
      </c>
      <c r="L47" s="678">
        <f>N40</f>
        <v>546071.19999999995</v>
      </c>
      <c r="M47" s="678">
        <f>O40</f>
        <v>455192</v>
      </c>
      <c r="N47" s="678">
        <f>P40</f>
        <v>1685120</v>
      </c>
      <c r="O47" s="679">
        <f t="shared" si="4"/>
        <v>40295748</v>
      </c>
      <c r="P47" s="605"/>
      <c r="Q47" s="605"/>
      <c r="R47" s="605"/>
      <c r="S47" s="605"/>
    </row>
    <row r="48" spans="2:19" ht="15" customHeight="1">
      <c r="B48" s="682" t="s">
        <v>1103</v>
      </c>
      <c r="C48" s="653">
        <v>550000</v>
      </c>
      <c r="D48" s="653"/>
      <c r="E48" s="653"/>
      <c r="F48" s="653"/>
      <c r="G48" s="653"/>
      <c r="H48" s="653"/>
      <c r="J48" s="1389" t="s">
        <v>1405</v>
      </c>
      <c r="K48" s="1389"/>
      <c r="L48" s="1389"/>
      <c r="M48" s="1389"/>
      <c r="N48" s="1389"/>
      <c r="O48" s="683">
        <f>SUM(O45:O47)</f>
        <v>117098784.8</v>
      </c>
      <c r="P48" s="605"/>
      <c r="Q48" s="605"/>
    </row>
    <row r="49" spans="2:19" ht="15" customHeight="1">
      <c r="B49" s="682" t="s">
        <v>1104</v>
      </c>
      <c r="C49" s="653">
        <v>3000000</v>
      </c>
      <c r="D49" s="653"/>
      <c r="E49" s="653"/>
      <c r="F49" s="653"/>
      <c r="G49" s="653"/>
      <c r="H49" s="653"/>
      <c r="J49" s="605"/>
      <c r="K49" s="605"/>
      <c r="L49" s="605"/>
      <c r="M49" s="605"/>
      <c r="N49" s="605"/>
      <c r="O49" s="605"/>
      <c r="P49" s="605"/>
      <c r="Q49" s="605"/>
    </row>
    <row r="50" spans="2:19" ht="15" customHeight="1">
      <c r="B50" s="682" t="s">
        <v>1105</v>
      </c>
      <c r="C50" s="653">
        <v>1800000</v>
      </c>
      <c r="D50" s="653"/>
      <c r="E50" s="653"/>
      <c r="F50" s="653"/>
      <c r="G50" s="653"/>
      <c r="H50" s="653"/>
      <c r="I50" s="605"/>
      <c r="J50" s="605"/>
      <c r="K50" s="605"/>
      <c r="L50" s="605"/>
      <c r="M50" s="605"/>
      <c r="N50" s="605"/>
      <c r="O50" s="605"/>
      <c r="P50" s="605"/>
      <c r="Q50" s="605"/>
    </row>
    <row r="51" spans="2:19" ht="15" customHeight="1">
      <c r="B51" s="682" t="s">
        <v>1106</v>
      </c>
      <c r="C51" s="653"/>
      <c r="D51" s="653"/>
      <c r="E51" s="653"/>
      <c r="F51" s="653">
        <v>27556</v>
      </c>
      <c r="G51" s="653">
        <v>670</v>
      </c>
      <c r="H51" s="653">
        <f t="shared" ref="H51" si="5">SUM(E51:G51)</f>
        <v>28226</v>
      </c>
      <c r="I51" s="605"/>
      <c r="J51" s="605"/>
      <c r="K51" s="605"/>
      <c r="L51" s="605"/>
      <c r="M51" s="605"/>
      <c r="N51" s="605"/>
      <c r="O51" s="605"/>
      <c r="P51" s="605"/>
      <c r="Q51" s="605"/>
    </row>
    <row r="52" spans="2:19" ht="15" customHeight="1">
      <c r="B52" s="682" t="s">
        <v>1107</v>
      </c>
      <c r="C52" s="653">
        <v>1750000</v>
      </c>
      <c r="D52" s="653"/>
      <c r="E52" s="653"/>
      <c r="F52" s="653"/>
      <c r="G52" s="653"/>
      <c r="H52" s="653"/>
      <c r="I52" s="605"/>
      <c r="J52" s="605"/>
      <c r="K52" s="605"/>
      <c r="L52" s="605"/>
      <c r="M52" s="605"/>
      <c r="N52" s="605"/>
      <c r="O52" s="605"/>
      <c r="P52" s="605"/>
      <c r="Q52" s="605"/>
      <c r="R52" s="605"/>
      <c r="S52" s="605"/>
    </row>
    <row r="53" spans="2:19" ht="15" customHeight="1">
      <c r="B53" s="682" t="s">
        <v>1108</v>
      </c>
      <c r="C53" s="653">
        <v>1625000</v>
      </c>
      <c r="D53" s="653"/>
      <c r="E53" s="653"/>
      <c r="F53" s="653"/>
      <c r="G53" s="653"/>
      <c r="H53" s="653"/>
      <c r="I53" s="605"/>
      <c r="J53" s="605"/>
      <c r="K53" s="605"/>
      <c r="L53" s="605"/>
      <c r="M53" s="605"/>
      <c r="N53" s="605"/>
      <c r="O53" s="605"/>
      <c r="P53" s="605"/>
      <c r="Q53" s="605"/>
      <c r="R53" s="605"/>
      <c r="S53" s="605"/>
    </row>
    <row r="54" spans="2:19" ht="15" customHeight="1">
      <c r="B54" s="682" t="s">
        <v>1109</v>
      </c>
      <c r="C54" s="653">
        <v>6000000</v>
      </c>
      <c r="D54" s="653"/>
      <c r="E54" s="653"/>
      <c r="F54" s="653"/>
      <c r="G54" s="653"/>
      <c r="H54" s="653"/>
      <c r="J54" s="605"/>
      <c r="K54" s="605"/>
      <c r="L54" s="605"/>
      <c r="M54" s="605"/>
      <c r="N54" s="605"/>
      <c r="O54" s="605"/>
      <c r="P54" s="605"/>
      <c r="Q54" s="605"/>
      <c r="R54" s="605"/>
      <c r="S54" s="605"/>
    </row>
    <row r="55" spans="2:19" ht="15" customHeight="1">
      <c r="B55" s="661"/>
      <c r="C55" s="684"/>
      <c r="D55" s="605"/>
      <c r="E55" s="685"/>
      <c r="F55" s="686"/>
      <c r="G55" s="685"/>
      <c r="H55" s="687"/>
      <c r="I55" s="605"/>
      <c r="J55" s="605"/>
      <c r="K55" s="605"/>
      <c r="L55" s="605"/>
      <c r="M55" s="605"/>
      <c r="N55" s="605"/>
      <c r="O55" s="605"/>
      <c r="P55" s="605"/>
      <c r="Q55" s="605"/>
      <c r="R55" s="605"/>
      <c r="S55" s="605"/>
    </row>
    <row r="67" spans="2:7" ht="15" customHeight="1">
      <c r="B67" s="688"/>
      <c r="C67" s="688"/>
      <c r="D67" s="688"/>
      <c r="E67" s="688"/>
      <c r="F67" s="688"/>
      <c r="G67" s="688"/>
    </row>
    <row r="1048575" spans="2:2" ht="15" customHeight="1">
      <c r="B1048575" s="490" t="s">
        <v>1419</v>
      </c>
    </row>
    <row r="1048576" spans="2:2" ht="15" customHeight="1">
      <c r="B1048576" s="485" t="s">
        <v>1419</v>
      </c>
    </row>
  </sheetData>
  <mergeCells count="16">
    <mergeCell ref="J48:N48"/>
    <mergeCell ref="H15:H16"/>
    <mergeCell ref="K15:R15"/>
    <mergeCell ref="C3:E3"/>
    <mergeCell ref="B12:H13"/>
    <mergeCell ref="K12:N12"/>
    <mergeCell ref="O12:R12"/>
    <mergeCell ref="K13:L13"/>
    <mergeCell ref="M13:N13"/>
    <mergeCell ref="O13:P13"/>
    <mergeCell ref="Q13:R13"/>
    <mergeCell ref="D17:D46"/>
    <mergeCell ref="B15:B16"/>
    <mergeCell ref="C15:C16"/>
    <mergeCell ref="D15:D16"/>
    <mergeCell ref="E15:G15"/>
  </mergeCells>
  <phoneticPr fontId="6" type="noConversion"/>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248D-2A5A-4C46-B330-DF0C33EB57E1}">
  <sheetPr codeName="Sheet30">
    <tabColor theme="8" tint="0.79998168889431442"/>
  </sheetPr>
  <dimension ref="A1:AR1048575"/>
  <sheetViews>
    <sheetView workbookViewId="0"/>
  </sheetViews>
  <sheetFormatPr defaultColWidth="0" defaultRowHeight="15" customHeight="1"/>
  <cols>
    <col min="1" max="1" width="3.75" style="695" customWidth="1"/>
    <col min="2" max="2" width="33.75" style="695" customWidth="1"/>
    <col min="3" max="3" width="9.625" style="695" customWidth="1"/>
    <col min="4" max="4" width="9.625" style="734" customWidth="1"/>
    <col min="5" max="7" width="9.625" style="721" customWidth="1"/>
    <col min="8" max="8" width="8" style="695" customWidth="1"/>
    <col min="9" max="11" width="22.625" style="695" customWidth="1"/>
    <col min="12" max="12" width="11.5" style="695" bestFit="1" customWidth="1"/>
    <col min="13" max="14" width="8" style="695" customWidth="1"/>
    <col min="15" max="44" width="0" style="695" hidden="1" customWidth="1"/>
    <col min="45" max="16384" width="8" style="695" hidden="1"/>
  </cols>
  <sheetData>
    <row r="1" spans="1:44" ht="19.899999999999999" customHeight="1">
      <c r="A1" s="673"/>
      <c r="B1" s="673" t="s">
        <v>1429</v>
      </c>
      <c r="C1" s="691"/>
      <c r="D1" s="692"/>
      <c r="E1" s="693"/>
      <c r="F1" s="693"/>
      <c r="G1" s="694"/>
      <c r="I1" s="539"/>
      <c r="J1" s="539"/>
      <c r="K1" s="539"/>
      <c r="L1" s="539"/>
    </row>
    <row r="2" spans="1:44" ht="15" customHeight="1">
      <c r="B2" s="696" t="s">
        <v>958</v>
      </c>
      <c r="C2" s="697" t="s">
        <v>959</v>
      </c>
      <c r="D2" s="697" t="s">
        <v>960</v>
      </c>
      <c r="E2" s="698" t="s">
        <v>961</v>
      </c>
      <c r="F2" s="698" t="s">
        <v>962</v>
      </c>
      <c r="G2" s="698" t="s">
        <v>963</v>
      </c>
      <c r="I2" s="699" t="s">
        <v>961</v>
      </c>
      <c r="J2" s="699" t="s">
        <v>962</v>
      </c>
      <c r="K2" s="699" t="s">
        <v>963</v>
      </c>
      <c r="L2" s="699" t="s">
        <v>1431</v>
      </c>
    </row>
    <row r="3" spans="1:44" ht="15" customHeight="1">
      <c r="B3" s="700" t="s">
        <v>1110</v>
      </c>
      <c r="C3" s="701">
        <v>10</v>
      </c>
      <c r="D3" s="702" t="s">
        <v>1111</v>
      </c>
      <c r="E3" s="703">
        <v>3330</v>
      </c>
      <c r="F3" s="703">
        <v>1949410</v>
      </c>
      <c r="G3" s="703">
        <v>58482</v>
      </c>
      <c r="I3" s="539"/>
      <c r="J3" s="539"/>
      <c r="K3" s="539"/>
      <c r="L3" s="539"/>
    </row>
    <row r="4" spans="1:44" ht="15" customHeight="1">
      <c r="B4" s="704"/>
      <c r="C4" s="705"/>
      <c r="D4" s="702"/>
      <c r="E4" s="706">
        <f>C3*E3</f>
        <v>33300</v>
      </c>
      <c r="F4" s="706">
        <f>C3*F3</f>
        <v>19494100</v>
      </c>
      <c r="G4" s="706">
        <f>C3*G3</f>
        <v>584820</v>
      </c>
      <c r="I4" s="539">
        <f>E4</f>
        <v>33300</v>
      </c>
      <c r="J4" s="539">
        <f t="shared" ref="J4:K4" si="0">F4</f>
        <v>19494100</v>
      </c>
      <c r="K4" s="539">
        <f t="shared" si="0"/>
        <v>584820</v>
      </c>
      <c r="L4" s="539">
        <f>SUM(I4:K4)</f>
        <v>20112220</v>
      </c>
    </row>
    <row r="5" spans="1:44" ht="15" customHeight="1">
      <c r="B5" s="700" t="s">
        <v>1112</v>
      </c>
      <c r="C5" s="707">
        <v>10</v>
      </c>
      <c r="D5" s="702" t="s">
        <v>1111</v>
      </c>
      <c r="E5" s="703">
        <v>2884</v>
      </c>
      <c r="F5" s="703">
        <v>2149974</v>
      </c>
      <c r="G5" s="703">
        <v>64499</v>
      </c>
      <c r="I5" s="539"/>
      <c r="J5" s="539"/>
      <c r="K5" s="539"/>
      <c r="L5" s="539"/>
    </row>
    <row r="6" spans="1:44" ht="15" customHeight="1">
      <c r="B6" s="704"/>
      <c r="C6" s="708"/>
      <c r="D6" s="702"/>
      <c r="E6" s="706">
        <f>C5*E5</f>
        <v>28840</v>
      </c>
      <c r="F6" s="706">
        <f>C5*F5</f>
        <v>21499740</v>
      </c>
      <c r="G6" s="706">
        <f>C5*G5</f>
        <v>644990</v>
      </c>
      <c r="I6" s="539">
        <f t="shared" ref="I6:K6" si="1">E6</f>
        <v>28840</v>
      </c>
      <c r="J6" s="539">
        <f t="shared" si="1"/>
        <v>21499740</v>
      </c>
      <c r="K6" s="539">
        <f t="shared" si="1"/>
        <v>644990</v>
      </c>
      <c r="L6" s="539">
        <f>SUM(I6:K6)</f>
        <v>22173570</v>
      </c>
      <c r="AO6" s="695">
        <v>11838</v>
      </c>
      <c r="AP6" s="695">
        <f>2469*2+2000</f>
        <v>6938</v>
      </c>
      <c r="AQ6" s="695">
        <f>6250+2830</f>
        <v>9080</v>
      </c>
      <c r="AR6" s="695">
        <f>AQ6*(AO7*AP7-AO6*AP6+AO8*AP8)/10^9</f>
        <v>592.27023999999994</v>
      </c>
    </row>
    <row r="7" spans="1:44" ht="15" customHeight="1">
      <c r="B7" s="700" t="s">
        <v>1113</v>
      </c>
      <c r="C7" s="707">
        <v>10</v>
      </c>
      <c r="D7" s="702" t="s">
        <v>1111</v>
      </c>
      <c r="E7" s="703">
        <v>2256</v>
      </c>
      <c r="F7" s="703">
        <v>387543</v>
      </c>
      <c r="G7" s="703">
        <v>11626</v>
      </c>
      <c r="I7" s="539"/>
      <c r="J7" s="539"/>
      <c r="K7" s="539"/>
      <c r="L7" s="539"/>
      <c r="AO7" s="695">
        <f>AO6+2000</f>
        <v>13838</v>
      </c>
      <c r="AP7" s="695">
        <f>AP6+2000</f>
        <v>8938</v>
      </c>
      <c r="AR7" s="695">
        <f>(AO7*AP7-AO6*AP6+AO8*AP8)</f>
        <v>65228000</v>
      </c>
    </row>
    <row r="8" spans="1:44" ht="15" customHeight="1">
      <c r="B8" s="704"/>
      <c r="C8" s="705"/>
      <c r="D8" s="702"/>
      <c r="E8" s="706">
        <f>C7*E7</f>
        <v>22560</v>
      </c>
      <c r="F8" s="706">
        <f>C7*F7</f>
        <v>3875430</v>
      </c>
      <c r="G8" s="706">
        <f>C7*G7</f>
        <v>116260</v>
      </c>
      <c r="I8" s="539">
        <f t="shared" ref="I8:K8" si="2">E8</f>
        <v>22560</v>
      </c>
      <c r="J8" s="539">
        <f t="shared" si="2"/>
        <v>3875430</v>
      </c>
      <c r="K8" s="539">
        <f t="shared" si="2"/>
        <v>116260</v>
      </c>
      <c r="L8" s="539">
        <f>SUM(I8:K8)</f>
        <v>4014250</v>
      </c>
      <c r="AO8" s="695">
        <v>11838</v>
      </c>
      <c r="AP8" s="695">
        <v>2000</v>
      </c>
    </row>
    <row r="9" spans="1:44" ht="15" customHeight="1">
      <c r="B9" s="704" t="s">
        <v>1114</v>
      </c>
      <c r="C9" s="709"/>
      <c r="D9" s="702" t="s">
        <v>1115</v>
      </c>
      <c r="E9" s="703">
        <v>1250</v>
      </c>
      <c r="F9" s="703">
        <v>0</v>
      </c>
      <c r="G9" s="703">
        <v>0</v>
      </c>
      <c r="I9" s="539"/>
      <c r="J9" s="539"/>
      <c r="K9" s="539"/>
      <c r="L9" s="539"/>
    </row>
    <row r="10" spans="1:44" ht="15" customHeight="1">
      <c r="B10" s="704"/>
      <c r="C10" s="705"/>
      <c r="D10" s="702"/>
      <c r="E10" s="706">
        <f>C9*E9</f>
        <v>0</v>
      </c>
      <c r="F10" s="706">
        <f>C9*F9</f>
        <v>0</v>
      </c>
      <c r="G10" s="706">
        <f>C9*G9</f>
        <v>0</v>
      </c>
      <c r="I10" s="539">
        <f t="shared" ref="I10:K10" si="3">E10</f>
        <v>0</v>
      </c>
      <c r="J10" s="539">
        <f t="shared" si="3"/>
        <v>0</v>
      </c>
      <c r="K10" s="539">
        <f t="shared" si="3"/>
        <v>0</v>
      </c>
      <c r="L10" s="539">
        <f>SUM(I10:K10)</f>
        <v>0</v>
      </c>
    </row>
    <row r="11" spans="1:44" ht="15" customHeight="1">
      <c r="B11" s="704" t="s">
        <v>1116</v>
      </c>
      <c r="C11" s="709"/>
      <c r="D11" s="702" t="s">
        <v>1115</v>
      </c>
      <c r="E11" s="703">
        <v>1250</v>
      </c>
      <c r="F11" s="703">
        <v>0</v>
      </c>
      <c r="G11" s="703">
        <v>0</v>
      </c>
      <c r="I11" s="539"/>
      <c r="J11" s="539"/>
      <c r="K11" s="539"/>
      <c r="L11" s="539"/>
    </row>
    <row r="12" spans="1:44" ht="15" customHeight="1">
      <c r="B12" s="704"/>
      <c r="C12" s="705"/>
      <c r="D12" s="702"/>
      <c r="E12" s="706">
        <f>C11*E11</f>
        <v>0</v>
      </c>
      <c r="F12" s="706">
        <f>C11*F11</f>
        <v>0</v>
      </c>
      <c r="G12" s="706">
        <f>C11*G11</f>
        <v>0</v>
      </c>
      <c r="I12" s="539">
        <f t="shared" ref="I12:K12" si="4">E12</f>
        <v>0</v>
      </c>
      <c r="J12" s="539">
        <f t="shared" si="4"/>
        <v>0</v>
      </c>
      <c r="K12" s="539">
        <f t="shared" si="4"/>
        <v>0</v>
      </c>
      <c r="L12" s="539">
        <f>SUM(I12:K12)</f>
        <v>0</v>
      </c>
    </row>
    <row r="13" spans="1:44" ht="15" customHeight="1">
      <c r="B13" s="704" t="s">
        <v>1117</v>
      </c>
      <c r="C13" s="709"/>
      <c r="D13" s="702" t="s">
        <v>1115</v>
      </c>
      <c r="E13" s="703">
        <v>1250</v>
      </c>
      <c r="F13" s="703">
        <v>0</v>
      </c>
      <c r="G13" s="703">
        <v>0</v>
      </c>
      <c r="I13" s="539"/>
      <c r="J13" s="539"/>
      <c r="K13" s="539"/>
      <c r="L13" s="539"/>
    </row>
    <row r="14" spans="1:44" ht="15" customHeight="1">
      <c r="B14" s="704"/>
      <c r="C14" s="705"/>
      <c r="D14" s="702"/>
      <c r="E14" s="706">
        <f>C13*E13</f>
        <v>0</v>
      </c>
      <c r="F14" s="706">
        <f>C13*F13</f>
        <v>0</v>
      </c>
      <c r="G14" s="706">
        <f>C13*G13</f>
        <v>0</v>
      </c>
      <c r="I14" s="539">
        <f t="shared" ref="I14:K14" si="5">E14</f>
        <v>0</v>
      </c>
      <c r="J14" s="539">
        <f t="shared" si="5"/>
        <v>0</v>
      </c>
      <c r="K14" s="539">
        <f t="shared" si="5"/>
        <v>0</v>
      </c>
      <c r="L14" s="539">
        <f>SUM(I14:K14)</f>
        <v>0</v>
      </c>
    </row>
    <row r="15" spans="1:44" ht="15" customHeight="1">
      <c r="B15" s="704" t="s">
        <v>1118</v>
      </c>
      <c r="C15" s="709"/>
      <c r="D15" s="702" t="s">
        <v>1115</v>
      </c>
      <c r="E15" s="703">
        <v>1250</v>
      </c>
      <c r="F15" s="703">
        <v>0</v>
      </c>
      <c r="G15" s="703">
        <v>0</v>
      </c>
      <c r="I15" s="539"/>
      <c r="J15" s="539"/>
      <c r="K15" s="539"/>
      <c r="L15" s="539"/>
    </row>
    <row r="16" spans="1:44" ht="15" customHeight="1">
      <c r="B16" s="704"/>
      <c r="C16" s="705"/>
      <c r="D16" s="702"/>
      <c r="E16" s="706">
        <f>C15*E15</f>
        <v>0</v>
      </c>
      <c r="F16" s="706">
        <f>C15*F15</f>
        <v>0</v>
      </c>
      <c r="G16" s="706">
        <f>C15*G15</f>
        <v>0</v>
      </c>
      <c r="I16" s="539">
        <f t="shared" ref="I16:K16" si="6">E16</f>
        <v>0</v>
      </c>
      <c r="J16" s="539">
        <f t="shared" si="6"/>
        <v>0</v>
      </c>
      <c r="K16" s="539">
        <f t="shared" si="6"/>
        <v>0</v>
      </c>
      <c r="L16" s="539">
        <f>SUM(I16:K16)</f>
        <v>0</v>
      </c>
    </row>
    <row r="17" spans="1:12" ht="15" customHeight="1">
      <c r="B17" s="700" t="s">
        <v>1119</v>
      </c>
      <c r="C17" s="709"/>
      <c r="D17" s="702" t="s">
        <v>1115</v>
      </c>
      <c r="E17" s="703">
        <v>1210</v>
      </c>
      <c r="F17" s="703">
        <v>0</v>
      </c>
      <c r="G17" s="703">
        <v>0</v>
      </c>
      <c r="I17" s="539"/>
      <c r="J17" s="539"/>
      <c r="K17" s="539"/>
      <c r="L17" s="539"/>
    </row>
    <row r="18" spans="1:12" ht="15" customHeight="1">
      <c r="B18" s="704"/>
      <c r="C18" s="705"/>
      <c r="D18" s="702"/>
      <c r="E18" s="706">
        <f>C17*E17</f>
        <v>0</v>
      </c>
      <c r="F18" s="706">
        <f>C17*F17</f>
        <v>0</v>
      </c>
      <c r="G18" s="706">
        <f>C17*G17</f>
        <v>0</v>
      </c>
      <c r="I18" s="539">
        <f t="shared" ref="I18:K18" si="7">E18</f>
        <v>0</v>
      </c>
      <c r="J18" s="539">
        <f t="shared" si="7"/>
        <v>0</v>
      </c>
      <c r="K18" s="539">
        <f t="shared" si="7"/>
        <v>0</v>
      </c>
      <c r="L18" s="539">
        <f>SUM(I18:K18)</f>
        <v>0</v>
      </c>
    </row>
    <row r="19" spans="1:12" ht="15" customHeight="1">
      <c r="A19" s="710"/>
      <c r="B19" s="704" t="s">
        <v>1120</v>
      </c>
      <c r="C19" s="709"/>
      <c r="D19" s="702" t="s">
        <v>1115</v>
      </c>
      <c r="E19" s="703">
        <v>1250</v>
      </c>
      <c r="F19" s="703">
        <v>0</v>
      </c>
      <c r="G19" s="703">
        <v>0</v>
      </c>
      <c r="I19" s="539"/>
      <c r="J19" s="539"/>
      <c r="K19" s="539"/>
      <c r="L19" s="539"/>
    </row>
    <row r="20" spans="1:12" ht="15" customHeight="1">
      <c r="A20" s="710"/>
      <c r="B20" s="704"/>
      <c r="C20" s="705"/>
      <c r="D20" s="702"/>
      <c r="E20" s="706">
        <f>C19*E19</f>
        <v>0</v>
      </c>
      <c r="F20" s="706">
        <f>C19*F19</f>
        <v>0</v>
      </c>
      <c r="G20" s="706">
        <f>C19*G19</f>
        <v>0</v>
      </c>
      <c r="I20" s="539">
        <f t="shared" ref="I20:K20" si="8">E20</f>
        <v>0</v>
      </c>
      <c r="J20" s="539">
        <f t="shared" si="8"/>
        <v>0</v>
      </c>
      <c r="K20" s="539">
        <f t="shared" si="8"/>
        <v>0</v>
      </c>
      <c r="L20" s="539">
        <f>SUM(I20:K20)</f>
        <v>0</v>
      </c>
    </row>
    <row r="21" spans="1:12" ht="15" customHeight="1">
      <c r="A21" s="710"/>
      <c r="B21" s="704" t="s">
        <v>1121</v>
      </c>
      <c r="C21" s="709"/>
      <c r="D21" s="702" t="s">
        <v>1115</v>
      </c>
      <c r="E21" s="703">
        <v>1300</v>
      </c>
      <c r="F21" s="703">
        <v>0</v>
      </c>
      <c r="G21" s="703">
        <v>0</v>
      </c>
      <c r="I21" s="539"/>
      <c r="J21" s="539"/>
      <c r="K21" s="539"/>
      <c r="L21" s="539"/>
    </row>
    <row r="22" spans="1:12" ht="15" customHeight="1">
      <c r="B22" s="704"/>
      <c r="C22" s="705"/>
      <c r="D22" s="702"/>
      <c r="E22" s="706"/>
      <c r="F22" s="706">
        <f t="shared" ref="F22" si="9">C21*F21</f>
        <v>0</v>
      </c>
      <c r="G22" s="706">
        <f t="shared" ref="G22" si="10">C21*G21</f>
        <v>0</v>
      </c>
      <c r="I22" s="539">
        <f t="shared" ref="I22:K22" si="11">E22</f>
        <v>0</v>
      </c>
      <c r="J22" s="539">
        <f t="shared" si="11"/>
        <v>0</v>
      </c>
      <c r="K22" s="539">
        <f t="shared" si="11"/>
        <v>0</v>
      </c>
      <c r="L22" s="539">
        <f>SUM(I22:K22)</f>
        <v>0</v>
      </c>
    </row>
    <row r="23" spans="1:12" ht="15" customHeight="1">
      <c r="A23" s="710"/>
      <c r="B23" s="700" t="s">
        <v>1122</v>
      </c>
      <c r="C23" s="709"/>
      <c r="D23" s="702" t="s">
        <v>1115</v>
      </c>
      <c r="E23" s="703">
        <v>1530</v>
      </c>
      <c r="F23" s="703">
        <v>0</v>
      </c>
      <c r="G23" s="703">
        <v>0</v>
      </c>
      <c r="I23" s="539"/>
      <c r="J23" s="539"/>
      <c r="K23" s="539"/>
      <c r="L23" s="539"/>
    </row>
    <row r="24" spans="1:12" ht="15" customHeight="1">
      <c r="B24" s="704"/>
      <c r="C24" s="705"/>
      <c r="D24" s="702"/>
      <c r="E24" s="706">
        <f>C23*E23</f>
        <v>0</v>
      </c>
      <c r="F24" s="706">
        <f t="shared" ref="F24" si="12">C23*F23</f>
        <v>0</v>
      </c>
      <c r="G24" s="706">
        <f t="shared" ref="G24" si="13">C23*G23</f>
        <v>0</v>
      </c>
      <c r="I24" s="539">
        <f t="shared" ref="I24:K24" si="14">E24</f>
        <v>0</v>
      </c>
      <c r="J24" s="539">
        <f t="shared" si="14"/>
        <v>0</v>
      </c>
      <c r="K24" s="539">
        <f t="shared" si="14"/>
        <v>0</v>
      </c>
      <c r="L24" s="539">
        <f>SUM(I24:K24)</f>
        <v>0</v>
      </c>
    </row>
    <row r="25" spans="1:12" ht="15" customHeight="1">
      <c r="A25" s="710"/>
      <c r="B25" s="704" t="s">
        <v>1123</v>
      </c>
      <c r="C25" s="709"/>
      <c r="D25" s="702" t="s">
        <v>1115</v>
      </c>
      <c r="E25" s="703">
        <v>1300</v>
      </c>
      <c r="F25" s="703">
        <v>0</v>
      </c>
      <c r="G25" s="703">
        <v>0</v>
      </c>
      <c r="I25" s="539"/>
      <c r="J25" s="539"/>
      <c r="K25" s="539"/>
      <c r="L25" s="539"/>
    </row>
    <row r="26" spans="1:12" ht="15" customHeight="1">
      <c r="B26" s="704"/>
      <c r="C26" s="705"/>
      <c r="D26" s="702"/>
      <c r="E26" s="706"/>
      <c r="F26" s="706">
        <f t="shared" ref="F26" si="15">C25*F25</f>
        <v>0</v>
      </c>
      <c r="G26" s="706">
        <f t="shared" ref="G26" si="16">C25*G25</f>
        <v>0</v>
      </c>
      <c r="I26" s="539">
        <f t="shared" ref="I26:K26" si="17">E26</f>
        <v>0</v>
      </c>
      <c r="J26" s="539">
        <f t="shared" si="17"/>
        <v>0</v>
      </c>
      <c r="K26" s="539">
        <f t="shared" si="17"/>
        <v>0</v>
      </c>
      <c r="L26" s="539">
        <f>SUM(I26:K26)</f>
        <v>0</v>
      </c>
    </row>
    <row r="27" spans="1:12" ht="15" customHeight="1">
      <c r="B27" s="704" t="s">
        <v>1124</v>
      </c>
      <c r="C27" s="709"/>
      <c r="D27" s="702" t="s">
        <v>1115</v>
      </c>
      <c r="E27" s="703">
        <v>1300</v>
      </c>
      <c r="F27" s="703">
        <v>0</v>
      </c>
      <c r="G27" s="703">
        <v>0</v>
      </c>
      <c r="I27" s="539"/>
      <c r="J27" s="539"/>
      <c r="K27" s="539"/>
      <c r="L27" s="539"/>
    </row>
    <row r="28" spans="1:12" ht="15" customHeight="1">
      <c r="B28" s="704"/>
      <c r="C28" s="705"/>
      <c r="D28" s="702"/>
      <c r="E28" s="706">
        <f>C27*E27</f>
        <v>0</v>
      </c>
      <c r="F28" s="706">
        <f>C27*F27</f>
        <v>0</v>
      </c>
      <c r="G28" s="706">
        <f>C27*G27</f>
        <v>0</v>
      </c>
      <c r="I28" s="539">
        <f t="shared" ref="I28:K28" si="18">E28</f>
        <v>0</v>
      </c>
      <c r="J28" s="539">
        <f t="shared" si="18"/>
        <v>0</v>
      </c>
      <c r="K28" s="539">
        <f t="shared" si="18"/>
        <v>0</v>
      </c>
      <c r="L28" s="539">
        <f>SUM(I28:K28)</f>
        <v>0</v>
      </c>
    </row>
    <row r="29" spans="1:12" ht="15" customHeight="1">
      <c r="B29" s="305" t="s">
        <v>1125</v>
      </c>
      <c r="C29" s="709"/>
      <c r="D29" s="702" t="s">
        <v>1115</v>
      </c>
      <c r="E29" s="703">
        <v>1000</v>
      </c>
      <c r="F29" s="703">
        <v>0</v>
      </c>
      <c r="G29" s="703">
        <v>0</v>
      </c>
      <c r="I29" s="539"/>
      <c r="J29" s="539"/>
      <c r="K29" s="539"/>
      <c r="L29" s="539"/>
    </row>
    <row r="30" spans="1:12" ht="15" customHeight="1">
      <c r="B30" s="704"/>
      <c r="C30" s="705"/>
      <c r="D30" s="702"/>
      <c r="E30" s="706">
        <f>C29*E29</f>
        <v>0</v>
      </c>
      <c r="F30" s="706">
        <f>C29*F29</f>
        <v>0</v>
      </c>
      <c r="G30" s="706">
        <f>C29*G29</f>
        <v>0</v>
      </c>
      <c r="I30" s="539">
        <f t="shared" ref="I30:K30" si="19">E30</f>
        <v>0</v>
      </c>
      <c r="J30" s="539">
        <f t="shared" si="19"/>
        <v>0</v>
      </c>
      <c r="K30" s="539">
        <f t="shared" si="19"/>
        <v>0</v>
      </c>
      <c r="L30" s="539">
        <f>SUM(I30:K30)</f>
        <v>0</v>
      </c>
    </row>
    <row r="31" spans="1:12" ht="15" customHeight="1">
      <c r="B31" s="305" t="s">
        <v>1126</v>
      </c>
      <c r="C31" s="709"/>
      <c r="D31" s="702" t="s">
        <v>1115</v>
      </c>
      <c r="E31" s="703">
        <v>1275</v>
      </c>
      <c r="F31" s="703">
        <v>0</v>
      </c>
      <c r="G31" s="703">
        <v>0</v>
      </c>
      <c r="I31" s="539"/>
      <c r="J31" s="539"/>
      <c r="K31" s="539"/>
      <c r="L31" s="539"/>
    </row>
    <row r="32" spans="1:12" ht="15" customHeight="1">
      <c r="B32" s="704"/>
      <c r="C32" s="705"/>
      <c r="D32" s="702"/>
      <c r="E32" s="706">
        <f>C31*E31</f>
        <v>0</v>
      </c>
      <c r="F32" s="706">
        <f>C31*F31</f>
        <v>0</v>
      </c>
      <c r="G32" s="706">
        <f>C31*G31</f>
        <v>0</v>
      </c>
      <c r="I32" s="539">
        <f t="shared" ref="I32:K32" si="20">E32</f>
        <v>0</v>
      </c>
      <c r="J32" s="539">
        <f t="shared" si="20"/>
        <v>0</v>
      </c>
      <c r="K32" s="539">
        <f t="shared" si="20"/>
        <v>0</v>
      </c>
      <c r="L32" s="539">
        <f>SUM(I32:K32)</f>
        <v>0</v>
      </c>
    </row>
    <row r="33" spans="1:12" ht="15" customHeight="1">
      <c r="B33" s="704" t="s">
        <v>1127</v>
      </c>
      <c r="C33" s="709"/>
      <c r="D33" s="702" t="s">
        <v>1115</v>
      </c>
      <c r="E33" s="703"/>
      <c r="F33" s="703">
        <v>0</v>
      </c>
      <c r="G33" s="703">
        <v>0</v>
      </c>
      <c r="I33" s="539"/>
      <c r="J33" s="539"/>
      <c r="K33" s="539"/>
      <c r="L33" s="539"/>
    </row>
    <row r="34" spans="1:12" ht="15" customHeight="1">
      <c r="B34" s="704"/>
      <c r="C34" s="705"/>
      <c r="D34" s="702"/>
      <c r="E34" s="706">
        <f>C33*E33</f>
        <v>0</v>
      </c>
      <c r="F34" s="706">
        <f>C33*F33</f>
        <v>0</v>
      </c>
      <c r="G34" s="706">
        <f>C33*G33</f>
        <v>0</v>
      </c>
      <c r="I34" s="539">
        <f t="shared" ref="I34:K34" si="21">E34</f>
        <v>0</v>
      </c>
      <c r="J34" s="539">
        <f t="shared" si="21"/>
        <v>0</v>
      </c>
      <c r="K34" s="539">
        <f t="shared" si="21"/>
        <v>0</v>
      </c>
      <c r="L34" s="539">
        <f>SUM(I34:K34)</f>
        <v>0</v>
      </c>
    </row>
    <row r="35" spans="1:12" ht="15" customHeight="1">
      <c r="B35" s="704" t="s">
        <v>1128</v>
      </c>
      <c r="C35" s="709"/>
      <c r="D35" s="702" t="s">
        <v>1115</v>
      </c>
      <c r="E35" s="703">
        <v>2388</v>
      </c>
      <c r="F35" s="703">
        <v>0</v>
      </c>
      <c r="G35" s="703">
        <v>0</v>
      </c>
      <c r="I35" s="539"/>
      <c r="J35" s="539"/>
      <c r="K35" s="539"/>
      <c r="L35" s="539"/>
    </row>
    <row r="36" spans="1:12" ht="15" customHeight="1">
      <c r="B36" s="704"/>
      <c r="C36" s="705"/>
      <c r="D36" s="702"/>
      <c r="E36" s="706">
        <f>C35*E35</f>
        <v>0</v>
      </c>
      <c r="F36" s="706">
        <f>C35*F35</f>
        <v>0</v>
      </c>
      <c r="G36" s="706">
        <f>C35*G35</f>
        <v>0</v>
      </c>
      <c r="I36" s="539">
        <f t="shared" ref="I36:K36" si="22">E36</f>
        <v>0</v>
      </c>
      <c r="J36" s="539">
        <f t="shared" si="22"/>
        <v>0</v>
      </c>
      <c r="K36" s="539">
        <f t="shared" si="22"/>
        <v>0</v>
      </c>
      <c r="L36" s="539">
        <f>SUM(I36:K36)</f>
        <v>0</v>
      </c>
    </row>
    <row r="37" spans="1:12" ht="15" customHeight="1">
      <c r="B37" s="704" t="s">
        <v>1129</v>
      </c>
      <c r="C37" s="709"/>
      <c r="D37" s="702" t="s">
        <v>1115</v>
      </c>
      <c r="E37" s="703">
        <v>1320</v>
      </c>
      <c r="F37" s="703">
        <v>0</v>
      </c>
      <c r="G37" s="703">
        <v>0</v>
      </c>
      <c r="I37" s="539"/>
      <c r="J37" s="539"/>
      <c r="K37" s="539"/>
      <c r="L37" s="539"/>
    </row>
    <row r="38" spans="1:12" ht="15" customHeight="1">
      <c r="B38" s="704"/>
      <c r="C38" s="705"/>
      <c r="D38" s="702"/>
      <c r="E38" s="706">
        <f>C37*E37</f>
        <v>0</v>
      </c>
      <c r="F38" s="706">
        <f>C37*F37</f>
        <v>0</v>
      </c>
      <c r="G38" s="706">
        <f>C37*G37</f>
        <v>0</v>
      </c>
      <c r="I38" s="539">
        <f t="shared" ref="I38:K38" si="23">E38</f>
        <v>0</v>
      </c>
      <c r="J38" s="539">
        <f t="shared" si="23"/>
        <v>0</v>
      </c>
      <c r="K38" s="539">
        <f t="shared" si="23"/>
        <v>0</v>
      </c>
      <c r="L38" s="539">
        <f>SUM(I38:K38)</f>
        <v>0</v>
      </c>
    </row>
    <row r="39" spans="1:12" ht="15" customHeight="1">
      <c r="B39" s="704" t="s">
        <v>1130</v>
      </c>
      <c r="C39" s="709"/>
      <c r="D39" s="702" t="s">
        <v>1115</v>
      </c>
      <c r="E39" s="703"/>
      <c r="F39" s="703">
        <v>0</v>
      </c>
      <c r="G39" s="703">
        <v>0</v>
      </c>
      <c r="I39" s="539"/>
      <c r="J39" s="539"/>
      <c r="K39" s="539"/>
      <c r="L39" s="539"/>
    </row>
    <row r="40" spans="1:12" ht="15" customHeight="1">
      <c r="B40" s="704"/>
      <c r="C40" s="705"/>
      <c r="D40" s="702"/>
      <c r="E40" s="706">
        <f>C39*E39</f>
        <v>0</v>
      </c>
      <c r="F40" s="706">
        <f>C39*F39</f>
        <v>0</v>
      </c>
      <c r="G40" s="706">
        <f>C39*G39</f>
        <v>0</v>
      </c>
      <c r="I40" s="539">
        <f t="shared" ref="I40:K40" si="24">E40</f>
        <v>0</v>
      </c>
      <c r="J40" s="539">
        <f t="shared" si="24"/>
        <v>0</v>
      </c>
      <c r="K40" s="539">
        <f t="shared" si="24"/>
        <v>0</v>
      </c>
      <c r="L40" s="539">
        <f>SUM(I40:K40)</f>
        <v>0</v>
      </c>
    </row>
    <row r="41" spans="1:12" ht="15" customHeight="1">
      <c r="A41" s="710"/>
      <c r="B41" s="704" t="s">
        <v>1131</v>
      </c>
      <c r="C41" s="709"/>
      <c r="D41" s="702" t="s">
        <v>1115</v>
      </c>
      <c r="E41" s="703">
        <v>1070</v>
      </c>
      <c r="F41" s="703">
        <v>0</v>
      </c>
      <c r="G41" s="703">
        <v>0</v>
      </c>
      <c r="I41" s="539"/>
      <c r="J41" s="539"/>
      <c r="K41" s="539"/>
      <c r="L41" s="539"/>
    </row>
    <row r="42" spans="1:12" ht="15" customHeight="1">
      <c r="B42" s="704"/>
      <c r="C42" s="705"/>
      <c r="D42" s="702"/>
      <c r="E42" s="706">
        <f>C41*E41</f>
        <v>0</v>
      </c>
      <c r="F42" s="706">
        <f>C41*F41</f>
        <v>0</v>
      </c>
      <c r="G42" s="706">
        <f>C41*G41</f>
        <v>0</v>
      </c>
      <c r="I42" s="539">
        <f t="shared" ref="I42:K42" si="25">E42</f>
        <v>0</v>
      </c>
      <c r="J42" s="539">
        <f t="shared" si="25"/>
        <v>0</v>
      </c>
      <c r="K42" s="539">
        <f t="shared" si="25"/>
        <v>0</v>
      </c>
      <c r="L42" s="539">
        <f>SUM(I42:K42)</f>
        <v>0</v>
      </c>
    </row>
    <row r="43" spans="1:12" ht="15" customHeight="1">
      <c r="B43" s="704" t="s">
        <v>1132</v>
      </c>
      <c r="C43" s="709"/>
      <c r="D43" s="702" t="s">
        <v>1115</v>
      </c>
      <c r="E43" s="703"/>
      <c r="F43" s="703">
        <v>0</v>
      </c>
      <c r="G43" s="703">
        <v>0</v>
      </c>
      <c r="I43" s="539"/>
      <c r="J43" s="539"/>
      <c r="K43" s="539"/>
      <c r="L43" s="539"/>
    </row>
    <row r="44" spans="1:12" ht="15" customHeight="1">
      <c r="B44" s="704"/>
      <c r="C44" s="705"/>
      <c r="D44" s="702"/>
      <c r="E44" s="706">
        <f>C43*E43</f>
        <v>0</v>
      </c>
      <c r="F44" s="706">
        <f>C43*F43</f>
        <v>0</v>
      </c>
      <c r="G44" s="706">
        <f>C43*G43</f>
        <v>0</v>
      </c>
      <c r="I44" s="539">
        <f t="shared" ref="I44:K44" si="26">E44</f>
        <v>0</v>
      </c>
      <c r="J44" s="539">
        <f t="shared" si="26"/>
        <v>0</v>
      </c>
      <c r="K44" s="539">
        <f t="shared" si="26"/>
        <v>0</v>
      </c>
      <c r="L44" s="539">
        <f>SUM(I44:K44)</f>
        <v>0</v>
      </c>
    </row>
    <row r="45" spans="1:12" ht="15" customHeight="1">
      <c r="B45" s="704" t="s">
        <v>1133</v>
      </c>
      <c r="C45" s="709"/>
      <c r="D45" s="702" t="s">
        <v>1115</v>
      </c>
      <c r="E45" s="703"/>
      <c r="F45" s="703">
        <v>0</v>
      </c>
      <c r="G45" s="703">
        <v>0</v>
      </c>
      <c r="I45" s="539"/>
      <c r="J45" s="539"/>
      <c r="K45" s="539"/>
      <c r="L45" s="539"/>
    </row>
    <row r="46" spans="1:12" ht="15" customHeight="1">
      <c r="B46" s="704"/>
      <c r="C46" s="705"/>
      <c r="D46" s="702"/>
      <c r="E46" s="706">
        <f>C45*E45</f>
        <v>0</v>
      </c>
      <c r="F46" s="706">
        <f>C45*F45</f>
        <v>0</v>
      </c>
      <c r="G46" s="706">
        <f>C45*G45</f>
        <v>0</v>
      </c>
      <c r="I46" s="539">
        <f t="shared" ref="I46:K46" si="27">E46</f>
        <v>0</v>
      </c>
      <c r="J46" s="539">
        <f t="shared" si="27"/>
        <v>0</v>
      </c>
      <c r="K46" s="539">
        <f t="shared" si="27"/>
        <v>0</v>
      </c>
      <c r="L46" s="539">
        <f>SUM(I46:K46)</f>
        <v>0</v>
      </c>
    </row>
    <row r="47" spans="1:12" ht="15" customHeight="1">
      <c r="B47" s="704" t="s">
        <v>1134</v>
      </c>
      <c r="C47" s="709"/>
      <c r="D47" s="702" t="s">
        <v>1115</v>
      </c>
      <c r="E47" s="703"/>
      <c r="F47" s="703">
        <v>0</v>
      </c>
      <c r="G47" s="703">
        <v>0</v>
      </c>
      <c r="I47" s="539"/>
      <c r="J47" s="539"/>
      <c r="K47" s="539"/>
      <c r="L47" s="539"/>
    </row>
    <row r="48" spans="1:12" ht="15" customHeight="1">
      <c r="B48" s="704"/>
      <c r="C48" s="705"/>
      <c r="D48" s="702"/>
      <c r="E48" s="706">
        <f>C47*E47</f>
        <v>0</v>
      </c>
      <c r="F48" s="706">
        <f>C47*F47</f>
        <v>0</v>
      </c>
      <c r="G48" s="706">
        <f>C47*G47</f>
        <v>0</v>
      </c>
      <c r="I48" s="539">
        <f t="shared" ref="I48:K48" si="28">E48</f>
        <v>0</v>
      </c>
      <c r="J48" s="539">
        <f t="shared" si="28"/>
        <v>0</v>
      </c>
      <c r="K48" s="539">
        <f t="shared" si="28"/>
        <v>0</v>
      </c>
      <c r="L48" s="539">
        <f>SUM(I48:K48)</f>
        <v>0</v>
      </c>
    </row>
    <row r="49" spans="1:12" ht="15" customHeight="1">
      <c r="B49" s="704" t="s">
        <v>1135</v>
      </c>
      <c r="C49" s="709"/>
      <c r="D49" s="702" t="s">
        <v>1115</v>
      </c>
      <c r="E49" s="703"/>
      <c r="F49" s="703">
        <v>0</v>
      </c>
      <c r="G49" s="703">
        <v>0</v>
      </c>
      <c r="I49" s="539"/>
      <c r="J49" s="539"/>
      <c r="K49" s="539"/>
      <c r="L49" s="539"/>
    </row>
    <row r="50" spans="1:12" ht="15" customHeight="1">
      <c r="B50" s="704"/>
      <c r="C50" s="705"/>
      <c r="D50" s="702"/>
      <c r="E50" s="706">
        <f>C49*E49</f>
        <v>0</v>
      </c>
      <c r="F50" s="706">
        <f>C49*F49</f>
        <v>0</v>
      </c>
      <c r="G50" s="706">
        <f>C49*G49</f>
        <v>0</v>
      </c>
      <c r="I50" s="539">
        <f t="shared" ref="I50:K50" si="29">E50</f>
        <v>0</v>
      </c>
      <c r="J50" s="539">
        <f t="shared" si="29"/>
        <v>0</v>
      </c>
      <c r="K50" s="539">
        <f t="shared" si="29"/>
        <v>0</v>
      </c>
      <c r="L50" s="539">
        <f>SUM(I50:K50)</f>
        <v>0</v>
      </c>
    </row>
    <row r="51" spans="1:12" ht="15" customHeight="1">
      <c r="B51" s="704" t="s">
        <v>1136</v>
      </c>
      <c r="C51" s="709"/>
      <c r="D51" s="702" t="s">
        <v>1115</v>
      </c>
      <c r="E51" s="703"/>
      <c r="F51" s="703">
        <v>0</v>
      </c>
      <c r="G51" s="703">
        <v>0</v>
      </c>
      <c r="I51" s="539"/>
      <c r="J51" s="539"/>
      <c r="K51" s="539"/>
      <c r="L51" s="539"/>
    </row>
    <row r="52" spans="1:12" ht="15" customHeight="1">
      <c r="B52" s="704"/>
      <c r="C52" s="705"/>
      <c r="D52" s="702"/>
      <c r="E52" s="706">
        <f>C51*E51</f>
        <v>0</v>
      </c>
      <c r="F52" s="706">
        <f>C51*F51</f>
        <v>0</v>
      </c>
      <c r="G52" s="706">
        <f>C51*G51</f>
        <v>0</v>
      </c>
      <c r="I52" s="539">
        <f t="shared" ref="I52:K52" si="30">E52</f>
        <v>0</v>
      </c>
      <c r="J52" s="539">
        <f t="shared" si="30"/>
        <v>0</v>
      </c>
      <c r="K52" s="539">
        <f t="shared" si="30"/>
        <v>0</v>
      </c>
      <c r="L52" s="539">
        <f>SUM(I52:K52)</f>
        <v>0</v>
      </c>
    </row>
    <row r="53" spans="1:12" ht="15" customHeight="1">
      <c r="B53" s="704" t="s">
        <v>1137</v>
      </c>
      <c r="C53" s="709"/>
      <c r="D53" s="702" t="s">
        <v>1138</v>
      </c>
      <c r="E53" s="703">
        <v>1780</v>
      </c>
      <c r="F53" s="703">
        <v>0</v>
      </c>
      <c r="G53" s="703">
        <v>0</v>
      </c>
      <c r="I53" s="539"/>
      <c r="J53" s="539"/>
      <c r="K53" s="539"/>
      <c r="L53" s="539"/>
    </row>
    <row r="54" spans="1:12" ht="15" customHeight="1">
      <c r="B54" s="704"/>
      <c r="C54" s="705"/>
      <c r="D54" s="702"/>
      <c r="E54" s="706">
        <f>C53*E53</f>
        <v>0</v>
      </c>
      <c r="F54" s="706">
        <f>C53*F53</f>
        <v>0</v>
      </c>
      <c r="G54" s="706">
        <f>C53*G53</f>
        <v>0</v>
      </c>
      <c r="I54" s="539">
        <f t="shared" ref="I54:K54" si="31">E54</f>
        <v>0</v>
      </c>
      <c r="J54" s="539">
        <f t="shared" si="31"/>
        <v>0</v>
      </c>
      <c r="K54" s="539">
        <f t="shared" si="31"/>
        <v>0</v>
      </c>
      <c r="L54" s="539">
        <f>SUM(I54:K54)</f>
        <v>0</v>
      </c>
    </row>
    <row r="55" spans="1:12" ht="15" customHeight="1">
      <c r="B55" s="704" t="s">
        <v>1139</v>
      </c>
      <c r="C55" s="709"/>
      <c r="D55" s="702" t="s">
        <v>1138</v>
      </c>
      <c r="E55" s="703">
        <v>8000</v>
      </c>
      <c r="F55" s="703">
        <v>0</v>
      </c>
      <c r="G55" s="703">
        <v>0</v>
      </c>
      <c r="I55" s="539"/>
      <c r="J55" s="539"/>
      <c r="K55" s="539"/>
      <c r="L55" s="539"/>
    </row>
    <row r="56" spans="1:12" ht="15" customHeight="1">
      <c r="B56" s="704"/>
      <c r="C56" s="705"/>
      <c r="D56" s="702"/>
      <c r="E56" s="706">
        <f>C55*E55</f>
        <v>0</v>
      </c>
      <c r="F56" s="706">
        <f>C55*F55</f>
        <v>0</v>
      </c>
      <c r="G56" s="706">
        <f>C55*G55</f>
        <v>0</v>
      </c>
      <c r="I56" s="539">
        <f t="shared" ref="I56:K56" si="32">E56</f>
        <v>0</v>
      </c>
      <c r="J56" s="539">
        <f t="shared" si="32"/>
        <v>0</v>
      </c>
      <c r="K56" s="539">
        <f t="shared" si="32"/>
        <v>0</v>
      </c>
      <c r="L56" s="539">
        <f>SUM(I56:K56)</f>
        <v>0</v>
      </c>
    </row>
    <row r="57" spans="1:12" ht="15" customHeight="1">
      <c r="A57" s="710"/>
      <c r="B57" s="711" t="s">
        <v>1140</v>
      </c>
      <c r="C57" s="712">
        <v>150</v>
      </c>
      <c r="D57" s="550" t="s">
        <v>1141</v>
      </c>
      <c r="E57" s="713"/>
      <c r="F57" s="713"/>
      <c r="G57" s="713">
        <v>5500</v>
      </c>
      <c r="H57" s="695">
        <f>AR7/(400*1829)*3</f>
        <v>267.47402952433026</v>
      </c>
      <c r="I57" s="539"/>
      <c r="J57" s="539"/>
      <c r="K57" s="539"/>
      <c r="L57" s="539"/>
    </row>
    <row r="58" spans="1:12" ht="15" customHeight="1">
      <c r="B58" s="714"/>
      <c r="C58" s="715"/>
      <c r="D58" s="550"/>
      <c r="E58" s="713">
        <f>C57*E57</f>
        <v>0</v>
      </c>
      <c r="F58" s="713">
        <f>C57*F57</f>
        <v>0</v>
      </c>
      <c r="G58" s="713">
        <f>C57*G57</f>
        <v>825000</v>
      </c>
      <c r="I58" s="539">
        <f t="shared" ref="I58:K58" si="33">E58</f>
        <v>0</v>
      </c>
      <c r="J58" s="539">
        <f t="shared" si="33"/>
        <v>0</v>
      </c>
      <c r="K58" s="539">
        <f t="shared" si="33"/>
        <v>825000</v>
      </c>
      <c r="L58" s="539">
        <f>SUM(I58:K58)</f>
        <v>825000</v>
      </c>
    </row>
    <row r="59" spans="1:12" ht="15" customHeight="1">
      <c r="A59" s="710"/>
      <c r="B59" s="306" t="s">
        <v>1142</v>
      </c>
      <c r="C59" s="716">
        <f>AR6</f>
        <v>592.27023999999994</v>
      </c>
      <c r="D59" s="717" t="s">
        <v>971</v>
      </c>
      <c r="E59" s="718"/>
      <c r="F59" s="718"/>
      <c r="G59" s="718">
        <v>45000</v>
      </c>
      <c r="I59" s="539"/>
      <c r="J59" s="539"/>
      <c r="K59" s="539"/>
      <c r="L59" s="539"/>
    </row>
    <row r="60" spans="1:12" ht="15" customHeight="1">
      <c r="B60" s="704"/>
      <c r="C60" s="705"/>
      <c r="D60" s="702"/>
      <c r="E60" s="706">
        <f>C59*E59</f>
        <v>0</v>
      </c>
      <c r="F60" s="706">
        <f>C59*F59</f>
        <v>0</v>
      </c>
      <c r="G60" s="706">
        <f>C59*G59</f>
        <v>26652160.799999997</v>
      </c>
      <c r="I60" s="539">
        <f t="shared" ref="I60:K60" si="34">E60</f>
        <v>0</v>
      </c>
      <c r="J60" s="539">
        <f>F60</f>
        <v>0</v>
      </c>
      <c r="K60" s="539">
        <f t="shared" si="34"/>
        <v>26652160.799999997</v>
      </c>
      <c r="L60" s="539">
        <f>SUM(I60:K60)</f>
        <v>26652160.799999997</v>
      </c>
    </row>
    <row r="61" spans="1:12" ht="15" customHeight="1">
      <c r="B61" s="700" t="s">
        <v>1143</v>
      </c>
      <c r="C61" s="716"/>
      <c r="D61" s="717" t="s">
        <v>971</v>
      </c>
      <c r="E61" s="718">
        <v>4982</v>
      </c>
      <c r="F61" s="718">
        <v>17048</v>
      </c>
      <c r="G61" s="718">
        <v>340</v>
      </c>
      <c r="I61" s="539"/>
      <c r="J61" s="539"/>
      <c r="K61" s="539"/>
      <c r="L61" s="539"/>
    </row>
    <row r="62" spans="1:12" ht="15" customHeight="1">
      <c r="B62" s="704"/>
      <c r="C62" s="705"/>
      <c r="D62" s="702"/>
      <c r="E62" s="706">
        <f>C61*E61</f>
        <v>0</v>
      </c>
      <c r="F62" s="706">
        <f>C61*F61</f>
        <v>0</v>
      </c>
      <c r="G62" s="706">
        <f>C61*G61</f>
        <v>0</v>
      </c>
      <c r="I62" s="539">
        <f t="shared" ref="I62:K62" si="35">E62</f>
        <v>0</v>
      </c>
      <c r="J62" s="539">
        <f t="shared" si="35"/>
        <v>0</v>
      </c>
      <c r="K62" s="539">
        <f t="shared" si="35"/>
        <v>0</v>
      </c>
      <c r="L62" s="539">
        <f>SUM(I62:K62)</f>
        <v>0</v>
      </c>
    </row>
    <row r="63" spans="1:12" ht="15" customHeight="1">
      <c r="B63" s="700" t="s">
        <v>1144</v>
      </c>
      <c r="C63" s="716"/>
      <c r="D63" s="717" t="s">
        <v>971</v>
      </c>
      <c r="E63" s="718">
        <v>440</v>
      </c>
      <c r="F63" s="718">
        <v>4535</v>
      </c>
      <c r="G63" s="718">
        <v>0</v>
      </c>
      <c r="I63" s="539"/>
      <c r="J63" s="539"/>
      <c r="K63" s="539"/>
      <c r="L63" s="539"/>
    </row>
    <row r="64" spans="1:12" ht="15" customHeight="1">
      <c r="B64" s="704"/>
      <c r="C64" s="705"/>
      <c r="D64" s="702"/>
      <c r="E64" s="706">
        <f>C63*E63</f>
        <v>0</v>
      </c>
      <c r="F64" s="706">
        <f>C63*F63</f>
        <v>0</v>
      </c>
      <c r="G64" s="706">
        <f>C63*G63</f>
        <v>0</v>
      </c>
      <c r="I64" s="539">
        <f t="shared" ref="I64:K64" si="36">E64</f>
        <v>0</v>
      </c>
      <c r="J64" s="539">
        <f t="shared" si="36"/>
        <v>0</v>
      </c>
      <c r="K64" s="539">
        <f t="shared" si="36"/>
        <v>0</v>
      </c>
      <c r="L64" s="539">
        <f>SUM(I64:K64)</f>
        <v>0</v>
      </c>
    </row>
    <row r="65" spans="2:12" ht="15" customHeight="1">
      <c r="B65" s="700" t="s">
        <v>1145</v>
      </c>
      <c r="C65" s="716">
        <v>500</v>
      </c>
      <c r="D65" s="717" t="s">
        <v>971</v>
      </c>
      <c r="E65" s="718">
        <v>706</v>
      </c>
      <c r="F65" s="718">
        <v>8156</v>
      </c>
      <c r="G65" s="718">
        <v>163</v>
      </c>
      <c r="I65" s="539"/>
      <c r="J65" s="539"/>
      <c r="K65" s="539"/>
      <c r="L65" s="539"/>
    </row>
    <row r="66" spans="2:12" ht="15" customHeight="1">
      <c r="B66" s="704"/>
      <c r="C66" s="705"/>
      <c r="D66" s="702"/>
      <c r="E66" s="706">
        <f>C65*E65</f>
        <v>353000</v>
      </c>
      <c r="F66" s="706">
        <f>C65*F65</f>
        <v>4078000</v>
      </c>
      <c r="G66" s="706">
        <f>C65*G65</f>
        <v>81500</v>
      </c>
      <c r="I66" s="539">
        <f t="shared" ref="I66:K66" si="37">E66</f>
        <v>353000</v>
      </c>
      <c r="J66" s="539">
        <f t="shared" si="37"/>
        <v>4078000</v>
      </c>
      <c r="K66" s="539">
        <f t="shared" si="37"/>
        <v>81500</v>
      </c>
      <c r="L66" s="539">
        <f>SUM(I66:K66)</f>
        <v>4512500</v>
      </c>
    </row>
    <row r="67" spans="2:12" ht="15" customHeight="1">
      <c r="B67" s="700" t="s">
        <v>1146</v>
      </c>
      <c r="C67" s="719"/>
      <c r="D67" s="702" t="s">
        <v>1147</v>
      </c>
      <c r="E67" s="703">
        <v>61250</v>
      </c>
      <c r="F67" s="703">
        <v>4712</v>
      </c>
      <c r="G67" s="703">
        <v>0</v>
      </c>
      <c r="I67" s="539"/>
      <c r="J67" s="539"/>
      <c r="K67" s="539"/>
      <c r="L67" s="539"/>
    </row>
    <row r="68" spans="2:12" ht="15" customHeight="1">
      <c r="B68" s="704"/>
      <c r="C68" s="705"/>
      <c r="D68" s="702"/>
      <c r="E68" s="706">
        <f>C67*E67</f>
        <v>0</v>
      </c>
      <c r="F68" s="706">
        <f>C67*F67</f>
        <v>0</v>
      </c>
      <c r="G68" s="706">
        <f>C67*G67</f>
        <v>0</v>
      </c>
      <c r="I68" s="539">
        <f t="shared" ref="I68:K68" si="38">E68</f>
        <v>0</v>
      </c>
      <c r="J68" s="539">
        <f t="shared" si="38"/>
        <v>0</v>
      </c>
      <c r="K68" s="539">
        <f t="shared" si="38"/>
        <v>0</v>
      </c>
      <c r="L68" s="539">
        <f>SUM(I68:K68)</f>
        <v>0</v>
      </c>
    </row>
    <row r="69" spans="2:12" ht="15" customHeight="1">
      <c r="B69" s="700" t="s">
        <v>1148</v>
      </c>
      <c r="C69" s="720">
        <v>90</v>
      </c>
      <c r="D69" s="702" t="s">
        <v>1111</v>
      </c>
      <c r="E69" s="703">
        <v>0</v>
      </c>
      <c r="F69" s="703">
        <v>3141</v>
      </c>
      <c r="G69" s="703">
        <v>797</v>
      </c>
      <c r="I69" s="539"/>
      <c r="J69" s="539"/>
      <c r="K69" s="539"/>
      <c r="L69" s="539"/>
    </row>
    <row r="70" spans="2:12" ht="15" customHeight="1">
      <c r="B70" s="704"/>
      <c r="C70" s="705"/>
      <c r="D70" s="702"/>
      <c r="E70" s="706">
        <f>C69*E69</f>
        <v>0</v>
      </c>
      <c r="F70" s="706">
        <f>C69*F69</f>
        <v>282690</v>
      </c>
      <c r="G70" s="706">
        <f>C69*G69</f>
        <v>71730</v>
      </c>
      <c r="I70" s="539">
        <f t="shared" ref="I70:K70" si="39">E70</f>
        <v>0</v>
      </c>
      <c r="J70" s="539">
        <f t="shared" si="39"/>
        <v>282690</v>
      </c>
      <c r="K70" s="539">
        <f t="shared" si="39"/>
        <v>71730</v>
      </c>
      <c r="L70" s="539">
        <f>SUM(I70:K70)</f>
        <v>354420</v>
      </c>
    </row>
    <row r="71" spans="2:12" ht="15" customHeight="1">
      <c r="B71" s="700" t="s">
        <v>1149</v>
      </c>
      <c r="C71" s="709">
        <v>2</v>
      </c>
      <c r="D71" s="702" t="s">
        <v>1150</v>
      </c>
      <c r="E71" s="703">
        <v>14978</v>
      </c>
      <c r="F71" s="703">
        <v>326550</v>
      </c>
      <c r="G71" s="703">
        <v>611104</v>
      </c>
      <c r="I71" s="539"/>
      <c r="J71" s="539"/>
      <c r="K71" s="539"/>
      <c r="L71" s="539"/>
    </row>
    <row r="72" spans="2:12" ht="15" customHeight="1">
      <c r="B72" s="704"/>
      <c r="C72" s="705"/>
      <c r="D72" s="702"/>
      <c r="E72" s="706">
        <f>C71*E71</f>
        <v>29956</v>
      </c>
      <c r="F72" s="706">
        <f>C71*F71</f>
        <v>653100</v>
      </c>
      <c r="G72" s="706">
        <f>C71*G71</f>
        <v>1222208</v>
      </c>
      <c r="I72" s="539">
        <f t="shared" ref="I72:K72" si="40">E72</f>
        <v>29956</v>
      </c>
      <c r="J72" s="539">
        <f t="shared" si="40"/>
        <v>653100</v>
      </c>
      <c r="K72" s="539">
        <f t="shared" si="40"/>
        <v>1222208</v>
      </c>
      <c r="L72" s="539">
        <f>SUM(I72:K72)</f>
        <v>1905264</v>
      </c>
    </row>
    <row r="73" spans="2:12" ht="15" customHeight="1">
      <c r="B73" s="700" t="s">
        <v>1151</v>
      </c>
      <c r="C73" s="709">
        <v>2</v>
      </c>
      <c r="D73" s="702" t="s">
        <v>1150</v>
      </c>
      <c r="E73" s="703">
        <v>14978</v>
      </c>
      <c r="F73" s="703">
        <v>303404</v>
      </c>
      <c r="G73" s="703">
        <v>407104</v>
      </c>
      <c r="I73" s="539"/>
      <c r="J73" s="539"/>
      <c r="K73" s="539"/>
      <c r="L73" s="539"/>
    </row>
    <row r="74" spans="2:12" ht="15" customHeight="1">
      <c r="B74" s="704"/>
      <c r="C74" s="705"/>
      <c r="D74" s="702"/>
      <c r="E74" s="706">
        <f>C73*E73</f>
        <v>29956</v>
      </c>
      <c r="F74" s="706">
        <f>C73*F73</f>
        <v>606808</v>
      </c>
      <c r="G74" s="706">
        <f>C73*G73</f>
        <v>814208</v>
      </c>
      <c r="I74" s="539">
        <f t="shared" ref="I74:K74" si="41">E74</f>
        <v>29956</v>
      </c>
      <c r="J74" s="539">
        <f t="shared" si="41"/>
        <v>606808</v>
      </c>
      <c r="K74" s="539">
        <f t="shared" si="41"/>
        <v>814208</v>
      </c>
      <c r="L74" s="539">
        <f>SUM(I74:K74)</f>
        <v>1450972</v>
      </c>
    </row>
    <row r="75" spans="2:12" ht="15" customHeight="1">
      <c r="B75" s="1405" t="s">
        <v>1152</v>
      </c>
      <c r="C75" s="1406"/>
      <c r="D75" s="1407"/>
      <c r="I75" s="722">
        <f>SUM(I3:I74)</f>
        <v>497612</v>
      </c>
      <c r="J75" s="722">
        <f>SUM(J3:J74)</f>
        <v>50489868</v>
      </c>
      <c r="K75" s="722">
        <f>SUM(K3:K74)</f>
        <v>31012876.799999997</v>
      </c>
      <c r="L75" s="539">
        <f>SUM(I75:K75)</f>
        <v>82000356.799999997</v>
      </c>
    </row>
    <row r="79" spans="2:12" ht="15" customHeight="1">
      <c r="D79" s="723" t="s">
        <v>1382</v>
      </c>
      <c r="E79" s="1410" t="s">
        <v>1383</v>
      </c>
      <c r="F79" s="1410"/>
      <c r="G79" s="1410"/>
    </row>
    <row r="80" spans="2:12" ht="15" customHeight="1">
      <c r="D80" s="725" t="s">
        <v>1377</v>
      </c>
      <c r="E80" s="726" t="s">
        <v>1375</v>
      </c>
      <c r="F80" s="727">
        <f>13360*(7300+9500)/1000000</f>
        <v>224.44800000000001</v>
      </c>
      <c r="G80" s="1409" t="s">
        <v>1374</v>
      </c>
    </row>
    <row r="81" spans="4:7" ht="15" customHeight="1">
      <c r="D81" s="725" t="s">
        <v>1378</v>
      </c>
      <c r="E81" s="726" t="s">
        <v>1376</v>
      </c>
      <c r="F81" s="727">
        <f>(13360+2000)*(7300+9500+2000)/1000000</f>
        <v>288.76799999999997</v>
      </c>
      <c r="G81" s="1409"/>
    </row>
    <row r="82" spans="4:7" ht="15" customHeight="1" thickBot="1">
      <c r="D82" s="1408" t="s">
        <v>1379</v>
      </c>
      <c r="E82" s="1408"/>
      <c r="F82" s="728">
        <f>F81-F80</f>
        <v>64.319999999999965</v>
      </c>
      <c r="G82" s="1409"/>
    </row>
    <row r="83" spans="4:7" ht="15" customHeight="1" thickBot="1">
      <c r="D83" s="729" t="s">
        <v>1380</v>
      </c>
      <c r="E83" s="730">
        <f>(400*1829)/1000000</f>
        <v>0.73160000000000003</v>
      </c>
      <c r="F83" s="731">
        <f>F82/E83</f>
        <v>87.916894477856701</v>
      </c>
      <c r="G83" s="732" t="s">
        <v>1381</v>
      </c>
    </row>
    <row r="1048574" spans="1:1" ht="15" customHeight="1">
      <c r="A1048574" s="733" t="s">
        <v>1419</v>
      </c>
    </row>
    <row r="1048575" spans="1:1" ht="15" customHeight="1">
      <c r="A1048575" s="733" t="s">
        <v>1419</v>
      </c>
    </row>
  </sheetData>
  <mergeCells count="4">
    <mergeCell ref="B75:D75"/>
    <mergeCell ref="D82:E82"/>
    <mergeCell ref="G80:G82"/>
    <mergeCell ref="E79:G79"/>
  </mergeCells>
  <phoneticPr fontId="6"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255F-9836-49ED-8D73-62CA8AB25ED8}">
  <sheetPr codeName="Sheet31">
    <tabColor theme="8" tint="0.79998168889431442"/>
  </sheetPr>
  <dimension ref="A1:N1048576"/>
  <sheetViews>
    <sheetView workbookViewId="0"/>
  </sheetViews>
  <sheetFormatPr defaultColWidth="0" defaultRowHeight="15" customHeight="1"/>
  <cols>
    <col min="1" max="1" width="3.75" style="392" customWidth="1"/>
    <col min="2" max="2" width="33.75" style="392" customWidth="1"/>
    <col min="3" max="6" width="9.625" style="392" customWidth="1"/>
    <col min="7" max="7" width="15.375" style="392" customWidth="1"/>
    <col min="8" max="8" width="8.75" style="392" customWidth="1"/>
    <col min="9" max="11" width="22.625" style="392" customWidth="1"/>
    <col min="12" max="12" width="15.875" style="392" bestFit="1" customWidth="1"/>
    <col min="13" max="14" width="8.75" style="392" customWidth="1"/>
    <col min="15" max="16384" width="8.75" style="392" hidden="1"/>
  </cols>
  <sheetData>
    <row r="1" spans="1:12" ht="19.899999999999999" customHeight="1">
      <c r="A1" s="695"/>
      <c r="B1" s="673" t="s">
        <v>1440</v>
      </c>
      <c r="C1" s="695"/>
      <c r="D1" s="734"/>
      <c r="E1" s="721"/>
      <c r="F1" s="721"/>
      <c r="G1" s="721"/>
      <c r="H1" s="695"/>
      <c r="I1" s="695"/>
      <c r="J1" s="695"/>
      <c r="K1" s="695"/>
      <c r="L1" s="695"/>
    </row>
    <row r="2" spans="1:12" ht="15" customHeight="1">
      <c r="A2" s="695"/>
      <c r="B2" s="690" t="s">
        <v>1442</v>
      </c>
      <c r="C2" s="691"/>
      <c r="D2" s="692"/>
      <c r="E2" s="693"/>
      <c r="F2" s="693"/>
      <c r="G2" s="694"/>
      <c r="H2" s="695"/>
      <c r="I2" s="539" t="s">
        <v>580</v>
      </c>
      <c r="J2" s="539"/>
      <c r="K2" s="539"/>
      <c r="L2" s="539"/>
    </row>
    <row r="3" spans="1:12" ht="15" customHeight="1">
      <c r="A3" s="695"/>
      <c r="B3" s="735" t="s">
        <v>958</v>
      </c>
      <c r="C3" s="736" t="s">
        <v>959</v>
      </c>
      <c r="D3" s="736" t="s">
        <v>960</v>
      </c>
      <c r="E3" s="724" t="s">
        <v>961</v>
      </c>
      <c r="F3" s="724" t="s">
        <v>962</v>
      </c>
      <c r="G3" s="724" t="s">
        <v>963</v>
      </c>
      <c r="H3" s="695"/>
      <c r="I3" s="699" t="s">
        <v>961</v>
      </c>
      <c r="J3" s="699" t="s">
        <v>962</v>
      </c>
      <c r="K3" s="699" t="s">
        <v>963</v>
      </c>
      <c r="L3" s="699" t="s">
        <v>1431</v>
      </c>
    </row>
    <row r="4" spans="1:12" ht="15" customHeight="1">
      <c r="A4" s="695"/>
      <c r="B4" s="704" t="s">
        <v>1153</v>
      </c>
      <c r="C4" s="709">
        <v>340</v>
      </c>
      <c r="D4" s="702" t="s">
        <v>971</v>
      </c>
      <c r="E4" s="703">
        <v>0</v>
      </c>
      <c r="F4" s="703">
        <v>152203</v>
      </c>
      <c r="G4" s="703">
        <v>4566</v>
      </c>
      <c r="H4" s="695"/>
      <c r="I4" s="539"/>
      <c r="J4" s="539"/>
      <c r="K4" s="539"/>
      <c r="L4" s="539"/>
    </row>
    <row r="5" spans="1:12" ht="15" customHeight="1">
      <c r="A5" s="695"/>
      <c r="B5" s="704"/>
      <c r="C5" s="705"/>
      <c r="D5" s="702"/>
      <c r="E5" s="706">
        <f>C4*E4</f>
        <v>0</v>
      </c>
      <c r="F5" s="706">
        <f>C4*F4</f>
        <v>51749020</v>
      </c>
      <c r="G5" s="706">
        <f>C4*G4</f>
        <v>1552440</v>
      </c>
      <c r="H5" s="695"/>
      <c r="I5" s="539">
        <f>E5</f>
        <v>0</v>
      </c>
      <c r="J5" s="539">
        <f t="shared" ref="J5:K5" si="0">F5</f>
        <v>51749020</v>
      </c>
      <c r="K5" s="539">
        <f t="shared" si="0"/>
        <v>1552440</v>
      </c>
      <c r="L5" s="539">
        <f>SUM(I5:K5)</f>
        <v>53301460</v>
      </c>
    </row>
    <row r="6" spans="1:12" ht="15" customHeight="1">
      <c r="A6" s="695"/>
      <c r="B6" s="704" t="s">
        <v>1154</v>
      </c>
      <c r="C6" s="709">
        <v>0</v>
      </c>
      <c r="D6" s="702" t="s">
        <v>1138</v>
      </c>
      <c r="E6" s="703">
        <v>0</v>
      </c>
      <c r="F6" s="703">
        <v>34535</v>
      </c>
      <c r="G6" s="703">
        <v>1036</v>
      </c>
      <c r="H6" s="695"/>
      <c r="I6" s="539"/>
      <c r="J6" s="539"/>
      <c r="K6" s="539"/>
      <c r="L6" s="539"/>
    </row>
    <row r="7" spans="1:12" ht="15" customHeight="1">
      <c r="A7" s="695"/>
      <c r="B7" s="704"/>
      <c r="C7" s="705"/>
      <c r="D7" s="702"/>
      <c r="E7" s="706">
        <f>C6*E6</f>
        <v>0</v>
      </c>
      <c r="F7" s="706">
        <f>C6*F6</f>
        <v>0</v>
      </c>
      <c r="G7" s="706">
        <f>C6*G6</f>
        <v>0</v>
      </c>
      <c r="H7" s="695"/>
      <c r="I7" s="539">
        <f t="shared" ref="I7:K7" si="1">E7</f>
        <v>0</v>
      </c>
      <c r="J7" s="539">
        <f t="shared" si="1"/>
        <v>0</v>
      </c>
      <c r="K7" s="539">
        <f t="shared" si="1"/>
        <v>0</v>
      </c>
      <c r="L7" s="539">
        <f>SUM(I7:K7)</f>
        <v>0</v>
      </c>
    </row>
    <row r="8" spans="1:12" ht="15" customHeight="1">
      <c r="A8" s="695"/>
      <c r="B8" s="704" t="s">
        <v>1155</v>
      </c>
      <c r="C8" s="709">
        <v>0</v>
      </c>
      <c r="D8" s="702" t="s">
        <v>1156</v>
      </c>
      <c r="E8" s="703">
        <v>0</v>
      </c>
      <c r="F8" s="703">
        <v>6902</v>
      </c>
      <c r="G8" s="703">
        <v>207</v>
      </c>
      <c r="H8" s="695"/>
      <c r="I8" s="539"/>
      <c r="J8" s="539"/>
      <c r="K8" s="539"/>
      <c r="L8" s="539"/>
    </row>
    <row r="9" spans="1:12" ht="15" customHeight="1">
      <c r="A9" s="695"/>
      <c r="B9" s="704"/>
      <c r="C9" s="705"/>
      <c r="D9" s="702"/>
      <c r="E9" s="706">
        <f>C8*E8</f>
        <v>0</v>
      </c>
      <c r="F9" s="706">
        <f>C8*F8</f>
        <v>0</v>
      </c>
      <c r="G9" s="706">
        <f>C8*G8</f>
        <v>0</v>
      </c>
      <c r="H9" s="695"/>
      <c r="I9" s="539">
        <f t="shared" ref="I9:K9" si="2">E9</f>
        <v>0</v>
      </c>
      <c r="J9" s="539">
        <f t="shared" si="2"/>
        <v>0</v>
      </c>
      <c r="K9" s="539">
        <f t="shared" si="2"/>
        <v>0</v>
      </c>
      <c r="L9" s="539">
        <f>SUM(I9:K9)</f>
        <v>0</v>
      </c>
    </row>
    <row r="10" spans="1:12" ht="15" customHeight="1">
      <c r="A10" s="695"/>
      <c r="B10" s="704" t="s">
        <v>1157</v>
      </c>
      <c r="C10" s="709">
        <v>0</v>
      </c>
      <c r="D10" s="702" t="s">
        <v>1138</v>
      </c>
      <c r="E10" s="703">
        <v>4950</v>
      </c>
      <c r="F10" s="703">
        <v>0</v>
      </c>
      <c r="G10" s="703">
        <v>0</v>
      </c>
      <c r="H10" s="695"/>
      <c r="I10" s="539"/>
      <c r="J10" s="539"/>
      <c r="K10" s="539"/>
      <c r="L10" s="539"/>
    </row>
    <row r="11" spans="1:12" ht="15" customHeight="1">
      <c r="A11" s="695"/>
      <c r="B11" s="704"/>
      <c r="C11" s="705"/>
      <c r="D11" s="702"/>
      <c r="E11" s="706">
        <f>C10*E10</f>
        <v>0</v>
      </c>
      <c r="F11" s="706">
        <f>C10*F10</f>
        <v>0</v>
      </c>
      <c r="G11" s="706">
        <f>C10*G10</f>
        <v>0</v>
      </c>
      <c r="H11" s="695"/>
      <c r="I11" s="539">
        <f t="shared" ref="I11:K11" si="3">E11</f>
        <v>0</v>
      </c>
      <c r="J11" s="539">
        <f t="shared" si="3"/>
        <v>0</v>
      </c>
      <c r="K11" s="539">
        <f t="shared" si="3"/>
        <v>0</v>
      </c>
      <c r="L11" s="539">
        <f>SUM(I11:K11)</f>
        <v>0</v>
      </c>
    </row>
    <row r="12" spans="1:12" ht="15" customHeight="1">
      <c r="A12" s="695"/>
      <c r="B12" s="704" t="s">
        <v>1158</v>
      </c>
      <c r="C12" s="709">
        <v>0</v>
      </c>
      <c r="D12" s="702" t="s">
        <v>1138</v>
      </c>
      <c r="E12" s="703">
        <v>5236</v>
      </c>
      <c r="F12" s="703">
        <v>0</v>
      </c>
      <c r="G12" s="703">
        <v>0</v>
      </c>
      <c r="H12" s="695"/>
      <c r="I12" s="539"/>
      <c r="J12" s="539"/>
      <c r="K12" s="539"/>
      <c r="L12" s="539"/>
    </row>
    <row r="13" spans="1:12" ht="15" customHeight="1">
      <c r="A13" s="695"/>
      <c r="B13" s="704"/>
      <c r="C13" s="705"/>
      <c r="D13" s="702"/>
      <c r="E13" s="706">
        <f>C12*E12</f>
        <v>0</v>
      </c>
      <c r="F13" s="706">
        <f>C12*F12</f>
        <v>0</v>
      </c>
      <c r="G13" s="706">
        <f>C12*G12</f>
        <v>0</v>
      </c>
      <c r="H13" s="695"/>
      <c r="I13" s="539">
        <f t="shared" ref="I13:K13" si="4">E13</f>
        <v>0</v>
      </c>
      <c r="J13" s="539">
        <f t="shared" si="4"/>
        <v>0</v>
      </c>
      <c r="K13" s="539">
        <f t="shared" si="4"/>
        <v>0</v>
      </c>
      <c r="L13" s="539">
        <f>SUM(I13:K13)</f>
        <v>0</v>
      </c>
    </row>
    <row r="14" spans="1:12" ht="15" customHeight="1">
      <c r="A14" s="695"/>
      <c r="B14" s="704" t="s">
        <v>1441</v>
      </c>
      <c r="C14" s="709">
        <f>C4*0.9</f>
        <v>306</v>
      </c>
      <c r="D14" s="702" t="s">
        <v>971</v>
      </c>
      <c r="E14" s="703">
        <v>15600</v>
      </c>
      <c r="F14" s="703">
        <v>0</v>
      </c>
      <c r="G14" s="703">
        <v>0</v>
      </c>
      <c r="H14" s="695"/>
      <c r="I14" s="539"/>
      <c r="J14" s="539"/>
      <c r="K14" s="539"/>
      <c r="L14" s="539"/>
    </row>
    <row r="15" spans="1:12" ht="15" customHeight="1">
      <c r="A15" s="695"/>
      <c r="B15" s="704"/>
      <c r="C15" s="705"/>
      <c r="D15" s="702"/>
      <c r="E15" s="706">
        <f>C14*E14</f>
        <v>4773600</v>
      </c>
      <c r="F15" s="706">
        <f>C14*F14</f>
        <v>0</v>
      </c>
      <c r="G15" s="706">
        <f>C14*G14</f>
        <v>0</v>
      </c>
      <c r="H15" s="695"/>
      <c r="I15" s="539">
        <f t="shared" ref="I15:K15" si="5">E15</f>
        <v>4773600</v>
      </c>
      <c r="J15" s="539">
        <f t="shared" si="5"/>
        <v>0</v>
      </c>
      <c r="K15" s="539">
        <f t="shared" si="5"/>
        <v>0</v>
      </c>
      <c r="L15" s="539">
        <f>SUM(I15:K15)</f>
        <v>4773600</v>
      </c>
    </row>
    <row r="16" spans="1:12" ht="15" customHeight="1">
      <c r="A16" s="695"/>
      <c r="B16" s="704" t="s">
        <v>1159</v>
      </c>
      <c r="C16" s="709">
        <v>0</v>
      </c>
      <c r="D16" s="702" t="s">
        <v>1115</v>
      </c>
      <c r="E16" s="703">
        <v>1930</v>
      </c>
      <c r="F16" s="703">
        <v>0</v>
      </c>
      <c r="G16" s="703">
        <v>0</v>
      </c>
      <c r="H16" s="695"/>
      <c r="I16" s="539"/>
      <c r="J16" s="539"/>
      <c r="K16" s="539"/>
      <c r="L16" s="539"/>
    </row>
    <row r="17" spans="1:12" ht="15" customHeight="1">
      <c r="A17" s="695"/>
      <c r="B17" s="704"/>
      <c r="C17" s="705"/>
      <c r="D17" s="702"/>
      <c r="E17" s="706">
        <f>C16*E16</f>
        <v>0</v>
      </c>
      <c r="F17" s="706">
        <f>C16*F16</f>
        <v>0</v>
      </c>
      <c r="G17" s="706">
        <f>C16*G16</f>
        <v>0</v>
      </c>
      <c r="H17" s="695"/>
      <c r="I17" s="539">
        <f t="shared" ref="I17:K17" si="6">E17</f>
        <v>0</v>
      </c>
      <c r="J17" s="539">
        <f t="shared" si="6"/>
        <v>0</v>
      </c>
      <c r="K17" s="539">
        <f t="shared" si="6"/>
        <v>0</v>
      </c>
      <c r="L17" s="539">
        <f>SUM(I17:K17)</f>
        <v>0</v>
      </c>
    </row>
    <row r="18" spans="1:12" ht="15" customHeight="1">
      <c r="A18" s="695"/>
      <c r="B18" s="704" t="s">
        <v>1160</v>
      </c>
      <c r="C18" s="709">
        <v>0</v>
      </c>
      <c r="D18" s="702" t="s">
        <v>1138</v>
      </c>
      <c r="E18" s="703">
        <v>300</v>
      </c>
      <c r="F18" s="703">
        <v>0</v>
      </c>
      <c r="G18" s="703">
        <v>0</v>
      </c>
      <c r="H18" s="695"/>
      <c r="I18" s="539"/>
      <c r="J18" s="539"/>
      <c r="K18" s="539"/>
      <c r="L18" s="539"/>
    </row>
    <row r="19" spans="1:12" ht="15" customHeight="1">
      <c r="A19" s="695"/>
      <c r="B19" s="704"/>
      <c r="C19" s="705"/>
      <c r="D19" s="702"/>
      <c r="E19" s="706">
        <f>C18*E18</f>
        <v>0</v>
      </c>
      <c r="F19" s="706">
        <f>C18*F18</f>
        <v>0</v>
      </c>
      <c r="G19" s="706">
        <f>C18*G18</f>
        <v>0</v>
      </c>
      <c r="H19" s="695"/>
      <c r="I19" s="539">
        <f t="shared" ref="I19:K19" si="7">E19</f>
        <v>0</v>
      </c>
      <c r="J19" s="539">
        <f t="shared" si="7"/>
        <v>0</v>
      </c>
      <c r="K19" s="539">
        <f t="shared" si="7"/>
        <v>0</v>
      </c>
      <c r="L19" s="539">
        <f>SUM(I19:K19)</f>
        <v>0</v>
      </c>
    </row>
    <row r="20" spans="1:12" ht="15" customHeight="1">
      <c r="A20" s="695"/>
      <c r="B20" s="704" t="s">
        <v>1161</v>
      </c>
      <c r="C20" s="709">
        <v>0</v>
      </c>
      <c r="D20" s="702" t="s">
        <v>1156</v>
      </c>
      <c r="E20" s="703">
        <v>23</v>
      </c>
      <c r="F20" s="703">
        <v>0</v>
      </c>
      <c r="G20" s="703">
        <v>0</v>
      </c>
      <c r="H20" s="695"/>
      <c r="I20" s="539"/>
      <c r="J20" s="539"/>
      <c r="K20" s="539"/>
      <c r="L20" s="539"/>
    </row>
    <row r="21" spans="1:12" ht="15" customHeight="1">
      <c r="A21" s="695"/>
      <c r="B21" s="704"/>
      <c r="C21" s="705"/>
      <c r="D21" s="702"/>
      <c r="E21" s="706">
        <f>C20*E20</f>
        <v>0</v>
      </c>
      <c r="F21" s="706">
        <f>C20*F20</f>
        <v>0</v>
      </c>
      <c r="G21" s="706">
        <f>C20*G20</f>
        <v>0</v>
      </c>
      <c r="H21" s="695"/>
      <c r="I21" s="539">
        <f t="shared" ref="I21:K21" si="8">E21</f>
        <v>0</v>
      </c>
      <c r="J21" s="539">
        <f t="shared" si="8"/>
        <v>0</v>
      </c>
      <c r="K21" s="539">
        <f t="shared" si="8"/>
        <v>0</v>
      </c>
      <c r="L21" s="539">
        <f>SUM(I21:K21)</f>
        <v>0</v>
      </c>
    </row>
    <row r="22" spans="1:12" ht="15" customHeight="1">
      <c r="A22" s="695"/>
      <c r="B22" s="704" t="s">
        <v>1162</v>
      </c>
      <c r="C22" s="709"/>
      <c r="D22" s="702" t="s">
        <v>1163</v>
      </c>
      <c r="E22" s="703">
        <v>12800</v>
      </c>
      <c r="F22" s="703">
        <v>0</v>
      </c>
      <c r="G22" s="703">
        <v>0</v>
      </c>
      <c r="H22" s="695"/>
      <c r="I22" s="539"/>
      <c r="J22" s="539"/>
      <c r="K22" s="539"/>
      <c r="L22" s="539"/>
    </row>
    <row r="23" spans="1:12" ht="15" customHeight="1">
      <c r="A23" s="695"/>
      <c r="B23" s="704"/>
      <c r="C23" s="705"/>
      <c r="D23" s="702"/>
      <c r="E23" s="706">
        <f>C22*E22</f>
        <v>0</v>
      </c>
      <c r="F23" s="706">
        <f t="shared" ref="F23" si="9">C22*F22</f>
        <v>0</v>
      </c>
      <c r="G23" s="706">
        <f t="shared" ref="G23" si="10">C22*G22</f>
        <v>0</v>
      </c>
      <c r="H23" s="695"/>
      <c r="I23" s="539">
        <f t="shared" ref="I23:K23" si="11">E23</f>
        <v>0</v>
      </c>
      <c r="J23" s="539">
        <f t="shared" si="11"/>
        <v>0</v>
      </c>
      <c r="K23" s="539">
        <f t="shared" si="11"/>
        <v>0</v>
      </c>
      <c r="L23" s="539">
        <f>SUM(I23:K23)</f>
        <v>0</v>
      </c>
    </row>
    <row r="24" spans="1:12" ht="15" customHeight="1">
      <c r="A24" s="695"/>
      <c r="B24" s="704" t="s">
        <v>1164</v>
      </c>
      <c r="C24" s="709">
        <v>0</v>
      </c>
      <c r="D24" s="702" t="s">
        <v>1165</v>
      </c>
      <c r="E24" s="703">
        <v>7000</v>
      </c>
      <c r="F24" s="703">
        <v>0</v>
      </c>
      <c r="G24" s="703">
        <v>0</v>
      </c>
      <c r="H24" s="695"/>
      <c r="I24" s="539"/>
      <c r="J24" s="539"/>
      <c r="K24" s="539"/>
      <c r="L24" s="539"/>
    </row>
    <row r="25" spans="1:12" ht="15" customHeight="1">
      <c r="A25" s="695"/>
      <c r="B25" s="704"/>
      <c r="C25" s="705"/>
      <c r="D25" s="702"/>
      <c r="E25" s="706">
        <f>C24*E24</f>
        <v>0</v>
      </c>
      <c r="F25" s="706">
        <f t="shared" ref="F25" si="12">C24*F24</f>
        <v>0</v>
      </c>
      <c r="G25" s="706">
        <f t="shared" ref="G25" si="13">C24*G24</f>
        <v>0</v>
      </c>
      <c r="H25" s="695"/>
      <c r="I25" s="539">
        <f t="shared" ref="I25:K25" si="14">E25</f>
        <v>0</v>
      </c>
      <c r="J25" s="539">
        <f t="shared" si="14"/>
        <v>0</v>
      </c>
      <c r="K25" s="539">
        <f t="shared" si="14"/>
        <v>0</v>
      </c>
      <c r="L25" s="539">
        <f>SUM(I25:K25)</f>
        <v>0</v>
      </c>
    </row>
    <row r="26" spans="1:12" ht="15" customHeight="1">
      <c r="A26" s="695"/>
      <c r="B26" s="704" t="s">
        <v>1166</v>
      </c>
      <c r="C26" s="709">
        <v>0</v>
      </c>
      <c r="D26" s="702" t="s">
        <v>1156</v>
      </c>
      <c r="E26" s="703">
        <v>56.2</v>
      </c>
      <c r="F26" s="703">
        <v>0</v>
      </c>
      <c r="G26" s="703">
        <v>0</v>
      </c>
      <c r="H26" s="695"/>
      <c r="I26" s="539"/>
      <c r="J26" s="539"/>
      <c r="K26" s="539"/>
      <c r="L26" s="539"/>
    </row>
    <row r="27" spans="1:12" ht="15" customHeight="1">
      <c r="A27" s="695"/>
      <c r="B27" s="704"/>
      <c r="C27" s="705"/>
      <c r="D27" s="702"/>
      <c r="E27" s="706">
        <f>C26*E26</f>
        <v>0</v>
      </c>
      <c r="F27" s="706">
        <f t="shared" ref="F27" si="15">C26*F26</f>
        <v>0</v>
      </c>
      <c r="G27" s="706">
        <f t="shared" ref="G27" si="16">C26*G26</f>
        <v>0</v>
      </c>
      <c r="H27" s="695"/>
      <c r="I27" s="539">
        <f t="shared" ref="I27:K27" si="17">E27</f>
        <v>0</v>
      </c>
      <c r="J27" s="539">
        <f t="shared" si="17"/>
        <v>0</v>
      </c>
      <c r="K27" s="539">
        <f t="shared" si="17"/>
        <v>0</v>
      </c>
      <c r="L27" s="539">
        <f>SUM(I27:K27)</f>
        <v>0</v>
      </c>
    </row>
    <row r="28" spans="1:12" ht="15" customHeight="1">
      <c r="A28" s="695"/>
      <c r="B28" s="1405" t="s">
        <v>1152</v>
      </c>
      <c r="C28" s="1406"/>
      <c r="D28" s="1407"/>
      <c r="E28" s="721"/>
      <c r="F28" s="721"/>
      <c r="G28" s="721"/>
      <c r="H28" s="695"/>
      <c r="I28" s="722">
        <f>SUM(I4:I27)</f>
        <v>4773600</v>
      </c>
      <c r="J28" s="722">
        <f>SUM(J4:J27)</f>
        <v>51749020</v>
      </c>
      <c r="K28" s="722">
        <f>SUM(K4:K27)</f>
        <v>1552440</v>
      </c>
      <c r="L28" s="539">
        <f>SUM(I28:K28)</f>
        <v>58075060</v>
      </c>
    </row>
    <row r="29" spans="1:12" ht="15" customHeight="1">
      <c r="A29" s="695"/>
      <c r="B29" s="695"/>
      <c r="C29" s="695"/>
      <c r="D29" s="734"/>
      <c r="E29" s="721"/>
      <c r="F29" s="721"/>
      <c r="G29" s="721"/>
      <c r="H29" s="695"/>
      <c r="I29" s="695"/>
      <c r="J29" s="695"/>
      <c r="K29" s="695"/>
      <c r="L29" s="695"/>
    </row>
    <row r="30" spans="1:12" ht="15" customHeight="1">
      <c r="A30" s="695"/>
      <c r="B30" s="695"/>
      <c r="C30" s="695"/>
      <c r="D30" s="734"/>
      <c r="E30" s="721"/>
      <c r="F30" s="721"/>
      <c r="G30" s="721"/>
      <c r="H30" s="695"/>
      <c r="I30" s="695"/>
      <c r="J30" s="695"/>
      <c r="K30" s="695"/>
      <c r="L30" s="695"/>
    </row>
    <row r="31" spans="1:12" ht="15" customHeight="1">
      <c r="A31" s="695"/>
      <c r="B31" s="695"/>
      <c r="C31" s="695"/>
      <c r="D31" s="734"/>
      <c r="E31" s="721"/>
      <c r="F31" s="721"/>
      <c r="G31" s="721"/>
      <c r="H31" s="695"/>
      <c r="I31" s="695"/>
      <c r="J31" s="695"/>
      <c r="K31" s="695"/>
      <c r="L31" s="695"/>
    </row>
    <row r="32" spans="1:12" ht="15" customHeight="1">
      <c r="B32" s="690" t="s">
        <v>1443</v>
      </c>
    </row>
    <row r="33" spans="2:12" ht="15" customHeight="1">
      <c r="B33" s="735" t="s">
        <v>958</v>
      </c>
      <c r="C33" s="736" t="s">
        <v>959</v>
      </c>
      <c r="D33" s="736" t="s">
        <v>960</v>
      </c>
      <c r="E33" s="724" t="s">
        <v>961</v>
      </c>
      <c r="F33" s="724" t="s">
        <v>962</v>
      </c>
      <c r="G33" s="724" t="s">
        <v>963</v>
      </c>
      <c r="I33" s="699" t="s">
        <v>961</v>
      </c>
      <c r="J33" s="699" t="s">
        <v>962</v>
      </c>
      <c r="K33" s="699" t="s">
        <v>963</v>
      </c>
      <c r="L33" s="699" t="s">
        <v>1431</v>
      </c>
    </row>
    <row r="34" spans="2:12" ht="15" customHeight="1">
      <c r="B34" s="704" t="s">
        <v>1167</v>
      </c>
      <c r="C34" s="709">
        <f>C57</f>
        <v>179.703</v>
      </c>
      <c r="D34" s="702" t="s">
        <v>971</v>
      </c>
      <c r="E34" s="703"/>
      <c r="F34" s="703">
        <v>6916</v>
      </c>
      <c r="G34" s="703">
        <v>207</v>
      </c>
      <c r="H34" s="304"/>
      <c r="I34" s="539"/>
      <c r="J34" s="539"/>
      <c r="K34" s="539"/>
      <c r="L34" s="539"/>
    </row>
    <row r="35" spans="2:12" ht="15" customHeight="1">
      <c r="B35" s="704"/>
      <c r="C35" s="705"/>
      <c r="D35" s="702"/>
      <c r="E35" s="706">
        <f>C34*E34</f>
        <v>0</v>
      </c>
      <c r="F35" s="706">
        <f>C34*F34</f>
        <v>1242825.9480000001</v>
      </c>
      <c r="G35" s="706">
        <f>C34*G34</f>
        <v>37198.521000000001</v>
      </c>
      <c r="H35" s="307"/>
      <c r="I35" s="539">
        <f>E35</f>
        <v>0</v>
      </c>
      <c r="J35" s="539">
        <f>F35</f>
        <v>1242825.9480000001</v>
      </c>
      <c r="K35" s="539">
        <f>G35</f>
        <v>37198.521000000001</v>
      </c>
      <c r="L35" s="539">
        <f>SUM(I35:K35)</f>
        <v>1280024.469</v>
      </c>
    </row>
    <row r="36" spans="2:12" ht="15" customHeight="1">
      <c r="B36" s="704" t="s">
        <v>1168</v>
      </c>
      <c r="C36" s="709"/>
      <c r="D36" s="702" t="s">
        <v>1138</v>
      </c>
      <c r="E36" s="703"/>
      <c r="F36" s="703">
        <v>2302</v>
      </c>
      <c r="G36" s="703">
        <v>69</v>
      </c>
      <c r="H36" s="304"/>
      <c r="I36" s="539"/>
      <c r="J36" s="539"/>
      <c r="K36" s="539"/>
      <c r="L36" s="539"/>
    </row>
    <row r="37" spans="2:12" ht="15" customHeight="1">
      <c r="B37" s="704"/>
      <c r="C37" s="705"/>
      <c r="D37" s="702"/>
      <c r="E37" s="706">
        <f>C36*E36</f>
        <v>0</v>
      </c>
      <c r="F37" s="706">
        <f>C36*F36</f>
        <v>0</v>
      </c>
      <c r="G37" s="706">
        <f>C36*G36</f>
        <v>0</v>
      </c>
      <c r="H37" s="307"/>
      <c r="I37" s="539">
        <f t="shared" ref="I37" si="18">E37</f>
        <v>0</v>
      </c>
      <c r="J37" s="539">
        <f>F37</f>
        <v>0</v>
      </c>
      <c r="K37" s="539">
        <f>G37</f>
        <v>0</v>
      </c>
      <c r="L37" s="539">
        <f t="shared" ref="L37" si="19">SUM(I37:K37)</f>
        <v>0</v>
      </c>
    </row>
    <row r="38" spans="2:12" ht="15" customHeight="1">
      <c r="B38" s="704" t="s">
        <v>1169</v>
      </c>
      <c r="C38" s="709">
        <v>2</v>
      </c>
      <c r="D38" s="702" t="s">
        <v>1111</v>
      </c>
      <c r="E38" s="703">
        <v>0</v>
      </c>
      <c r="F38" s="703">
        <v>0</v>
      </c>
      <c r="G38" s="703">
        <v>320000</v>
      </c>
      <c r="H38" s="304"/>
      <c r="I38" s="539"/>
      <c r="J38" s="539"/>
      <c r="K38" s="539"/>
      <c r="L38" s="539"/>
    </row>
    <row r="39" spans="2:12" ht="15" customHeight="1">
      <c r="B39" s="704"/>
      <c r="C39" s="705"/>
      <c r="D39" s="702"/>
      <c r="E39" s="706">
        <f>C38*E38</f>
        <v>0</v>
      </c>
      <c r="F39" s="706">
        <f>C38*F38</f>
        <v>0</v>
      </c>
      <c r="G39" s="706">
        <f>C38*G38</f>
        <v>640000</v>
      </c>
      <c r="H39" s="307"/>
      <c r="I39" s="539">
        <f t="shared" ref="I39" si="20">E39</f>
        <v>0</v>
      </c>
      <c r="J39" s="539">
        <f>F39</f>
        <v>0</v>
      </c>
      <c r="K39" s="539">
        <f>G39</f>
        <v>640000</v>
      </c>
      <c r="L39" s="539">
        <f t="shared" ref="L39" si="21">SUM(I39:K39)</f>
        <v>640000</v>
      </c>
    </row>
    <row r="40" spans="2:12" ht="15" customHeight="1">
      <c r="B40" s="704" t="s">
        <v>1170</v>
      </c>
      <c r="C40" s="709">
        <f>C34*0.8</f>
        <v>143.76240000000001</v>
      </c>
      <c r="D40" s="702" t="s">
        <v>971</v>
      </c>
      <c r="E40" s="703">
        <v>0</v>
      </c>
      <c r="F40" s="703"/>
      <c r="G40" s="703">
        <v>45000</v>
      </c>
      <c r="H40" s="304"/>
      <c r="I40" s="539"/>
      <c r="J40" s="539"/>
      <c r="K40" s="539"/>
      <c r="L40" s="539"/>
    </row>
    <row r="41" spans="2:12" ht="15" customHeight="1">
      <c r="B41" s="704"/>
      <c r="C41" s="705"/>
      <c r="D41" s="702"/>
      <c r="E41" s="706">
        <f>C40*E40</f>
        <v>0</v>
      </c>
      <c r="F41" s="706">
        <f>C40*F40</f>
        <v>0</v>
      </c>
      <c r="G41" s="706">
        <f>C40*G40</f>
        <v>6469308.0000000009</v>
      </c>
      <c r="H41" s="307"/>
      <c r="I41" s="539">
        <f t="shared" ref="I41" si="22">E41</f>
        <v>0</v>
      </c>
      <c r="J41" s="539">
        <f>F41</f>
        <v>0</v>
      </c>
      <c r="K41" s="539">
        <f>G41</f>
        <v>6469308.0000000009</v>
      </c>
      <c r="L41" s="539">
        <f t="shared" ref="L41" si="23">SUM(I41:K41)</f>
        <v>6469308.0000000009</v>
      </c>
    </row>
    <row r="42" spans="2:12" ht="15" customHeight="1">
      <c r="B42" s="704" t="s">
        <v>1171</v>
      </c>
      <c r="C42" s="709">
        <v>3</v>
      </c>
      <c r="D42" s="702" t="s">
        <v>1172</v>
      </c>
      <c r="E42" s="703">
        <v>0</v>
      </c>
      <c r="F42" s="703"/>
      <c r="G42" s="703">
        <v>200100</v>
      </c>
      <c r="H42" s="304"/>
      <c r="I42" s="539"/>
      <c r="J42" s="539"/>
      <c r="K42" s="539"/>
      <c r="L42" s="539"/>
    </row>
    <row r="43" spans="2:12" ht="15" customHeight="1">
      <c r="B43" s="704"/>
      <c r="C43" s="705"/>
      <c r="D43" s="702"/>
      <c r="E43" s="706">
        <f>C42*E42</f>
        <v>0</v>
      </c>
      <c r="F43" s="706">
        <f>C42*F42</f>
        <v>0</v>
      </c>
      <c r="G43" s="706">
        <f>C42*G42</f>
        <v>600300</v>
      </c>
      <c r="H43" s="307"/>
      <c r="I43" s="539">
        <f t="shared" ref="I43" si="24">E43</f>
        <v>0</v>
      </c>
      <c r="J43" s="539">
        <f>F43</f>
        <v>0</v>
      </c>
      <c r="K43" s="539">
        <f>G43</f>
        <v>600300</v>
      </c>
      <c r="L43" s="539">
        <f t="shared" ref="L43" si="25">SUM(I43:K43)</f>
        <v>600300</v>
      </c>
    </row>
    <row r="44" spans="2:12" ht="15" customHeight="1">
      <c r="B44" s="704" t="s">
        <v>1173</v>
      </c>
      <c r="C44" s="709">
        <v>1</v>
      </c>
      <c r="D44" s="702" t="s">
        <v>578</v>
      </c>
      <c r="E44" s="703">
        <v>0</v>
      </c>
      <c r="F44" s="703"/>
      <c r="G44" s="703">
        <v>660600</v>
      </c>
      <c r="H44" s="304"/>
      <c r="I44" s="539"/>
      <c r="J44" s="539"/>
      <c r="K44" s="539"/>
      <c r="L44" s="539"/>
    </row>
    <row r="45" spans="2:12" ht="15" customHeight="1">
      <c r="B45" s="704"/>
      <c r="C45" s="705"/>
      <c r="D45" s="702"/>
      <c r="E45" s="706">
        <f>C44*E44</f>
        <v>0</v>
      </c>
      <c r="F45" s="706">
        <f>C44*F44</f>
        <v>0</v>
      </c>
      <c r="G45" s="706">
        <f>C44*G44</f>
        <v>660600</v>
      </c>
      <c r="H45" s="307"/>
      <c r="I45" s="539">
        <f t="shared" ref="I45" si="26">E45</f>
        <v>0</v>
      </c>
      <c r="J45" s="539">
        <f>F45</f>
        <v>0</v>
      </c>
      <c r="K45" s="539">
        <f>G45</f>
        <v>660600</v>
      </c>
      <c r="L45" s="539">
        <f t="shared" ref="L45" si="27">SUM(I45:K45)</f>
        <v>660600</v>
      </c>
    </row>
    <row r="46" spans="2:12" ht="15" customHeight="1">
      <c r="B46" s="704" t="s">
        <v>1174</v>
      </c>
      <c r="C46" s="709">
        <v>2</v>
      </c>
      <c r="D46" s="702" t="s">
        <v>1111</v>
      </c>
      <c r="E46" s="703">
        <v>0</v>
      </c>
      <c r="F46" s="703"/>
      <c r="G46" s="703">
        <v>1730000</v>
      </c>
      <c r="H46" s="304"/>
      <c r="I46" s="539"/>
      <c r="J46" s="539"/>
      <c r="K46" s="539"/>
      <c r="L46" s="539"/>
    </row>
    <row r="47" spans="2:12" ht="15" customHeight="1">
      <c r="B47" s="704"/>
      <c r="C47" s="705"/>
      <c r="D47" s="702"/>
      <c r="E47" s="706">
        <f>C46*E46</f>
        <v>0</v>
      </c>
      <c r="F47" s="706">
        <f>C46*F46</f>
        <v>0</v>
      </c>
      <c r="G47" s="706">
        <f>C46*G46</f>
        <v>3460000</v>
      </c>
      <c r="H47" s="307"/>
      <c r="I47" s="539">
        <f t="shared" ref="I47" si="28">E47</f>
        <v>0</v>
      </c>
      <c r="J47" s="539">
        <f>F47</f>
        <v>0</v>
      </c>
      <c r="K47" s="539">
        <f>G47</f>
        <v>3460000</v>
      </c>
      <c r="L47" s="539">
        <f t="shared" ref="L47" si="29">SUM(I47:K47)</f>
        <v>3460000</v>
      </c>
    </row>
    <row r="48" spans="2:12" ht="15" customHeight="1">
      <c r="B48" s="1405" t="s">
        <v>1152</v>
      </c>
      <c r="C48" s="1406"/>
      <c r="D48" s="1407"/>
      <c r="I48" s="722">
        <f>SUM(I34:I47)</f>
        <v>0</v>
      </c>
      <c r="J48" s="722">
        <f>SUM(J34:J47)</f>
        <v>1242825.9480000001</v>
      </c>
      <c r="K48" s="722">
        <f>SUM(K34:K47)</f>
        <v>11867406.521000002</v>
      </c>
      <c r="L48" s="539">
        <f>SUM(I48:K48)</f>
        <v>13110232.469000002</v>
      </c>
    </row>
    <row r="52" spans="2:12" ht="15" customHeight="1">
      <c r="B52" s="208" t="s">
        <v>1406</v>
      </c>
      <c r="C52" s="629"/>
      <c r="D52" s="629"/>
      <c r="E52" s="629"/>
      <c r="F52" s="629"/>
      <c r="G52" s="629"/>
    </row>
    <row r="53" spans="2:12" ht="15" customHeight="1">
      <c r="B53" s="630" t="s">
        <v>1364</v>
      </c>
      <c r="C53" s="630" t="s">
        <v>1365</v>
      </c>
      <c r="D53" s="630" t="s">
        <v>1366</v>
      </c>
      <c r="E53" s="630"/>
      <c r="F53" s="630" t="s">
        <v>1369</v>
      </c>
      <c r="G53" s="630" t="s">
        <v>1410</v>
      </c>
    </row>
    <row r="54" spans="2:12" ht="15" customHeight="1">
      <c r="B54" s="631" t="s">
        <v>1370</v>
      </c>
      <c r="C54" s="632">
        <f>((9600)*21350/1000000)*2</f>
        <v>409.92</v>
      </c>
      <c r="D54" s="632">
        <f>(14200*(4150+6400)/1000000)*2</f>
        <v>299.62</v>
      </c>
      <c r="E54" s="632"/>
      <c r="F54" s="632">
        <f>SUM(C54:E54)</f>
        <v>709.54</v>
      </c>
      <c r="G54" s="1381">
        <f>SUM(F54:F56)</f>
        <v>1441.7139999999999</v>
      </c>
      <c r="I54" s="742">
        <f>I28+I48</f>
        <v>4773600</v>
      </c>
      <c r="J54" s="742">
        <f>J28+J48</f>
        <v>52991845.947999999</v>
      </c>
      <c r="K54" s="742">
        <f>K28+K48</f>
        <v>13419846.521000002</v>
      </c>
      <c r="L54" s="742">
        <f>L28+L48</f>
        <v>71185292.468999997</v>
      </c>
    </row>
    <row r="55" spans="2:12" ht="15" customHeight="1">
      <c r="B55" s="631" t="s">
        <v>1367</v>
      </c>
      <c r="C55" s="632">
        <f>(6000*21350/1000000)*2</f>
        <v>256.2</v>
      </c>
      <c r="D55" s="632">
        <f>(12000*(4150+6400)/1000000)*2</f>
        <v>253.2</v>
      </c>
      <c r="E55" s="632"/>
      <c r="F55" s="632">
        <f>SUM(C55:E55)</f>
        <v>509.4</v>
      </c>
      <c r="G55" s="1381"/>
    </row>
    <row r="56" spans="2:12" ht="15" customHeight="1">
      <c r="B56" s="631" t="s">
        <v>1368</v>
      </c>
      <c r="C56" s="632">
        <f>(5860*(6050+5650)/1000000)*1</f>
        <v>68.561999999999998</v>
      </c>
      <c r="D56" s="632">
        <f>(10860*14200/1000000)*1</f>
        <v>154.21199999999999</v>
      </c>
      <c r="E56" s="632"/>
      <c r="F56" s="632">
        <f>SUM(C56:E56)</f>
        <v>222.774</v>
      </c>
      <c r="G56" s="1381"/>
    </row>
    <row r="57" spans="2:12" ht="15" customHeight="1">
      <c r="B57" s="631" t="s">
        <v>1411</v>
      </c>
      <c r="C57" s="632">
        <f>6150*(24350*0.3)/1000000*4</f>
        <v>179.703</v>
      </c>
    </row>
    <row r="1048575" spans="1:1" ht="15" customHeight="1">
      <c r="A1048575" s="490" t="s">
        <v>1419</v>
      </c>
    </row>
    <row r="1048576" spans="1:1" ht="15" customHeight="1">
      <c r="A1048576" s="485" t="s">
        <v>1419</v>
      </c>
    </row>
  </sheetData>
  <mergeCells count="3">
    <mergeCell ref="B28:D28"/>
    <mergeCell ref="B48:D48"/>
    <mergeCell ref="G54:G56"/>
  </mergeCells>
  <phoneticPr fontId="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C1E1-59FD-4C9C-B4BC-9A7F970DC14B}">
  <sheetPr codeName="Sheet32">
    <tabColor theme="8" tint="0.79998168889431442"/>
  </sheetPr>
  <dimension ref="A1:N1048576"/>
  <sheetViews>
    <sheetView workbookViewId="0"/>
  </sheetViews>
  <sheetFormatPr defaultColWidth="0" defaultRowHeight="15" customHeight="1"/>
  <cols>
    <col min="1" max="1" width="3.75" style="392" customWidth="1"/>
    <col min="2" max="2" width="33.75" style="392" customWidth="1"/>
    <col min="3" max="7" width="9.625" style="392" customWidth="1"/>
    <col min="8" max="8" width="8.75" style="392" customWidth="1"/>
    <col min="9" max="11" width="22.625" style="392" customWidth="1"/>
    <col min="12" max="12" width="13.75" style="392" bestFit="1" customWidth="1"/>
    <col min="13" max="14" width="8.75" style="392" customWidth="1"/>
    <col min="15" max="16384" width="8.75" style="392" hidden="1"/>
  </cols>
  <sheetData>
    <row r="1" spans="1:12" ht="19.899999999999999" customHeight="1">
      <c r="A1" s="695"/>
      <c r="B1" s="673" t="s">
        <v>1430</v>
      </c>
      <c r="C1" s="695"/>
      <c r="D1" s="734"/>
      <c r="E1" s="721"/>
      <c r="F1" s="721"/>
      <c r="G1" s="721"/>
      <c r="H1" s="695"/>
      <c r="I1" s="695"/>
      <c r="J1" s="695"/>
      <c r="K1" s="695"/>
      <c r="L1" s="695"/>
    </row>
    <row r="2" spans="1:12" ht="15" customHeight="1">
      <c r="A2" s="695"/>
      <c r="B2" s="690" t="s">
        <v>1444</v>
      </c>
      <c r="C2" s="691"/>
      <c r="D2" s="692"/>
      <c r="E2" s="693"/>
      <c r="F2" s="693"/>
      <c r="G2" s="694"/>
      <c r="H2" s="695"/>
      <c r="I2" s="539" t="s">
        <v>580</v>
      </c>
      <c r="J2" s="539"/>
      <c r="K2" s="539"/>
      <c r="L2" s="539"/>
    </row>
    <row r="3" spans="1:12" ht="15" customHeight="1">
      <c r="A3" s="695"/>
      <c r="B3" s="735" t="s">
        <v>958</v>
      </c>
      <c r="C3" s="736" t="s">
        <v>959</v>
      </c>
      <c r="D3" s="736" t="s">
        <v>960</v>
      </c>
      <c r="E3" s="724" t="s">
        <v>961</v>
      </c>
      <c r="F3" s="724" t="s">
        <v>962</v>
      </c>
      <c r="G3" s="724" t="s">
        <v>963</v>
      </c>
      <c r="H3" s="695"/>
      <c r="I3" s="699" t="s">
        <v>961</v>
      </c>
      <c r="J3" s="699" t="s">
        <v>962</v>
      </c>
      <c r="K3" s="699" t="s">
        <v>963</v>
      </c>
      <c r="L3" s="699" t="s">
        <v>1431</v>
      </c>
    </row>
    <row r="4" spans="1:12" ht="15" customHeight="1">
      <c r="A4" s="695"/>
      <c r="B4" s="704" t="s">
        <v>1175</v>
      </c>
      <c r="C4" s="737"/>
      <c r="D4" s="702" t="s">
        <v>1176</v>
      </c>
      <c r="E4" s="703">
        <v>11407</v>
      </c>
      <c r="F4" s="703">
        <v>41832</v>
      </c>
      <c r="G4" s="703">
        <v>33093</v>
      </c>
      <c r="H4" s="695"/>
      <c r="I4" s="539"/>
      <c r="J4" s="539"/>
      <c r="K4" s="539"/>
      <c r="L4" s="539"/>
    </row>
    <row r="5" spans="1:12" ht="15" customHeight="1">
      <c r="A5" s="695"/>
      <c r="B5" s="704"/>
      <c r="C5" s="705"/>
      <c r="D5" s="702"/>
      <c r="E5" s="706">
        <f>C4*E4</f>
        <v>0</v>
      </c>
      <c r="F5" s="706">
        <f>C4*F4</f>
        <v>0</v>
      </c>
      <c r="G5" s="706">
        <f>C4*G4</f>
        <v>0</v>
      </c>
      <c r="H5" s="695"/>
      <c r="I5" s="539">
        <f>E5</f>
        <v>0</v>
      </c>
      <c r="J5" s="539">
        <f>F5</f>
        <v>0</v>
      </c>
      <c r="K5" s="539">
        <f>G5</f>
        <v>0</v>
      </c>
      <c r="L5" s="539">
        <f>SUM(I5:K5)</f>
        <v>0</v>
      </c>
    </row>
    <row r="6" spans="1:12" ht="15" customHeight="1">
      <c r="A6" s="695"/>
      <c r="B6" s="704" t="s">
        <v>1177</v>
      </c>
      <c r="C6" s="738">
        <v>0</v>
      </c>
      <c r="D6" s="702" t="s">
        <v>971</v>
      </c>
      <c r="E6" s="703">
        <v>13071</v>
      </c>
      <c r="F6" s="703">
        <v>41922</v>
      </c>
      <c r="G6" s="703">
        <v>762</v>
      </c>
      <c r="H6" s="695"/>
      <c r="I6" s="539"/>
      <c r="J6" s="539"/>
      <c r="K6" s="539"/>
      <c r="L6" s="539"/>
    </row>
    <row r="7" spans="1:12" ht="15" customHeight="1">
      <c r="A7" s="739"/>
      <c r="B7" s="704"/>
      <c r="C7" s="705"/>
      <c r="D7" s="702"/>
      <c r="E7" s="706">
        <f>C6*E6</f>
        <v>0</v>
      </c>
      <c r="F7" s="706">
        <f>C6*F6</f>
        <v>0</v>
      </c>
      <c r="G7" s="706">
        <f>C6*G6</f>
        <v>0</v>
      </c>
      <c r="H7" s="695"/>
      <c r="I7" s="539">
        <f>E7</f>
        <v>0</v>
      </c>
      <c r="J7" s="539">
        <f>F7</f>
        <v>0</v>
      </c>
      <c r="K7" s="539">
        <f>G7</f>
        <v>0</v>
      </c>
      <c r="L7" s="539">
        <f>SUM(I7:K7)</f>
        <v>0</v>
      </c>
    </row>
    <row r="8" spans="1:12" ht="15" customHeight="1">
      <c r="A8" s="740"/>
      <c r="B8" s="704" t="s">
        <v>1178</v>
      </c>
      <c r="C8" s="709">
        <f>C6*0.9</f>
        <v>0</v>
      </c>
      <c r="D8" s="702" t="s">
        <v>1138</v>
      </c>
      <c r="E8" s="703">
        <v>10350.09</v>
      </c>
      <c r="F8" s="703">
        <v>0</v>
      </c>
      <c r="G8" s="703">
        <v>0</v>
      </c>
      <c r="H8" s="695"/>
      <c r="I8" s="539"/>
      <c r="J8" s="539"/>
      <c r="K8" s="539"/>
      <c r="L8" s="539"/>
    </row>
    <row r="9" spans="1:12" ht="15" customHeight="1">
      <c r="A9" s="695"/>
      <c r="B9" s="704"/>
      <c r="C9" s="705"/>
      <c r="D9" s="702"/>
      <c r="E9" s="706">
        <f>C8*E8</f>
        <v>0</v>
      </c>
      <c r="F9" s="706">
        <f>C8*F8</f>
        <v>0</v>
      </c>
      <c r="G9" s="706">
        <f>C8*G8</f>
        <v>0</v>
      </c>
      <c r="H9" s="695"/>
      <c r="I9" s="539">
        <f>E9</f>
        <v>0</v>
      </c>
      <c r="J9" s="539">
        <f>F9</f>
        <v>0</v>
      </c>
      <c r="K9" s="539">
        <f>G9</f>
        <v>0</v>
      </c>
      <c r="L9" s="539">
        <f>SUM(I9:K9)</f>
        <v>0</v>
      </c>
    </row>
    <row r="10" spans="1:12" ht="15" customHeight="1">
      <c r="A10" s="695"/>
      <c r="B10" s="704" t="s">
        <v>1179</v>
      </c>
      <c r="C10" s="709">
        <f>C6*0.8</f>
        <v>0</v>
      </c>
      <c r="D10" s="702" t="s">
        <v>1138</v>
      </c>
      <c r="E10" s="703">
        <v>301</v>
      </c>
      <c r="F10" s="703">
        <v>43744</v>
      </c>
      <c r="G10" s="703">
        <v>795</v>
      </c>
      <c r="H10" s="695"/>
      <c r="I10" s="539"/>
      <c r="J10" s="539"/>
      <c r="K10" s="539"/>
      <c r="L10" s="539"/>
    </row>
    <row r="11" spans="1:12" ht="15" customHeight="1">
      <c r="A11" s="741"/>
      <c r="B11" s="704"/>
      <c r="C11" s="705"/>
      <c r="D11" s="702"/>
      <c r="E11" s="706">
        <f>C10*E10</f>
        <v>0</v>
      </c>
      <c r="F11" s="706">
        <f>C10*F10</f>
        <v>0</v>
      </c>
      <c r="G11" s="706">
        <f>C10*G10</f>
        <v>0</v>
      </c>
      <c r="H11" s="695"/>
      <c r="I11" s="539">
        <f>E11</f>
        <v>0</v>
      </c>
      <c r="J11" s="539">
        <f>F11</f>
        <v>0</v>
      </c>
      <c r="K11" s="539">
        <f>G11</f>
        <v>0</v>
      </c>
      <c r="L11" s="539">
        <f>SUM(I11:K11)</f>
        <v>0</v>
      </c>
    </row>
    <row r="12" spans="1:12" ht="15" customHeight="1">
      <c r="A12" s="695"/>
      <c r="B12" s="704" t="s">
        <v>1180</v>
      </c>
      <c r="C12" s="709">
        <f>C10</f>
        <v>0</v>
      </c>
      <c r="D12" s="702" t="s">
        <v>1138</v>
      </c>
      <c r="E12" s="703">
        <v>592</v>
      </c>
      <c r="F12" s="703">
        <v>31581</v>
      </c>
      <c r="G12" s="703">
        <v>574</v>
      </c>
      <c r="H12" s="695"/>
      <c r="I12" s="539"/>
      <c r="J12" s="539"/>
      <c r="K12" s="539"/>
      <c r="L12" s="539"/>
    </row>
    <row r="13" spans="1:12" ht="15" customHeight="1">
      <c r="A13" s="695"/>
      <c r="B13" s="704"/>
      <c r="C13" s="705"/>
      <c r="D13" s="702"/>
      <c r="E13" s="706">
        <f>C12*E12</f>
        <v>0</v>
      </c>
      <c r="F13" s="706">
        <f>C12*F12</f>
        <v>0</v>
      </c>
      <c r="G13" s="706">
        <f>C12*G12</f>
        <v>0</v>
      </c>
      <c r="H13" s="695"/>
      <c r="I13" s="539">
        <f>E13</f>
        <v>0</v>
      </c>
      <c r="J13" s="539">
        <f>F13</f>
        <v>0</v>
      </c>
      <c r="K13" s="539">
        <f>G13</f>
        <v>0</v>
      </c>
      <c r="L13" s="539">
        <f>SUM(I13:K13)</f>
        <v>0</v>
      </c>
    </row>
    <row r="14" spans="1:12" ht="15" customHeight="1">
      <c r="A14" s="695"/>
      <c r="B14" s="704" t="s">
        <v>1181</v>
      </c>
      <c r="C14" s="709"/>
      <c r="D14" s="702" t="s">
        <v>1115</v>
      </c>
      <c r="E14" s="703">
        <v>1160</v>
      </c>
      <c r="F14" s="703">
        <v>0</v>
      </c>
      <c r="G14" s="703">
        <v>0</v>
      </c>
      <c r="H14" s="695"/>
      <c r="I14" s="539"/>
      <c r="J14" s="539"/>
      <c r="K14" s="539"/>
      <c r="L14" s="539"/>
    </row>
    <row r="15" spans="1:12" ht="15" customHeight="1">
      <c r="A15" s="695"/>
      <c r="B15" s="704"/>
      <c r="C15" s="705"/>
      <c r="D15" s="702"/>
      <c r="E15" s="706">
        <f>C14*E14</f>
        <v>0</v>
      </c>
      <c r="F15" s="706">
        <f>C14*F14</f>
        <v>0</v>
      </c>
      <c r="G15" s="706">
        <f>C14*G14</f>
        <v>0</v>
      </c>
      <c r="H15" s="695"/>
      <c r="I15" s="539">
        <f>E15</f>
        <v>0</v>
      </c>
      <c r="J15" s="539">
        <f>F15</f>
        <v>0</v>
      </c>
      <c r="K15" s="539">
        <f>G15</f>
        <v>0</v>
      </c>
      <c r="L15" s="539">
        <f>SUM(I15:K15)</f>
        <v>0</v>
      </c>
    </row>
    <row r="16" spans="1:12" ht="15" customHeight="1">
      <c r="A16" s="695"/>
      <c r="B16" s="704" t="s">
        <v>1182</v>
      </c>
      <c r="C16" s="737"/>
      <c r="D16" s="702" t="s">
        <v>1111</v>
      </c>
      <c r="E16" s="703">
        <v>73160</v>
      </c>
      <c r="F16" s="703">
        <v>602015</v>
      </c>
      <c r="G16" s="703">
        <v>210812</v>
      </c>
      <c r="H16" s="695"/>
      <c r="I16" s="539"/>
      <c r="J16" s="539"/>
      <c r="K16" s="539"/>
      <c r="L16" s="539"/>
    </row>
    <row r="17" spans="1:12" ht="15" customHeight="1">
      <c r="A17" s="695"/>
      <c r="B17" s="704"/>
      <c r="C17" s="705"/>
      <c r="D17" s="702"/>
      <c r="E17" s="706">
        <f>C16*E16</f>
        <v>0</v>
      </c>
      <c r="F17" s="706">
        <f>C16*F16</f>
        <v>0</v>
      </c>
      <c r="G17" s="706">
        <f>C16*G16</f>
        <v>0</v>
      </c>
      <c r="H17" s="695"/>
      <c r="I17" s="539">
        <f>E17</f>
        <v>0</v>
      </c>
      <c r="J17" s="539">
        <f>F17</f>
        <v>0</v>
      </c>
      <c r="K17" s="539">
        <f>G17</f>
        <v>0</v>
      </c>
      <c r="L17" s="539">
        <f>SUM(I17:K17)</f>
        <v>0</v>
      </c>
    </row>
    <row r="18" spans="1:12" ht="15" customHeight="1">
      <c r="A18" s="695"/>
      <c r="B18" s="1405" t="s">
        <v>1152</v>
      </c>
      <c r="C18" s="1406"/>
      <c r="D18" s="1407"/>
      <c r="E18" s="721"/>
      <c r="F18" s="721"/>
      <c r="G18" s="721"/>
      <c r="H18" s="695"/>
      <c r="I18" s="722">
        <f>SUM(I4:I17)</f>
        <v>0</v>
      </c>
      <c r="J18" s="722">
        <f>SUM(J4:J17)</f>
        <v>0</v>
      </c>
      <c r="K18" s="722">
        <f>SUM(K4:K17)</f>
        <v>0</v>
      </c>
      <c r="L18" s="539">
        <f>SUM(I18:K18)</f>
        <v>0</v>
      </c>
    </row>
    <row r="19" spans="1:12" ht="15" customHeight="1">
      <c r="A19" s="695"/>
      <c r="B19" s="695"/>
      <c r="C19" s="695"/>
      <c r="D19" s="734"/>
      <c r="E19" s="721"/>
      <c r="F19" s="721"/>
      <c r="G19" s="721"/>
      <c r="H19" s="695"/>
      <c r="I19" s="695"/>
      <c r="J19" s="695"/>
      <c r="K19" s="695"/>
      <c r="L19" s="695"/>
    </row>
    <row r="20" spans="1:12" ht="15" customHeight="1">
      <c r="A20" s="695"/>
      <c r="B20" s="695"/>
      <c r="C20" s="695"/>
      <c r="D20" s="734"/>
      <c r="E20" s="721"/>
      <c r="F20" s="721"/>
      <c r="G20" s="721"/>
      <c r="H20" s="695"/>
      <c r="I20" s="695"/>
      <c r="J20" s="695"/>
      <c r="K20" s="695"/>
      <c r="L20" s="695"/>
    </row>
    <row r="21" spans="1:12" ht="15" customHeight="1">
      <c r="A21" s="695"/>
      <c r="B21" s="695"/>
      <c r="C21" s="695"/>
      <c r="D21" s="734"/>
      <c r="E21" s="721"/>
      <c r="F21" s="721"/>
      <c r="G21" s="721"/>
      <c r="H21" s="695"/>
      <c r="I21" s="695"/>
      <c r="J21" s="695"/>
      <c r="K21" s="695"/>
      <c r="L21" s="695"/>
    </row>
    <row r="22" spans="1:12" ht="15" customHeight="1">
      <c r="A22" s="695"/>
      <c r="B22" s="690" t="s">
        <v>1445</v>
      </c>
      <c r="C22" s="691"/>
      <c r="D22" s="692"/>
      <c r="E22" s="693"/>
      <c r="F22" s="693"/>
      <c r="G22" s="694"/>
      <c r="H22" s="695"/>
      <c r="I22" s="539" t="s">
        <v>580</v>
      </c>
      <c r="J22" s="539"/>
      <c r="K22" s="539"/>
      <c r="L22" s="695"/>
    </row>
    <row r="23" spans="1:12" ht="15" customHeight="1">
      <c r="B23" s="735" t="s">
        <v>958</v>
      </c>
      <c r="C23" s="736" t="s">
        <v>959</v>
      </c>
      <c r="D23" s="736" t="s">
        <v>960</v>
      </c>
      <c r="E23" s="724" t="s">
        <v>961</v>
      </c>
      <c r="F23" s="724" t="s">
        <v>962</v>
      </c>
      <c r="G23" s="724" t="s">
        <v>963</v>
      </c>
      <c r="H23" s="695"/>
      <c r="I23" s="699" t="s">
        <v>961</v>
      </c>
      <c r="J23" s="699" t="s">
        <v>962</v>
      </c>
      <c r="K23" s="699" t="s">
        <v>963</v>
      </c>
      <c r="L23" s="699" t="s">
        <v>1431</v>
      </c>
    </row>
    <row r="24" spans="1:12" ht="15" customHeight="1">
      <c r="A24" s="695"/>
      <c r="B24" s="704" t="s">
        <v>1184</v>
      </c>
      <c r="C24" s="738">
        <v>0</v>
      </c>
      <c r="D24" s="702" t="s">
        <v>971</v>
      </c>
      <c r="E24" s="703">
        <v>67</v>
      </c>
      <c r="F24" s="703">
        <v>11168</v>
      </c>
      <c r="G24" s="703">
        <v>0</v>
      </c>
      <c r="H24" s="695"/>
      <c r="I24" s="539"/>
      <c r="J24" s="539"/>
      <c r="K24" s="539"/>
      <c r="L24" s="539"/>
    </row>
    <row r="25" spans="1:12" ht="15" customHeight="1">
      <c r="A25" s="695"/>
      <c r="B25" s="704" t="s">
        <v>1183</v>
      </c>
      <c r="C25" s="705"/>
      <c r="D25" s="702"/>
      <c r="E25" s="706">
        <f>C24*E24</f>
        <v>0</v>
      </c>
      <c r="F25" s="706">
        <f>C24*F24</f>
        <v>0</v>
      </c>
      <c r="G25" s="706">
        <f>C24*G24</f>
        <v>0</v>
      </c>
      <c r="H25" s="695"/>
      <c r="I25" s="539">
        <f>E25</f>
        <v>0</v>
      </c>
      <c r="J25" s="539">
        <f>F25</f>
        <v>0</v>
      </c>
      <c r="K25" s="539">
        <f>G25</f>
        <v>0</v>
      </c>
      <c r="L25" s="539">
        <f>SUM(I25:K25)</f>
        <v>0</v>
      </c>
    </row>
    <row r="26" spans="1:12" ht="15" customHeight="1">
      <c r="A26" s="695"/>
      <c r="B26" s="704" t="s">
        <v>1185</v>
      </c>
      <c r="C26" s="709">
        <v>0</v>
      </c>
      <c r="D26" s="702" t="s">
        <v>971</v>
      </c>
      <c r="E26" s="703">
        <v>0</v>
      </c>
      <c r="F26" s="703">
        <v>40392</v>
      </c>
      <c r="G26" s="703">
        <v>58882</v>
      </c>
      <c r="H26" s="695"/>
      <c r="I26" s="539"/>
      <c r="J26" s="539"/>
      <c r="K26" s="539"/>
      <c r="L26" s="539"/>
    </row>
    <row r="27" spans="1:12" ht="15" customHeight="1">
      <c r="A27" s="695"/>
      <c r="B27" s="704" t="s">
        <v>1438</v>
      </c>
      <c r="C27" s="705"/>
      <c r="D27" s="702"/>
      <c r="E27" s="706">
        <f>C26*E26</f>
        <v>0</v>
      </c>
      <c r="F27" s="706">
        <f>C26*F26</f>
        <v>0</v>
      </c>
      <c r="G27" s="706">
        <f>C26*G26</f>
        <v>0</v>
      </c>
      <c r="H27" s="695"/>
      <c r="I27" s="539">
        <f>E27</f>
        <v>0</v>
      </c>
      <c r="J27" s="539">
        <f>F27</f>
        <v>0</v>
      </c>
      <c r="K27" s="539">
        <f>G27</f>
        <v>0</v>
      </c>
      <c r="L27" s="539">
        <f>SUM(I27:K27)</f>
        <v>0</v>
      </c>
    </row>
    <row r="28" spans="1:12" ht="15" customHeight="1">
      <c r="B28" s="1405" t="s">
        <v>1152</v>
      </c>
      <c r="C28" s="1406"/>
      <c r="D28" s="1407"/>
      <c r="I28" s="722">
        <f>SUM(I24:I27)</f>
        <v>0</v>
      </c>
      <c r="J28" s="722">
        <f>SUM(J24:J27)</f>
        <v>0</v>
      </c>
      <c r="K28" s="722">
        <f>SUM(K24:K27)</f>
        <v>0</v>
      </c>
      <c r="L28" s="539">
        <f>SUM(I28:K28)</f>
        <v>0</v>
      </c>
    </row>
    <row r="31" spans="1:12" ht="15" customHeight="1">
      <c r="I31" s="742">
        <f>I18+I28</f>
        <v>0</v>
      </c>
      <c r="J31" s="742">
        <f>J18+J28</f>
        <v>0</v>
      </c>
      <c r="K31" s="742">
        <f>K18+K28</f>
        <v>0</v>
      </c>
      <c r="L31" s="742">
        <f>L18+L28</f>
        <v>0</v>
      </c>
    </row>
    <row r="1048575" spans="1:1" ht="15" customHeight="1">
      <c r="A1048575" s="743" t="s">
        <v>1419</v>
      </c>
    </row>
    <row r="1048576" spans="1:1" ht="15" customHeight="1">
      <c r="A1048576" s="743" t="s">
        <v>1419</v>
      </c>
    </row>
  </sheetData>
  <mergeCells count="2">
    <mergeCell ref="B18:D18"/>
    <mergeCell ref="B28:D28"/>
  </mergeCells>
  <phoneticPr fontId="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CF8D0-2E1C-4161-8BB2-CB111F30B148}">
  <sheetPr codeName="Sheet33">
    <tabColor theme="8" tint="0.79998168889431442"/>
  </sheetPr>
  <dimension ref="A1:P1048576"/>
  <sheetViews>
    <sheetView workbookViewId="0"/>
  </sheetViews>
  <sheetFormatPr defaultColWidth="0" defaultRowHeight="14.25"/>
  <cols>
    <col min="1" max="1" width="3.75" style="392" customWidth="1"/>
    <col min="2" max="12" width="9.125" style="392" customWidth="1"/>
    <col min="13" max="13" width="34.25" style="392" customWidth="1"/>
    <col min="14" max="14" width="9.125" style="392" customWidth="1"/>
    <col min="15" max="16" width="8.75" style="392" customWidth="1"/>
    <col min="17" max="16384" width="8.75" style="392" hidden="1"/>
  </cols>
  <sheetData>
    <row r="1" spans="2:14" ht="19.899999999999999" customHeight="1">
      <c r="B1" s="875" t="s">
        <v>1437</v>
      </c>
      <c r="C1" s="629"/>
      <c r="D1" s="629"/>
      <c r="E1" s="629"/>
      <c r="F1" s="596"/>
      <c r="G1" s="629"/>
      <c r="H1" s="629"/>
      <c r="I1" s="629"/>
      <c r="J1" s="596"/>
      <c r="K1" s="629"/>
      <c r="L1" s="629"/>
      <c r="M1" s="629"/>
      <c r="N1" s="629"/>
    </row>
    <row r="2" spans="2:14" ht="15" thickBot="1">
      <c r="B2" s="629"/>
      <c r="C2" s="629"/>
      <c r="D2" s="629"/>
      <c r="E2" s="629"/>
      <c r="F2" s="629"/>
      <c r="G2" s="629"/>
      <c r="H2" s="629"/>
      <c r="I2" s="629"/>
      <c r="J2" s="629"/>
      <c r="K2" s="629"/>
      <c r="L2" s="629"/>
      <c r="M2" s="629"/>
      <c r="N2" s="629"/>
    </row>
    <row r="3" spans="2:14">
      <c r="B3" s="1429" t="s">
        <v>1186</v>
      </c>
      <c r="C3" s="1419" t="s">
        <v>1187</v>
      </c>
      <c r="D3" s="1416" t="s">
        <v>1188</v>
      </c>
      <c r="E3" s="1417"/>
      <c r="F3" s="1417"/>
      <c r="G3" s="1417"/>
      <c r="H3" s="1417"/>
      <c r="I3" s="1417"/>
      <c r="J3" s="1417"/>
      <c r="K3" s="1417"/>
      <c r="L3" s="1418"/>
      <c r="M3" s="1422" t="s">
        <v>1189</v>
      </c>
      <c r="N3" s="1422" t="s">
        <v>587</v>
      </c>
    </row>
    <row r="4" spans="2:14">
      <c r="B4" s="1430"/>
      <c r="C4" s="1420"/>
      <c r="D4" s="1425" t="s">
        <v>1190</v>
      </c>
      <c r="E4" s="1426"/>
      <c r="F4" s="1426"/>
      <c r="G4" s="1426"/>
      <c r="H4" s="1426" t="s">
        <v>1191</v>
      </c>
      <c r="I4" s="1426"/>
      <c r="J4" s="1426"/>
      <c r="K4" s="1426"/>
      <c r="L4" s="1427" t="s">
        <v>586</v>
      </c>
      <c r="M4" s="1423"/>
      <c r="N4" s="1423"/>
    </row>
    <row r="5" spans="2:14" ht="72" thickBot="1">
      <c r="B5" s="1431"/>
      <c r="C5" s="1421"/>
      <c r="D5" s="745" t="s">
        <v>1192</v>
      </c>
      <c r="E5" s="746" t="s">
        <v>1193</v>
      </c>
      <c r="F5" s="746" t="s">
        <v>1194</v>
      </c>
      <c r="G5" s="747" t="s">
        <v>1195</v>
      </c>
      <c r="H5" s="746" t="s">
        <v>1192</v>
      </c>
      <c r="I5" s="746" t="s">
        <v>1196</v>
      </c>
      <c r="J5" s="746" t="s">
        <v>1197</v>
      </c>
      <c r="K5" s="747" t="s">
        <v>1195</v>
      </c>
      <c r="L5" s="1428"/>
      <c r="M5" s="1424"/>
      <c r="N5" s="1424"/>
    </row>
    <row r="6" spans="2:14">
      <c r="B6" s="1411" t="s">
        <v>1198</v>
      </c>
      <c r="C6" s="748" t="s">
        <v>1199</v>
      </c>
      <c r="D6" s="749"/>
      <c r="E6" s="750"/>
      <c r="F6" s="750"/>
      <c r="G6" s="751"/>
      <c r="H6" s="750"/>
      <c r="I6" s="750"/>
      <c r="J6" s="750"/>
      <c r="K6" s="751"/>
      <c r="L6" s="752">
        <f>G6+K6</f>
        <v>0</v>
      </c>
      <c r="M6" s="753"/>
      <c r="N6" s="753"/>
    </row>
    <row r="7" spans="2:14">
      <c r="B7" s="1412"/>
      <c r="C7" s="754" t="s">
        <v>1200</v>
      </c>
      <c r="D7" s="755"/>
      <c r="E7" s="756"/>
      <c r="F7" s="756"/>
      <c r="G7" s="756"/>
      <c r="H7" s="756"/>
      <c r="I7" s="756"/>
      <c r="J7" s="756"/>
      <c r="K7" s="756"/>
      <c r="L7" s="757">
        <f t="shared" ref="L7:L22" si="0">G7+K7</f>
        <v>0</v>
      </c>
      <c r="M7" s="758"/>
      <c r="N7" s="758"/>
    </row>
    <row r="8" spans="2:14">
      <c r="B8" s="1412"/>
      <c r="C8" s="754" t="s">
        <v>1201</v>
      </c>
      <c r="D8" s="755"/>
      <c r="E8" s="756"/>
      <c r="F8" s="756"/>
      <c r="G8" s="759"/>
      <c r="H8" s="756"/>
      <c r="I8" s="756"/>
      <c r="J8" s="756"/>
      <c r="K8" s="759"/>
      <c r="L8" s="757">
        <f t="shared" si="0"/>
        <v>0</v>
      </c>
      <c r="M8" s="758"/>
      <c r="N8" s="758"/>
    </row>
    <row r="9" spans="2:14" ht="15" thickBot="1">
      <c r="B9" s="1413"/>
      <c r="C9" s="760" t="s">
        <v>1152</v>
      </c>
      <c r="D9" s="761"/>
      <c r="E9" s="762"/>
      <c r="F9" s="762"/>
      <c r="G9" s="763">
        <f>SUM(G6:G8)</f>
        <v>0</v>
      </c>
      <c r="H9" s="762"/>
      <c r="I9" s="762"/>
      <c r="J9" s="762"/>
      <c r="K9" s="763">
        <f>SUM(K6:K8)</f>
        <v>0</v>
      </c>
      <c r="L9" s="764">
        <f t="shared" si="0"/>
        <v>0</v>
      </c>
      <c r="M9" s="765"/>
      <c r="N9" s="765"/>
    </row>
    <row r="10" spans="2:14">
      <c r="B10" s="1411" t="s">
        <v>1202</v>
      </c>
      <c r="C10" s="748" t="s">
        <v>1199</v>
      </c>
      <c r="D10" s="766"/>
      <c r="E10" s="767"/>
      <c r="F10" s="767"/>
      <c r="G10" s="768"/>
      <c r="H10" s="767"/>
      <c r="I10" s="767"/>
      <c r="J10" s="767"/>
      <c r="K10" s="768"/>
      <c r="L10" s="769">
        <f t="shared" si="0"/>
        <v>0</v>
      </c>
      <c r="M10" s="770"/>
      <c r="N10" s="771"/>
    </row>
    <row r="11" spans="2:14">
      <c r="B11" s="1412"/>
      <c r="C11" s="754" t="s">
        <v>1200</v>
      </c>
      <c r="D11" s="755"/>
      <c r="E11" s="756"/>
      <c r="F11" s="756"/>
      <c r="G11" s="756"/>
      <c r="H11" s="756"/>
      <c r="I11" s="756"/>
      <c r="J11" s="756"/>
      <c r="K11" s="756"/>
      <c r="L11" s="757">
        <f t="shared" si="0"/>
        <v>0</v>
      </c>
      <c r="M11" s="758"/>
      <c r="N11" s="758"/>
    </row>
    <row r="12" spans="2:14">
      <c r="B12" s="1412"/>
      <c r="C12" s="754" t="s">
        <v>1201</v>
      </c>
      <c r="D12" s="755"/>
      <c r="E12" s="756"/>
      <c r="F12" s="756"/>
      <c r="G12" s="759"/>
      <c r="H12" s="756"/>
      <c r="I12" s="756"/>
      <c r="J12" s="756"/>
      <c r="K12" s="759"/>
      <c r="L12" s="757">
        <f t="shared" si="0"/>
        <v>0</v>
      </c>
      <c r="M12" s="758"/>
      <c r="N12" s="758"/>
    </row>
    <row r="13" spans="2:14" ht="15" thickBot="1">
      <c r="B13" s="1414"/>
      <c r="C13" s="772" t="s">
        <v>1152</v>
      </c>
      <c r="D13" s="773"/>
      <c r="E13" s="774"/>
      <c r="F13" s="774"/>
      <c r="G13" s="775">
        <f>SUM(G10:G12)</f>
        <v>0</v>
      </c>
      <c r="H13" s="774"/>
      <c r="I13" s="774"/>
      <c r="J13" s="774"/>
      <c r="K13" s="775">
        <f>SUM(K10:K12)</f>
        <v>0</v>
      </c>
      <c r="L13" s="776">
        <f t="shared" si="0"/>
        <v>0</v>
      </c>
      <c r="M13" s="777"/>
      <c r="N13" s="777"/>
    </row>
    <row r="14" spans="2:14">
      <c r="B14" s="1415" t="s">
        <v>1203</v>
      </c>
      <c r="C14" s="778" t="s">
        <v>1199</v>
      </c>
      <c r="D14" s="779"/>
      <c r="E14" s="780"/>
      <c r="F14" s="780"/>
      <c r="G14" s="781"/>
      <c r="H14" s="780"/>
      <c r="I14" s="780"/>
      <c r="J14" s="780"/>
      <c r="K14" s="782">
        <f>IFERROR(ROUNDDOWN(I14*50%/J14,3),0)</f>
        <v>0</v>
      </c>
      <c r="L14" s="757">
        <f t="shared" si="0"/>
        <v>0</v>
      </c>
      <c r="M14" s="783" t="s">
        <v>1204</v>
      </c>
      <c r="N14" s="784"/>
    </row>
    <row r="15" spans="2:14">
      <c r="B15" s="1412"/>
      <c r="C15" s="754" t="s">
        <v>1200</v>
      </c>
      <c r="D15" s="755"/>
      <c r="E15" s="756"/>
      <c r="F15" s="756"/>
      <c r="G15" s="781"/>
      <c r="H15" s="756"/>
      <c r="I15" s="756"/>
      <c r="J15" s="756"/>
      <c r="K15" s="756"/>
      <c r="L15" s="757">
        <f t="shared" si="0"/>
        <v>0</v>
      </c>
      <c r="M15" s="783"/>
      <c r="N15" s="758"/>
    </row>
    <row r="16" spans="2:14">
      <c r="B16" s="1412"/>
      <c r="C16" s="754" t="s">
        <v>1201</v>
      </c>
      <c r="D16" s="755"/>
      <c r="E16" s="756"/>
      <c r="F16" s="756"/>
      <c r="G16" s="759"/>
      <c r="H16" s="756"/>
      <c r="I16" s="756"/>
      <c r="J16" s="756"/>
      <c r="K16" s="782">
        <f>IFERROR(ROUND(H16/J16*50%*6/8,3),0)</f>
        <v>0</v>
      </c>
      <c r="L16" s="757">
        <f t="shared" si="0"/>
        <v>0</v>
      </c>
      <c r="M16" s="785" t="s">
        <v>1205</v>
      </c>
      <c r="N16" s="758"/>
    </row>
    <row r="17" spans="2:14">
      <c r="B17" s="1413"/>
      <c r="C17" s="786" t="s">
        <v>1206</v>
      </c>
      <c r="D17" s="787"/>
      <c r="E17" s="788"/>
      <c r="F17" s="788"/>
      <c r="G17" s="789"/>
      <c r="H17" s="788"/>
      <c r="I17" s="788"/>
      <c r="J17" s="788"/>
      <c r="K17" s="790"/>
      <c r="L17" s="791"/>
      <c r="M17" s="792"/>
      <c r="N17" s="765"/>
    </row>
    <row r="18" spans="2:14" ht="15" thickBot="1">
      <c r="B18" s="1414"/>
      <c r="C18" s="772" t="s">
        <v>1152</v>
      </c>
      <c r="D18" s="773"/>
      <c r="E18" s="774"/>
      <c r="F18" s="774"/>
      <c r="G18" s="775">
        <f>SUM(G14:G17)</f>
        <v>0</v>
      </c>
      <c r="H18" s="774"/>
      <c r="I18" s="774"/>
      <c r="J18" s="774"/>
      <c r="K18" s="775">
        <f>SUM(K14:K17)</f>
        <v>0</v>
      </c>
      <c r="L18" s="776">
        <f>SUM(L14:L17)</f>
        <v>0</v>
      </c>
      <c r="M18" s="777"/>
      <c r="N18" s="777"/>
    </row>
    <row r="19" spans="2:14">
      <c r="B19" s="1411" t="s">
        <v>1207</v>
      </c>
      <c r="C19" s="748" t="s">
        <v>1199</v>
      </c>
      <c r="D19" s="749"/>
      <c r="E19" s="750"/>
      <c r="F19" s="750"/>
      <c r="G19" s="751"/>
      <c r="H19" s="750"/>
      <c r="I19" s="750"/>
      <c r="J19" s="750"/>
      <c r="K19" s="751"/>
      <c r="L19" s="752">
        <f t="shared" si="0"/>
        <v>0</v>
      </c>
      <c r="M19" s="771"/>
      <c r="N19" s="771"/>
    </row>
    <row r="20" spans="2:14">
      <c r="B20" s="1412"/>
      <c r="C20" s="754" t="s">
        <v>1200</v>
      </c>
      <c r="D20" s="755"/>
      <c r="E20" s="756"/>
      <c r="F20" s="756"/>
      <c r="G20" s="756"/>
      <c r="H20" s="756"/>
      <c r="I20" s="756"/>
      <c r="J20" s="756"/>
      <c r="K20" s="756"/>
      <c r="L20" s="757">
        <f t="shared" si="0"/>
        <v>0</v>
      </c>
      <c r="M20" s="758"/>
      <c r="N20" s="758"/>
    </row>
    <row r="21" spans="2:14">
      <c r="B21" s="1412"/>
      <c r="C21" s="754" t="s">
        <v>1201</v>
      </c>
      <c r="D21" s="755"/>
      <c r="E21" s="756"/>
      <c r="F21" s="756"/>
      <c r="G21" s="759"/>
      <c r="H21" s="756"/>
      <c r="I21" s="756"/>
      <c r="J21" s="756"/>
      <c r="K21" s="759"/>
      <c r="L21" s="757">
        <f t="shared" si="0"/>
        <v>0</v>
      </c>
      <c r="M21" s="758"/>
      <c r="N21" s="758"/>
    </row>
    <row r="22" spans="2:14" ht="15" thickBot="1">
      <c r="B22" s="1414"/>
      <c r="C22" s="772" t="s">
        <v>1152</v>
      </c>
      <c r="D22" s="773"/>
      <c r="E22" s="774"/>
      <c r="F22" s="774"/>
      <c r="G22" s="775">
        <f>SUM(G19:G21)</f>
        <v>0</v>
      </c>
      <c r="H22" s="774"/>
      <c r="I22" s="774"/>
      <c r="J22" s="774"/>
      <c r="K22" s="775">
        <f>SUM(K19:K21)</f>
        <v>0</v>
      </c>
      <c r="L22" s="776">
        <f t="shared" si="0"/>
        <v>0</v>
      </c>
      <c r="M22" s="793"/>
      <c r="N22" s="793"/>
    </row>
    <row r="23" spans="2:14">
      <c r="B23" s="629"/>
      <c r="C23" s="629"/>
      <c r="D23" s="629"/>
      <c r="E23" s="629"/>
      <c r="F23" s="629"/>
      <c r="G23" s="629"/>
      <c r="H23" s="629"/>
      <c r="I23" s="629"/>
      <c r="J23" s="629"/>
      <c r="K23" s="629"/>
      <c r="L23" s="629"/>
      <c r="M23" s="629"/>
      <c r="N23" s="629"/>
    </row>
    <row r="24" spans="2:14">
      <c r="B24" s="596" t="s">
        <v>1208</v>
      </c>
      <c r="C24" s="629"/>
      <c r="D24" s="629"/>
      <c r="E24" s="629"/>
      <c r="F24" s="629"/>
      <c r="G24" s="629"/>
      <c r="H24" s="629"/>
      <c r="I24" s="629"/>
      <c r="J24" s="629"/>
      <c r="K24" s="629"/>
      <c r="L24" s="629"/>
      <c r="M24" s="629"/>
      <c r="N24" s="629"/>
    </row>
    <row r="25" spans="2:14">
      <c r="B25" s="596" t="s">
        <v>1209</v>
      </c>
      <c r="C25" s="794"/>
      <c r="D25" s="794"/>
      <c r="E25" s="795"/>
      <c r="F25" s="795"/>
      <c r="G25" s="795"/>
      <c r="H25" s="795"/>
      <c r="I25" s="795"/>
      <c r="J25" s="795"/>
      <c r="K25" s="795"/>
      <c r="L25" s="795"/>
      <c r="M25" s="795"/>
      <c r="N25" s="629"/>
    </row>
    <row r="26" spans="2:14">
      <c r="B26" s="596" t="s">
        <v>1210</v>
      </c>
      <c r="C26" s="794"/>
      <c r="D26" s="794"/>
      <c r="E26" s="795"/>
      <c r="F26" s="795"/>
      <c r="G26" s="795"/>
      <c r="H26" s="795"/>
      <c r="I26" s="795"/>
      <c r="J26" s="795"/>
      <c r="K26" s="795"/>
      <c r="L26" s="795"/>
      <c r="M26" s="795"/>
      <c r="N26" s="629"/>
    </row>
    <row r="27" spans="2:14">
      <c r="B27" s="596"/>
      <c r="C27" s="794"/>
      <c r="D27" s="794"/>
      <c r="E27" s="795"/>
      <c r="F27" s="795"/>
      <c r="G27" s="795"/>
      <c r="H27" s="795"/>
      <c r="I27" s="795"/>
      <c r="J27" s="795"/>
      <c r="K27" s="795"/>
      <c r="L27" s="795"/>
      <c r="M27" s="795"/>
      <c r="N27" s="629"/>
    </row>
    <row r="28" spans="2:14">
      <c r="B28" s="629" t="s">
        <v>1211</v>
      </c>
      <c r="C28" s="629"/>
      <c r="D28" s="629"/>
      <c r="E28" s="629"/>
      <c r="F28" s="629"/>
      <c r="G28" s="629"/>
      <c r="H28" s="629"/>
      <c r="I28" s="629"/>
      <c r="J28" s="629"/>
      <c r="K28" s="629"/>
      <c r="L28" s="629"/>
      <c r="M28" s="629"/>
      <c r="N28" s="629"/>
    </row>
    <row r="29" spans="2:14">
      <c r="B29" s="629" t="s">
        <v>1212</v>
      </c>
      <c r="C29" s="629"/>
      <c r="D29" s="629"/>
      <c r="E29" s="629"/>
      <c r="F29" s="629"/>
      <c r="G29" s="629"/>
      <c r="H29" s="629"/>
      <c r="I29" s="629"/>
      <c r="J29" s="629"/>
      <c r="K29" s="629"/>
      <c r="L29" s="629"/>
      <c r="M29" s="629"/>
      <c r="N29" s="629"/>
    </row>
    <row r="30" spans="2:14">
      <c r="B30" s="629" t="s">
        <v>1213</v>
      </c>
      <c r="C30" s="629"/>
      <c r="D30" s="629"/>
      <c r="E30" s="629"/>
      <c r="F30" s="629"/>
      <c r="G30" s="629"/>
      <c r="H30" s="629"/>
      <c r="I30" s="629"/>
      <c r="J30" s="629"/>
      <c r="K30" s="629"/>
      <c r="L30" s="629"/>
      <c r="M30" s="629"/>
      <c r="N30" s="629"/>
    </row>
    <row r="34" spans="2:14">
      <c r="B34" s="392" t="s">
        <v>1214</v>
      </c>
    </row>
    <row r="35" spans="2:14" ht="16.5">
      <c r="B35" s="744" t="s">
        <v>1215</v>
      </c>
      <c r="C35" s="629"/>
      <c r="D35" s="629"/>
      <c r="E35" s="629"/>
      <c r="F35" s="596"/>
      <c r="G35" s="629"/>
      <c r="H35" s="629"/>
      <c r="I35" s="629"/>
      <c r="J35" s="596"/>
      <c r="K35" s="629"/>
      <c r="L35" s="629"/>
      <c r="M35" s="629"/>
      <c r="N35" s="629"/>
    </row>
    <row r="36" spans="2:14" ht="15" thickBot="1">
      <c r="B36" s="629"/>
      <c r="C36" s="629"/>
      <c r="D36" s="629"/>
      <c r="E36" s="629"/>
      <c r="F36" s="629"/>
      <c r="G36" s="629"/>
      <c r="H36" s="629"/>
      <c r="I36" s="629"/>
      <c r="J36" s="629"/>
      <c r="K36" s="629"/>
      <c r="L36" s="629"/>
      <c r="M36" s="629"/>
      <c r="N36" s="629"/>
    </row>
    <row r="37" spans="2:14">
      <c r="B37" s="1429" t="s">
        <v>1186</v>
      </c>
      <c r="C37" s="1419" t="s">
        <v>1187</v>
      </c>
      <c r="D37" s="1416" t="s">
        <v>1188</v>
      </c>
      <c r="E37" s="1417"/>
      <c r="F37" s="1417"/>
      <c r="G37" s="1417"/>
      <c r="H37" s="1417"/>
      <c r="I37" s="1417"/>
      <c r="J37" s="1417"/>
      <c r="K37" s="1417"/>
      <c r="L37" s="1418"/>
      <c r="M37" s="1422" t="s">
        <v>1189</v>
      </c>
      <c r="N37" s="1422" t="s">
        <v>587</v>
      </c>
    </row>
    <row r="38" spans="2:14">
      <c r="B38" s="1430"/>
      <c r="C38" s="1420"/>
      <c r="D38" s="1425" t="s">
        <v>1190</v>
      </c>
      <c r="E38" s="1426"/>
      <c r="F38" s="1426"/>
      <c r="G38" s="1426"/>
      <c r="H38" s="1426" t="s">
        <v>1191</v>
      </c>
      <c r="I38" s="1426"/>
      <c r="J38" s="1426"/>
      <c r="K38" s="1426"/>
      <c r="L38" s="1427" t="s">
        <v>586</v>
      </c>
      <c r="M38" s="1423"/>
      <c r="N38" s="1423"/>
    </row>
    <row r="39" spans="2:14" ht="72" thickBot="1">
      <c r="B39" s="1431"/>
      <c r="C39" s="1421"/>
      <c r="D39" s="745" t="s">
        <v>1192</v>
      </c>
      <c r="E39" s="746" t="s">
        <v>1193</v>
      </c>
      <c r="F39" s="746" t="s">
        <v>1194</v>
      </c>
      <c r="G39" s="747" t="s">
        <v>1195</v>
      </c>
      <c r="H39" s="746" t="s">
        <v>1192</v>
      </c>
      <c r="I39" s="746" t="s">
        <v>1196</v>
      </c>
      <c r="J39" s="746" t="s">
        <v>1197</v>
      </c>
      <c r="K39" s="747" t="s">
        <v>1195</v>
      </c>
      <c r="L39" s="1428"/>
      <c r="M39" s="1424"/>
      <c r="N39" s="1424"/>
    </row>
    <row r="40" spans="2:14">
      <c r="B40" s="1411" t="s">
        <v>1198</v>
      </c>
      <c r="C40" s="748" t="s">
        <v>1199</v>
      </c>
      <c r="D40" s="749"/>
      <c r="E40" s="750"/>
      <c r="F40" s="750"/>
      <c r="G40" s="751"/>
      <c r="H40" s="750"/>
      <c r="I40" s="750"/>
      <c r="J40" s="750"/>
      <c r="K40" s="751"/>
      <c r="L40" s="752">
        <f>G40+K40</f>
        <v>0</v>
      </c>
      <c r="M40" s="753"/>
      <c r="N40" s="753"/>
    </row>
    <row r="41" spans="2:14">
      <c r="B41" s="1412"/>
      <c r="C41" s="754" t="s">
        <v>1200</v>
      </c>
      <c r="D41" s="755"/>
      <c r="E41" s="756"/>
      <c r="F41" s="756"/>
      <c r="G41" s="756"/>
      <c r="H41" s="756"/>
      <c r="I41" s="756"/>
      <c r="J41" s="756"/>
      <c r="K41" s="756"/>
      <c r="L41" s="757">
        <f t="shared" ref="L41:L56" si="1">G41+K41</f>
        <v>0</v>
      </c>
      <c r="M41" s="758"/>
      <c r="N41" s="758"/>
    </row>
    <row r="42" spans="2:14">
      <c r="B42" s="1412"/>
      <c r="C42" s="754" t="s">
        <v>1201</v>
      </c>
      <c r="D42" s="755"/>
      <c r="E42" s="756"/>
      <c r="F42" s="756"/>
      <c r="G42" s="759"/>
      <c r="H42" s="756"/>
      <c r="I42" s="756"/>
      <c r="J42" s="756"/>
      <c r="K42" s="759"/>
      <c r="L42" s="757">
        <f t="shared" si="1"/>
        <v>0</v>
      </c>
      <c r="M42" s="758"/>
      <c r="N42" s="758"/>
    </row>
    <row r="43" spans="2:14" ht="15" thickBot="1">
      <c r="B43" s="1413"/>
      <c r="C43" s="760" t="s">
        <v>1152</v>
      </c>
      <c r="D43" s="761"/>
      <c r="E43" s="762"/>
      <c r="F43" s="762"/>
      <c r="G43" s="763">
        <f>SUM(G40:G42)</f>
        <v>0</v>
      </c>
      <c r="H43" s="762"/>
      <c r="I43" s="762"/>
      <c r="J43" s="762"/>
      <c r="K43" s="763">
        <f>SUM(K40:K42)</f>
        <v>0</v>
      </c>
      <c r="L43" s="764">
        <f t="shared" si="1"/>
        <v>0</v>
      </c>
      <c r="M43" s="765"/>
      <c r="N43" s="765"/>
    </row>
    <row r="44" spans="2:14">
      <c r="B44" s="1411" t="s">
        <v>1202</v>
      </c>
      <c r="C44" s="748" t="s">
        <v>1199</v>
      </c>
      <c r="D44" s="766"/>
      <c r="E44" s="767"/>
      <c r="F44" s="767"/>
      <c r="G44" s="768"/>
      <c r="H44" s="767"/>
      <c r="I44" s="767"/>
      <c r="J44" s="767"/>
      <c r="K44" s="768"/>
      <c r="L44" s="769">
        <f t="shared" si="1"/>
        <v>0</v>
      </c>
      <c r="M44" s="770"/>
      <c r="N44" s="771"/>
    </row>
    <row r="45" spans="2:14">
      <c r="B45" s="1412"/>
      <c r="C45" s="754" t="s">
        <v>1200</v>
      </c>
      <c r="D45" s="755"/>
      <c r="E45" s="756"/>
      <c r="F45" s="756"/>
      <c r="G45" s="756"/>
      <c r="H45" s="756"/>
      <c r="I45" s="756"/>
      <c r="J45" s="756"/>
      <c r="K45" s="756"/>
      <c r="L45" s="757">
        <f t="shared" si="1"/>
        <v>0</v>
      </c>
      <c r="M45" s="758"/>
      <c r="N45" s="758"/>
    </row>
    <row r="46" spans="2:14">
      <c r="B46" s="1412"/>
      <c r="C46" s="754" t="s">
        <v>1201</v>
      </c>
      <c r="D46" s="755"/>
      <c r="E46" s="756"/>
      <c r="F46" s="756"/>
      <c r="G46" s="759"/>
      <c r="H46" s="756"/>
      <c r="I46" s="756"/>
      <c r="J46" s="756"/>
      <c r="K46" s="759"/>
      <c r="L46" s="757">
        <f t="shared" si="1"/>
        <v>0</v>
      </c>
      <c r="M46" s="758"/>
      <c r="N46" s="758"/>
    </row>
    <row r="47" spans="2:14" ht="15" thickBot="1">
      <c r="B47" s="1414"/>
      <c r="C47" s="772" t="s">
        <v>1152</v>
      </c>
      <c r="D47" s="773"/>
      <c r="E47" s="774"/>
      <c r="F47" s="774"/>
      <c r="G47" s="775">
        <f>SUM(G44:G46)</f>
        <v>0</v>
      </c>
      <c r="H47" s="774"/>
      <c r="I47" s="774"/>
      <c r="J47" s="774"/>
      <c r="K47" s="775">
        <f>SUM(K44:K46)</f>
        <v>0</v>
      </c>
      <c r="L47" s="776">
        <f t="shared" si="1"/>
        <v>0</v>
      </c>
      <c r="M47" s="777"/>
      <c r="N47" s="777"/>
    </row>
    <row r="48" spans="2:14">
      <c r="B48" s="1415" t="s">
        <v>1203</v>
      </c>
      <c r="C48" s="778" t="s">
        <v>1199</v>
      </c>
      <c r="D48" s="779"/>
      <c r="E48" s="780"/>
      <c r="F48" s="780"/>
      <c r="G48" s="781"/>
      <c r="H48" s="780"/>
      <c r="I48" s="780">
        <v>12</v>
      </c>
      <c r="J48" s="780">
        <v>52</v>
      </c>
      <c r="K48" s="782">
        <f>ROUNDDOWN(I48*50%/J48,3)</f>
        <v>0.115</v>
      </c>
      <c r="L48" s="757">
        <f>G48+K48</f>
        <v>0.115</v>
      </c>
      <c r="M48" s="783" t="s">
        <v>1216</v>
      </c>
      <c r="N48" s="784"/>
    </row>
    <row r="49" spans="2:14">
      <c r="B49" s="1412"/>
      <c r="C49" s="754" t="s">
        <v>1200</v>
      </c>
      <c r="D49" s="755"/>
      <c r="E49" s="756"/>
      <c r="F49" s="756"/>
      <c r="G49" s="781"/>
      <c r="H49" s="756"/>
      <c r="I49" s="756"/>
      <c r="J49" s="756"/>
      <c r="K49" s="756"/>
      <c r="L49" s="757">
        <f t="shared" si="1"/>
        <v>0</v>
      </c>
      <c r="M49" s="783"/>
      <c r="N49" s="758"/>
    </row>
    <row r="50" spans="2:14">
      <c r="B50" s="1412"/>
      <c r="C50" s="754" t="s">
        <v>1201</v>
      </c>
      <c r="D50" s="755"/>
      <c r="E50" s="756"/>
      <c r="F50" s="756"/>
      <c r="G50" s="759"/>
      <c r="H50" s="756">
        <v>1</v>
      </c>
      <c r="I50" s="756"/>
      <c r="J50" s="756">
        <v>7</v>
      </c>
      <c r="K50" s="782">
        <f>ROUND(H50/J50*50%*6/8,3)</f>
        <v>5.3999999999999999E-2</v>
      </c>
      <c r="L50" s="757">
        <f t="shared" si="1"/>
        <v>5.3999999999999999E-2</v>
      </c>
      <c r="M50" s="785" t="s">
        <v>1205</v>
      </c>
      <c r="N50" s="758"/>
    </row>
    <row r="51" spans="2:14">
      <c r="B51" s="1413"/>
      <c r="C51" s="786" t="s">
        <v>1206</v>
      </c>
      <c r="D51" s="787"/>
      <c r="E51" s="788"/>
      <c r="F51" s="788"/>
      <c r="G51" s="789"/>
      <c r="H51" s="788"/>
      <c r="I51" s="788"/>
      <c r="J51" s="788"/>
      <c r="K51" s="790"/>
      <c r="L51" s="791"/>
      <c r="M51" s="792"/>
      <c r="N51" s="765"/>
    </row>
    <row r="52" spans="2:14" ht="15" thickBot="1">
      <c r="B52" s="1414"/>
      <c r="C52" s="772" t="s">
        <v>1152</v>
      </c>
      <c r="D52" s="773"/>
      <c r="E52" s="774"/>
      <c r="F52" s="774"/>
      <c r="G52" s="775">
        <f>SUM(G48:G51)</f>
        <v>0</v>
      </c>
      <c r="H52" s="774"/>
      <c r="I52" s="774"/>
      <c r="J52" s="774"/>
      <c r="K52" s="775">
        <f>SUM(K48:K51)</f>
        <v>0.16900000000000001</v>
      </c>
      <c r="L52" s="776">
        <f>SUM(L48:L51)</f>
        <v>0.16900000000000001</v>
      </c>
      <c r="M52" s="777"/>
      <c r="N52" s="777"/>
    </row>
    <row r="53" spans="2:14">
      <c r="B53" s="1411" t="s">
        <v>1207</v>
      </c>
      <c r="C53" s="748" t="s">
        <v>1199</v>
      </c>
      <c r="D53" s="749"/>
      <c r="E53" s="750"/>
      <c r="F53" s="750"/>
      <c r="G53" s="751"/>
      <c r="H53" s="750"/>
      <c r="I53" s="750"/>
      <c r="J53" s="750"/>
      <c r="K53" s="751"/>
      <c r="L53" s="752">
        <f t="shared" si="1"/>
        <v>0</v>
      </c>
      <c r="M53" s="771"/>
      <c r="N53" s="771"/>
    </row>
    <row r="54" spans="2:14">
      <c r="B54" s="1412"/>
      <c r="C54" s="754" t="s">
        <v>1200</v>
      </c>
      <c r="D54" s="755"/>
      <c r="E54" s="756"/>
      <c r="F54" s="756"/>
      <c r="G54" s="756"/>
      <c r="H54" s="756"/>
      <c r="I54" s="756"/>
      <c r="J54" s="756"/>
      <c r="K54" s="756"/>
      <c r="L54" s="757">
        <f t="shared" si="1"/>
        <v>0</v>
      </c>
      <c r="M54" s="758"/>
      <c r="N54" s="758"/>
    </row>
    <row r="55" spans="2:14">
      <c r="B55" s="1412"/>
      <c r="C55" s="754" t="s">
        <v>1201</v>
      </c>
      <c r="D55" s="755"/>
      <c r="E55" s="756"/>
      <c r="F55" s="756"/>
      <c r="G55" s="759"/>
      <c r="H55" s="756"/>
      <c r="I55" s="756"/>
      <c r="J55" s="756"/>
      <c r="K55" s="759"/>
      <c r="L55" s="757">
        <f t="shared" si="1"/>
        <v>0</v>
      </c>
      <c r="M55" s="758"/>
      <c r="N55" s="758"/>
    </row>
    <row r="56" spans="2:14" ht="15" thickBot="1">
      <c r="B56" s="1414"/>
      <c r="C56" s="772" t="s">
        <v>1152</v>
      </c>
      <c r="D56" s="773"/>
      <c r="E56" s="774"/>
      <c r="F56" s="774"/>
      <c r="G56" s="775">
        <f>SUM(G53:G55)</f>
        <v>0</v>
      </c>
      <c r="H56" s="774"/>
      <c r="I56" s="774"/>
      <c r="J56" s="774"/>
      <c r="K56" s="775">
        <f>SUM(K53:K55)</f>
        <v>0</v>
      </c>
      <c r="L56" s="776">
        <f t="shared" si="1"/>
        <v>0</v>
      </c>
      <c r="M56" s="793"/>
      <c r="N56" s="793"/>
    </row>
    <row r="57" spans="2:14">
      <c r="B57" s="629"/>
      <c r="C57" s="629"/>
      <c r="D57" s="629"/>
      <c r="E57" s="629"/>
      <c r="F57" s="629"/>
      <c r="G57" s="629"/>
      <c r="H57" s="629"/>
      <c r="I57" s="629"/>
      <c r="J57" s="629"/>
      <c r="K57" s="629"/>
      <c r="L57" s="629"/>
      <c r="M57" s="629"/>
      <c r="N57" s="629"/>
    </row>
    <row r="58" spans="2:14">
      <c r="B58" s="596" t="s">
        <v>1208</v>
      </c>
      <c r="C58" s="629"/>
      <c r="D58" s="629"/>
      <c r="E58" s="629"/>
      <c r="F58" s="629"/>
      <c r="G58" s="629"/>
      <c r="H58" s="629"/>
      <c r="I58" s="629"/>
      <c r="J58" s="629"/>
      <c r="K58" s="629"/>
      <c r="L58" s="629"/>
      <c r="M58" s="629"/>
      <c r="N58" s="629"/>
    </row>
    <row r="59" spans="2:14">
      <c r="B59" s="596" t="s">
        <v>1209</v>
      </c>
      <c r="C59" s="794"/>
      <c r="D59" s="794"/>
      <c r="E59" s="795"/>
      <c r="F59" s="795"/>
      <c r="G59" s="795"/>
      <c r="H59" s="795"/>
      <c r="I59" s="795"/>
      <c r="J59" s="795"/>
      <c r="K59" s="795"/>
      <c r="L59" s="795"/>
      <c r="M59" s="795"/>
      <c r="N59" s="629"/>
    </row>
    <row r="60" spans="2:14">
      <c r="B60" s="596" t="s">
        <v>1210</v>
      </c>
      <c r="C60" s="794"/>
      <c r="D60" s="794"/>
      <c r="E60" s="795"/>
      <c r="F60" s="795"/>
      <c r="G60" s="795"/>
      <c r="H60" s="795"/>
      <c r="I60" s="795"/>
      <c r="J60" s="795"/>
      <c r="K60" s="795"/>
      <c r="L60" s="795"/>
      <c r="M60" s="795"/>
      <c r="N60" s="629"/>
    </row>
    <row r="61" spans="2:14">
      <c r="B61" s="596"/>
      <c r="C61" s="794"/>
      <c r="D61" s="794"/>
      <c r="E61" s="795"/>
      <c r="F61" s="795"/>
      <c r="G61" s="795"/>
      <c r="H61" s="795"/>
      <c r="I61" s="795"/>
      <c r="J61" s="795"/>
      <c r="K61" s="795"/>
      <c r="L61" s="795"/>
      <c r="M61" s="795"/>
      <c r="N61" s="629"/>
    </row>
    <row r="62" spans="2:14">
      <c r="B62" s="629" t="s">
        <v>1211</v>
      </c>
      <c r="C62" s="629"/>
      <c r="D62" s="629"/>
      <c r="E62" s="629"/>
      <c r="F62" s="629"/>
      <c r="G62" s="629"/>
      <c r="H62" s="629"/>
      <c r="I62" s="629"/>
      <c r="J62" s="629"/>
      <c r="K62" s="629"/>
      <c r="L62" s="629"/>
      <c r="M62" s="629"/>
      <c r="N62" s="629"/>
    </row>
    <row r="63" spans="2:14">
      <c r="B63" s="629" t="s">
        <v>1212</v>
      </c>
      <c r="C63" s="629"/>
      <c r="D63" s="629"/>
      <c r="E63" s="629"/>
      <c r="F63" s="629"/>
      <c r="G63" s="629"/>
      <c r="H63" s="629"/>
      <c r="I63" s="629"/>
      <c r="J63" s="629"/>
      <c r="K63" s="629"/>
      <c r="L63" s="629"/>
      <c r="M63" s="629"/>
      <c r="N63" s="629"/>
    </row>
    <row r="64" spans="2:14">
      <c r="B64" s="629" t="s">
        <v>1213</v>
      </c>
      <c r="C64" s="629"/>
      <c r="D64" s="629"/>
      <c r="E64" s="629"/>
      <c r="F64" s="629"/>
      <c r="G64" s="629"/>
      <c r="H64" s="629"/>
      <c r="I64" s="629"/>
      <c r="J64" s="629"/>
      <c r="K64" s="629"/>
      <c r="L64" s="629"/>
      <c r="M64" s="629"/>
      <c r="N64" s="629"/>
    </row>
    <row r="1048575" spans="2:2">
      <c r="B1048575" s="490" t="s">
        <v>1419</v>
      </c>
    </row>
    <row r="1048576" spans="2:2">
      <c r="B1048576" s="485" t="s">
        <v>1419</v>
      </c>
    </row>
  </sheetData>
  <mergeCells count="24">
    <mergeCell ref="B3:B5"/>
    <mergeCell ref="C3:C5"/>
    <mergeCell ref="D3:L3"/>
    <mergeCell ref="M3:M5"/>
    <mergeCell ref="N3:N5"/>
    <mergeCell ref="D4:G4"/>
    <mergeCell ref="H4:K4"/>
    <mergeCell ref="L4:L5"/>
    <mergeCell ref="B6:B9"/>
    <mergeCell ref="B10:B13"/>
    <mergeCell ref="B14:B18"/>
    <mergeCell ref="B19:B22"/>
    <mergeCell ref="B37:B39"/>
    <mergeCell ref="M37:M39"/>
    <mergeCell ref="N37:N39"/>
    <mergeCell ref="D38:G38"/>
    <mergeCell ref="H38:K38"/>
    <mergeCell ref="L38:L39"/>
    <mergeCell ref="B40:B43"/>
    <mergeCell ref="B44:B47"/>
    <mergeCell ref="B48:B52"/>
    <mergeCell ref="B53:B56"/>
    <mergeCell ref="D37:L37"/>
    <mergeCell ref="C37:C39"/>
  </mergeCells>
  <phoneticPr fontId="6"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C047-8AC9-4614-9741-1A90DAA7AFD3}">
  <sheetPr codeName="Sheet34">
    <tabColor theme="8" tint="0.79998168889431442"/>
  </sheetPr>
  <dimension ref="A1:R1048576"/>
  <sheetViews>
    <sheetView workbookViewId="0"/>
  </sheetViews>
  <sheetFormatPr defaultColWidth="0" defaultRowHeight="14.25"/>
  <cols>
    <col min="1" max="5" width="9" style="800" customWidth="1"/>
    <col min="6" max="6" width="21.625" style="800" bestFit="1" customWidth="1"/>
    <col min="7" max="10" width="9" style="800" customWidth="1"/>
    <col min="11" max="12" width="10.125" style="800" bestFit="1" customWidth="1"/>
    <col min="13" max="14" width="9" style="800" customWidth="1"/>
    <col min="15" max="15" width="11.5" style="800" bestFit="1" customWidth="1"/>
    <col min="16" max="16" width="15.875" style="801" bestFit="1" customWidth="1"/>
    <col min="17" max="17" width="18.375" style="800" bestFit="1" customWidth="1"/>
    <col min="18" max="18" width="9" style="800" customWidth="1"/>
    <col min="19" max="16384" width="9" style="800" hidden="1"/>
  </cols>
  <sheetData>
    <row r="1" spans="1:16" s="798" customFormat="1" ht="28.5">
      <c r="A1" s="796"/>
      <c r="B1" s="796" t="s">
        <v>1220</v>
      </c>
      <c r="C1" s="796" t="s">
        <v>1221</v>
      </c>
      <c r="D1" s="796" t="s">
        <v>1222</v>
      </c>
      <c r="E1" s="797" t="s">
        <v>1223</v>
      </c>
      <c r="F1" s="797"/>
      <c r="G1" s="796" t="s">
        <v>1224</v>
      </c>
      <c r="H1" s="797" t="s">
        <v>1225</v>
      </c>
      <c r="I1" s="796" t="s">
        <v>1226</v>
      </c>
      <c r="J1" s="796" t="s">
        <v>1227</v>
      </c>
      <c r="K1" s="796" t="s">
        <v>1228</v>
      </c>
      <c r="L1" s="798" t="s">
        <v>1229</v>
      </c>
      <c r="M1" s="796" t="s">
        <v>913</v>
      </c>
      <c r="N1" s="796" t="s">
        <v>1230</v>
      </c>
      <c r="O1" s="796" t="s">
        <v>1231</v>
      </c>
      <c r="P1" s="799" t="s">
        <v>1232</v>
      </c>
    </row>
    <row r="2" spans="1:16" s="798" customFormat="1">
      <c r="A2" s="796"/>
      <c r="B2" s="796"/>
      <c r="C2" s="796"/>
      <c r="D2" s="796"/>
      <c r="E2" s="797" t="s">
        <v>1233</v>
      </c>
      <c r="F2" s="797"/>
      <c r="G2" s="796"/>
      <c r="H2" s="796" t="s">
        <v>1234</v>
      </c>
      <c r="I2" s="796" t="s">
        <v>1234</v>
      </c>
      <c r="J2" s="796" t="s">
        <v>1234</v>
      </c>
      <c r="K2" s="796" t="s">
        <v>1234</v>
      </c>
      <c r="L2" s="796" t="s">
        <v>1234</v>
      </c>
      <c r="M2" s="796" t="s">
        <v>1235</v>
      </c>
      <c r="N2" s="796" t="s">
        <v>1236</v>
      </c>
      <c r="O2" s="796" t="s">
        <v>1237</v>
      </c>
      <c r="P2" s="799" t="s">
        <v>1238</v>
      </c>
    </row>
    <row r="3" spans="1:16">
      <c r="A3" s="800" t="s">
        <v>1239</v>
      </c>
      <c r="B3" s="800" t="s">
        <v>1240</v>
      </c>
      <c r="C3" s="800" t="s">
        <v>1241</v>
      </c>
      <c r="D3" s="800" t="s">
        <v>1242</v>
      </c>
      <c r="E3" s="800">
        <v>15</v>
      </c>
      <c r="F3" s="801" t="str">
        <f>E3&amp;"A"&amp;" ("&amp;C3&amp;")"</f>
        <v>15A (옥내)</v>
      </c>
      <c r="G3" s="800" t="s">
        <v>1243</v>
      </c>
      <c r="I3" s="800">
        <v>1.2</v>
      </c>
      <c r="J3" s="800">
        <v>1.7</v>
      </c>
      <c r="L3" s="800">
        <f>SUM(H3:K3)</f>
        <v>2.9</v>
      </c>
      <c r="M3" s="800">
        <v>1.25</v>
      </c>
      <c r="N3" s="802">
        <f>M3*L3/1000</f>
        <v>3.6250000000000002E-3</v>
      </c>
      <c r="O3" s="800">
        <v>1780</v>
      </c>
      <c r="P3" s="801">
        <f>O3*L3</f>
        <v>5162</v>
      </c>
    </row>
    <row r="4" spans="1:16">
      <c r="A4" s="800" t="s">
        <v>1239</v>
      </c>
      <c r="B4" s="800" t="s">
        <v>1240</v>
      </c>
      <c r="C4" s="800" t="s">
        <v>1241</v>
      </c>
      <c r="D4" s="800" t="s">
        <v>1242</v>
      </c>
      <c r="E4" s="800">
        <v>50</v>
      </c>
      <c r="F4" s="801" t="str">
        <f t="shared" ref="F4:F9" si="0">E4&amp;"A"&amp;" ("&amp;C4&amp;")"</f>
        <v>50A (옥내)</v>
      </c>
      <c r="G4" s="800" t="s">
        <v>1243</v>
      </c>
      <c r="I4" s="800">
        <v>1.5</v>
      </c>
      <c r="J4" s="800">
        <v>15.5</v>
      </c>
      <c r="L4" s="800">
        <f t="shared" ref="L4:L42" si="1">SUM(H4:K4)</f>
        <v>17</v>
      </c>
      <c r="M4" s="800">
        <v>5.12</v>
      </c>
      <c r="N4" s="802">
        <f t="shared" ref="N4:N42" si="2">M4*L4/1000</f>
        <v>8.7040000000000006E-2</v>
      </c>
      <c r="O4" s="800">
        <v>7380</v>
      </c>
      <c r="P4" s="801">
        <f t="shared" ref="P4:P42" si="3">O4*L4</f>
        <v>125460</v>
      </c>
    </row>
    <row r="5" spans="1:16">
      <c r="A5" s="800" t="s">
        <v>1239</v>
      </c>
      <c r="B5" s="800" t="s">
        <v>1240</v>
      </c>
      <c r="C5" s="800" t="s">
        <v>1241</v>
      </c>
      <c r="D5" s="800" t="s">
        <v>1242</v>
      </c>
      <c r="E5" s="800">
        <v>80</v>
      </c>
      <c r="F5" s="801" t="str">
        <f t="shared" si="0"/>
        <v>80A (옥내)</v>
      </c>
      <c r="G5" s="800" t="s">
        <v>1243</v>
      </c>
      <c r="I5" s="800">
        <v>4.0999999999999996</v>
      </c>
      <c r="J5" s="800">
        <v>15</v>
      </c>
      <c r="L5" s="800">
        <f t="shared" si="1"/>
        <v>19.100000000000001</v>
      </c>
      <c r="M5" s="800">
        <v>8.49</v>
      </c>
      <c r="N5" s="802">
        <f t="shared" si="2"/>
        <v>0.16215900000000003</v>
      </c>
      <c r="O5" s="800">
        <v>12250</v>
      </c>
      <c r="P5" s="801">
        <f t="shared" si="3"/>
        <v>233975.00000000003</v>
      </c>
    </row>
    <row r="6" spans="1:16">
      <c r="A6" s="800" t="s">
        <v>1239</v>
      </c>
      <c r="B6" s="800" t="s">
        <v>1240</v>
      </c>
      <c r="C6" s="800" t="s">
        <v>1241</v>
      </c>
      <c r="D6" s="800" t="s">
        <v>1242</v>
      </c>
      <c r="E6" s="800">
        <v>100</v>
      </c>
      <c r="F6" s="801" t="str">
        <f t="shared" si="0"/>
        <v>100A (옥내)</v>
      </c>
      <c r="G6" s="800" t="s">
        <v>1243</v>
      </c>
      <c r="I6" s="800">
        <v>62</v>
      </c>
      <c r="J6" s="800">
        <v>16.5</v>
      </c>
      <c r="L6" s="800">
        <f t="shared" si="1"/>
        <v>78.5</v>
      </c>
      <c r="M6" s="800">
        <v>12.2</v>
      </c>
      <c r="N6" s="802">
        <f t="shared" si="2"/>
        <v>0.95769999999999988</v>
      </c>
      <c r="O6" s="800">
        <v>17620</v>
      </c>
      <c r="P6" s="801">
        <f t="shared" si="3"/>
        <v>1383170</v>
      </c>
    </row>
    <row r="7" spans="1:16">
      <c r="A7" s="800" t="s">
        <v>1239</v>
      </c>
      <c r="B7" s="800" t="s">
        <v>1240</v>
      </c>
      <c r="C7" s="800" t="s">
        <v>1241</v>
      </c>
      <c r="D7" s="800" t="s">
        <v>1242</v>
      </c>
      <c r="E7" s="800">
        <v>150</v>
      </c>
      <c r="F7" s="801" t="str">
        <f t="shared" si="0"/>
        <v>150A (옥내)</v>
      </c>
      <c r="G7" s="800" t="s">
        <v>1243</v>
      </c>
      <c r="I7" s="800">
        <v>1.5</v>
      </c>
      <c r="J7" s="800">
        <v>7.84</v>
      </c>
      <c r="L7" s="800">
        <f t="shared" si="1"/>
        <v>9.34</v>
      </c>
      <c r="M7" s="800">
        <v>19.2</v>
      </c>
      <c r="N7" s="802">
        <f t="shared" si="2"/>
        <v>0.17932800000000002</v>
      </c>
      <c r="O7" s="800">
        <v>27730</v>
      </c>
      <c r="P7" s="801">
        <f t="shared" si="3"/>
        <v>258998.19999999998</v>
      </c>
    </row>
    <row r="8" spans="1:16">
      <c r="A8" s="800" t="s">
        <v>1239</v>
      </c>
      <c r="B8" s="800" t="s">
        <v>1240</v>
      </c>
      <c r="C8" s="800" t="s">
        <v>1241</v>
      </c>
      <c r="D8" s="800" t="s">
        <v>1242</v>
      </c>
      <c r="E8" s="800">
        <v>200</v>
      </c>
      <c r="F8" s="801" t="str">
        <f t="shared" si="0"/>
        <v>200A (옥내)</v>
      </c>
      <c r="G8" s="800" t="s">
        <v>1243</v>
      </c>
      <c r="I8" s="800">
        <v>50.5</v>
      </c>
      <c r="J8" s="800">
        <v>50.5</v>
      </c>
      <c r="L8" s="800">
        <f t="shared" si="1"/>
        <v>101</v>
      </c>
      <c r="M8" s="800">
        <v>30.4</v>
      </c>
      <c r="N8" s="802">
        <f t="shared" si="2"/>
        <v>3.0703999999999998</v>
      </c>
      <c r="O8" s="800">
        <v>43930</v>
      </c>
      <c r="P8" s="801">
        <f t="shared" si="3"/>
        <v>4436930</v>
      </c>
    </row>
    <row r="9" spans="1:16">
      <c r="A9" s="800" t="s">
        <v>1239</v>
      </c>
      <c r="B9" s="800" t="s">
        <v>1240</v>
      </c>
      <c r="C9" s="800" t="s">
        <v>1241</v>
      </c>
      <c r="D9" s="800" t="s">
        <v>1242</v>
      </c>
      <c r="E9" s="800">
        <v>300</v>
      </c>
      <c r="F9" s="801" t="str">
        <f t="shared" si="0"/>
        <v>300A (옥내)</v>
      </c>
      <c r="G9" s="800" t="s">
        <v>1243</v>
      </c>
      <c r="I9" s="800">
        <v>3.2</v>
      </c>
      <c r="J9" s="800">
        <v>3.3</v>
      </c>
      <c r="L9" s="800">
        <f t="shared" si="1"/>
        <v>6.5</v>
      </c>
      <c r="M9" s="800">
        <v>53.8</v>
      </c>
      <c r="N9" s="802">
        <f t="shared" si="2"/>
        <v>0.34970000000000001</v>
      </c>
      <c r="O9" s="800">
        <v>82290</v>
      </c>
      <c r="P9" s="801">
        <f t="shared" si="3"/>
        <v>534885</v>
      </c>
    </row>
    <row r="10" spans="1:16">
      <c r="A10" s="800" t="s">
        <v>1239</v>
      </c>
      <c r="B10" s="800" t="s">
        <v>1240</v>
      </c>
      <c r="C10" s="800" t="s">
        <v>1241</v>
      </c>
      <c r="D10" s="800" t="s">
        <v>1242</v>
      </c>
      <c r="E10" s="800">
        <v>15</v>
      </c>
      <c r="F10" s="801" t="str">
        <f>E10&amp;"A"&amp;" ("&amp;C10&amp;")"&amp;"STS"</f>
        <v>15A (옥내)STS</v>
      </c>
      <c r="G10" s="800" t="s">
        <v>1244</v>
      </c>
      <c r="J10" s="800">
        <v>1.5</v>
      </c>
      <c r="L10" s="800">
        <f t="shared" si="1"/>
        <v>1.5</v>
      </c>
      <c r="M10" s="800">
        <v>1.2</v>
      </c>
      <c r="N10" s="802">
        <f t="shared" si="2"/>
        <v>1.7999999999999997E-3</v>
      </c>
      <c r="O10" s="800">
        <v>6960</v>
      </c>
      <c r="P10" s="801">
        <f t="shared" si="3"/>
        <v>10440</v>
      </c>
    </row>
    <row r="11" spans="1:16">
      <c r="A11" s="800" t="s">
        <v>1239</v>
      </c>
      <c r="B11" s="800" t="s">
        <v>1240</v>
      </c>
      <c r="C11" s="800" t="s">
        <v>1241</v>
      </c>
      <c r="D11" s="800" t="s">
        <v>1242</v>
      </c>
      <c r="E11" s="800">
        <v>25</v>
      </c>
      <c r="F11" s="801" t="str">
        <f t="shared" ref="F11:F13" si="4">E11&amp;"A"&amp;" ("&amp;C11&amp;")"&amp;"STS"</f>
        <v>25A (옥내)STS</v>
      </c>
      <c r="G11" s="800" t="s">
        <v>1244</v>
      </c>
      <c r="I11" s="800">
        <v>1.2</v>
      </c>
      <c r="J11" s="800">
        <v>14</v>
      </c>
      <c r="L11" s="800">
        <f t="shared" si="1"/>
        <v>15.2</v>
      </c>
      <c r="M11" s="800">
        <v>2.3199999999999998</v>
      </c>
      <c r="N11" s="802">
        <f t="shared" si="2"/>
        <v>3.5263999999999997E-2</v>
      </c>
      <c r="O11" s="800">
        <v>12280</v>
      </c>
      <c r="P11" s="801">
        <f t="shared" si="3"/>
        <v>186656</v>
      </c>
    </row>
    <row r="12" spans="1:16">
      <c r="A12" s="800" t="s">
        <v>1239</v>
      </c>
      <c r="B12" s="800" t="s">
        <v>1240</v>
      </c>
      <c r="C12" s="800" t="s">
        <v>1241</v>
      </c>
      <c r="D12" s="800" t="s">
        <v>1242</v>
      </c>
      <c r="E12" s="800">
        <v>50</v>
      </c>
      <c r="F12" s="801" t="str">
        <f t="shared" si="4"/>
        <v>50A (옥내)STS</v>
      </c>
      <c r="G12" s="800" t="s">
        <v>1244</v>
      </c>
      <c r="I12" s="800">
        <v>20</v>
      </c>
      <c r="J12" s="800">
        <v>25</v>
      </c>
      <c r="L12" s="800">
        <f t="shared" si="1"/>
        <v>45</v>
      </c>
      <c r="M12" s="800">
        <v>4.97</v>
      </c>
      <c r="N12" s="802">
        <f t="shared" si="2"/>
        <v>0.22364999999999999</v>
      </c>
      <c r="O12" s="800">
        <v>26290</v>
      </c>
      <c r="P12" s="801">
        <f t="shared" si="3"/>
        <v>1183050</v>
      </c>
    </row>
    <row r="13" spans="1:16">
      <c r="A13" s="800" t="s">
        <v>1239</v>
      </c>
      <c r="B13" s="800" t="s">
        <v>1240</v>
      </c>
      <c r="C13" s="800" t="s">
        <v>1241</v>
      </c>
      <c r="D13" s="800" t="s">
        <v>1242</v>
      </c>
      <c r="E13" s="800">
        <v>300</v>
      </c>
      <c r="F13" s="801" t="str">
        <f t="shared" si="4"/>
        <v>300A (옥내)STS</v>
      </c>
      <c r="G13" s="800" t="s">
        <v>1244</v>
      </c>
      <c r="J13" s="800">
        <v>9.4499999999999993</v>
      </c>
      <c r="L13" s="800">
        <f t="shared" si="1"/>
        <v>9.4499999999999993</v>
      </c>
      <c r="M13" s="800">
        <v>50.5</v>
      </c>
      <c r="N13" s="802">
        <f t="shared" si="2"/>
        <v>0.47722499999999995</v>
      </c>
      <c r="O13" s="800">
        <v>305420</v>
      </c>
      <c r="P13" s="801">
        <f t="shared" si="3"/>
        <v>2886219</v>
      </c>
    </row>
    <row r="14" spans="1:16">
      <c r="A14" s="800" t="s">
        <v>1239</v>
      </c>
      <c r="B14" s="800" t="s">
        <v>1240</v>
      </c>
      <c r="C14" s="800" t="s">
        <v>1245</v>
      </c>
      <c r="D14" s="800" t="s">
        <v>1242</v>
      </c>
      <c r="E14" s="800">
        <v>15</v>
      </c>
      <c r="F14" s="801" t="str">
        <f t="shared" ref="F14:F24" si="5">E14&amp;"A"&amp;" ("&amp;C14&amp;")"</f>
        <v>15A (옥외)</v>
      </c>
      <c r="G14" s="800" t="s">
        <v>1243</v>
      </c>
      <c r="I14" s="800">
        <v>1.5</v>
      </c>
      <c r="J14" s="800">
        <v>1.5</v>
      </c>
      <c r="K14" s="800">
        <v>4.282</v>
      </c>
      <c r="L14" s="800">
        <f t="shared" si="1"/>
        <v>7.282</v>
      </c>
      <c r="M14" s="800">
        <v>1.25</v>
      </c>
      <c r="N14" s="802">
        <f t="shared" si="2"/>
        <v>9.1024999999999995E-3</v>
      </c>
      <c r="O14" s="800">
        <v>1780</v>
      </c>
      <c r="P14" s="801">
        <f t="shared" si="3"/>
        <v>12961.960000000001</v>
      </c>
    </row>
    <row r="15" spans="1:16">
      <c r="A15" s="800" t="s">
        <v>1239</v>
      </c>
      <c r="B15" s="800" t="s">
        <v>1240</v>
      </c>
      <c r="C15" s="800" t="s">
        <v>1245</v>
      </c>
      <c r="D15" s="800" t="s">
        <v>1242</v>
      </c>
      <c r="E15" s="800">
        <v>20</v>
      </c>
      <c r="F15" s="801" t="str">
        <f t="shared" si="5"/>
        <v>20A (옥외)</v>
      </c>
      <c r="G15" s="800" t="s">
        <v>1243</v>
      </c>
      <c r="K15" s="800">
        <v>0.88100000000000001</v>
      </c>
      <c r="L15" s="800">
        <f t="shared" si="1"/>
        <v>0.88100000000000001</v>
      </c>
      <c r="M15" s="800">
        <v>1.6</v>
      </c>
      <c r="N15" s="802">
        <f t="shared" si="2"/>
        <v>1.4096000000000002E-3</v>
      </c>
      <c r="O15" s="800">
        <v>2280</v>
      </c>
      <c r="P15" s="801">
        <f t="shared" si="3"/>
        <v>2008.68</v>
      </c>
    </row>
    <row r="16" spans="1:16">
      <c r="A16" s="800" t="s">
        <v>1239</v>
      </c>
      <c r="B16" s="800" t="s">
        <v>1240</v>
      </c>
      <c r="C16" s="800" t="s">
        <v>1245</v>
      </c>
      <c r="D16" s="800" t="s">
        <v>1242</v>
      </c>
      <c r="E16" s="800">
        <v>25</v>
      </c>
      <c r="F16" s="801" t="str">
        <f t="shared" si="5"/>
        <v>25A (옥외)</v>
      </c>
      <c r="G16" s="800" t="s">
        <v>1243</v>
      </c>
      <c r="K16" s="800">
        <v>51.2</v>
      </c>
      <c r="L16" s="800">
        <f t="shared" si="1"/>
        <v>51.2</v>
      </c>
      <c r="M16" s="800">
        <v>2.4500000000000002</v>
      </c>
      <c r="N16" s="802">
        <f t="shared" si="2"/>
        <v>0.12544000000000002</v>
      </c>
      <c r="O16" s="800">
        <v>3530</v>
      </c>
      <c r="P16" s="801">
        <f t="shared" si="3"/>
        <v>180736</v>
      </c>
    </row>
    <row r="17" spans="1:17">
      <c r="A17" s="800" t="s">
        <v>1239</v>
      </c>
      <c r="B17" s="800" t="s">
        <v>1240</v>
      </c>
      <c r="C17" s="800" t="s">
        <v>1245</v>
      </c>
      <c r="D17" s="800" t="s">
        <v>1242</v>
      </c>
      <c r="E17" s="800">
        <v>50</v>
      </c>
      <c r="F17" s="801" t="str">
        <f t="shared" si="5"/>
        <v>50A (옥외)</v>
      </c>
      <c r="G17" s="800" t="s">
        <v>1243</v>
      </c>
      <c r="I17" s="800">
        <v>1</v>
      </c>
      <c r="J17" s="800">
        <v>35</v>
      </c>
      <c r="K17" s="800">
        <v>37</v>
      </c>
      <c r="L17" s="800">
        <f t="shared" si="1"/>
        <v>73</v>
      </c>
      <c r="M17" s="800">
        <v>5.12</v>
      </c>
      <c r="N17" s="802">
        <f t="shared" si="2"/>
        <v>0.37375999999999998</v>
      </c>
      <c r="O17" s="800">
        <v>7380</v>
      </c>
      <c r="P17" s="801">
        <f t="shared" si="3"/>
        <v>538740</v>
      </c>
    </row>
    <row r="18" spans="1:17">
      <c r="A18" s="800" t="s">
        <v>1239</v>
      </c>
      <c r="B18" s="800" t="s">
        <v>1240</v>
      </c>
      <c r="C18" s="800" t="s">
        <v>1245</v>
      </c>
      <c r="D18" s="800" t="s">
        <v>1242</v>
      </c>
      <c r="E18" s="800">
        <v>80</v>
      </c>
      <c r="F18" s="801" t="str">
        <f t="shared" si="5"/>
        <v>80A (옥외)</v>
      </c>
      <c r="G18" s="800" t="s">
        <v>1243</v>
      </c>
      <c r="I18" s="800">
        <v>7.5</v>
      </c>
      <c r="K18" s="800">
        <v>20.2</v>
      </c>
      <c r="L18" s="800">
        <f t="shared" si="1"/>
        <v>27.7</v>
      </c>
      <c r="M18" s="800">
        <v>8.49</v>
      </c>
      <c r="N18" s="802">
        <f t="shared" si="2"/>
        <v>0.23517299999999999</v>
      </c>
      <c r="O18" s="800">
        <v>12250</v>
      </c>
      <c r="P18" s="801">
        <f t="shared" si="3"/>
        <v>339325</v>
      </c>
      <c r="Q18" s="800">
        <f t="shared" ref="Q18:Q43" si="6">1000/M18*O18</f>
        <v>1442873.9693757361</v>
      </c>
    </row>
    <row r="19" spans="1:17">
      <c r="A19" s="800" t="s">
        <v>1239</v>
      </c>
      <c r="B19" s="800" t="s">
        <v>1240</v>
      </c>
      <c r="C19" s="800" t="s">
        <v>1245</v>
      </c>
      <c r="D19" s="800" t="s">
        <v>1242</v>
      </c>
      <c r="E19" s="800">
        <v>100</v>
      </c>
      <c r="F19" s="801" t="str">
        <f t="shared" si="5"/>
        <v>100A (옥외)</v>
      </c>
      <c r="G19" s="800" t="s">
        <v>1243</v>
      </c>
      <c r="I19" s="800">
        <v>55</v>
      </c>
      <c r="K19" s="800">
        <v>10</v>
      </c>
      <c r="L19" s="800">
        <f t="shared" si="1"/>
        <v>65</v>
      </c>
      <c r="M19" s="800">
        <v>12.2</v>
      </c>
      <c r="N19" s="802">
        <f t="shared" si="2"/>
        <v>0.79300000000000004</v>
      </c>
      <c r="O19" s="800">
        <v>17620</v>
      </c>
      <c r="P19" s="801">
        <f t="shared" si="3"/>
        <v>1145300</v>
      </c>
      <c r="Q19" s="800">
        <f t="shared" si="6"/>
        <v>1444262.2950819673</v>
      </c>
    </row>
    <row r="20" spans="1:17">
      <c r="A20" s="800" t="s">
        <v>1239</v>
      </c>
      <c r="B20" s="800" t="s">
        <v>1240</v>
      </c>
      <c r="C20" s="800" t="s">
        <v>1245</v>
      </c>
      <c r="D20" s="800" t="s">
        <v>1242</v>
      </c>
      <c r="E20" s="800">
        <v>125</v>
      </c>
      <c r="F20" s="801" t="str">
        <f t="shared" si="5"/>
        <v>125A (옥외)</v>
      </c>
      <c r="G20" s="800" t="s">
        <v>1243</v>
      </c>
      <c r="K20" s="800">
        <v>52.734999999999999</v>
      </c>
      <c r="L20" s="800">
        <f t="shared" si="1"/>
        <v>52.734999999999999</v>
      </c>
      <c r="M20" s="800">
        <v>16.100000000000001</v>
      </c>
      <c r="N20" s="802">
        <f t="shared" si="2"/>
        <v>0.84903350000000011</v>
      </c>
      <c r="O20" s="800">
        <v>23330</v>
      </c>
      <c r="P20" s="801">
        <f t="shared" si="3"/>
        <v>1230307.55</v>
      </c>
      <c r="Q20" s="800">
        <f t="shared" si="6"/>
        <v>1449068.3229813664</v>
      </c>
    </row>
    <row r="21" spans="1:17">
      <c r="A21" s="800" t="s">
        <v>1239</v>
      </c>
      <c r="B21" s="800" t="s">
        <v>1240</v>
      </c>
      <c r="C21" s="800" t="s">
        <v>1245</v>
      </c>
      <c r="D21" s="800" t="s">
        <v>1242</v>
      </c>
      <c r="E21" s="800">
        <v>150</v>
      </c>
      <c r="F21" s="801" t="str">
        <f t="shared" si="5"/>
        <v>150A (옥외)</v>
      </c>
      <c r="G21" s="800" t="s">
        <v>1243</v>
      </c>
      <c r="I21" s="800">
        <v>12.5</v>
      </c>
      <c r="J21" s="800">
        <v>1.2</v>
      </c>
      <c r="L21" s="800">
        <f t="shared" si="1"/>
        <v>13.7</v>
      </c>
      <c r="M21" s="800">
        <v>19.2</v>
      </c>
      <c r="N21" s="802">
        <f t="shared" si="2"/>
        <v>0.26303999999999994</v>
      </c>
      <c r="O21" s="800">
        <v>27730</v>
      </c>
      <c r="P21" s="801">
        <f t="shared" si="3"/>
        <v>379901</v>
      </c>
      <c r="Q21" s="800">
        <f t="shared" si="6"/>
        <v>1444270.8333333335</v>
      </c>
    </row>
    <row r="22" spans="1:17">
      <c r="A22" s="800" t="s">
        <v>1239</v>
      </c>
      <c r="B22" s="800" t="s">
        <v>1240</v>
      </c>
      <c r="C22" s="800" t="s">
        <v>1245</v>
      </c>
      <c r="D22" s="800" t="s">
        <v>1242</v>
      </c>
      <c r="E22" s="800">
        <v>200</v>
      </c>
      <c r="F22" s="801" t="str">
        <f t="shared" si="5"/>
        <v>200A (옥외)</v>
      </c>
      <c r="G22" s="800" t="s">
        <v>1243</v>
      </c>
      <c r="I22" s="800">
        <v>17.5</v>
      </c>
      <c r="J22" s="800">
        <v>15.5</v>
      </c>
      <c r="K22" s="800">
        <v>77.819000000000003</v>
      </c>
      <c r="L22" s="800">
        <f t="shared" si="1"/>
        <v>110.819</v>
      </c>
      <c r="M22" s="800">
        <v>30.4</v>
      </c>
      <c r="N22" s="802">
        <f t="shared" si="2"/>
        <v>3.3688975999999999</v>
      </c>
      <c r="O22" s="800">
        <v>43930</v>
      </c>
      <c r="P22" s="801">
        <f t="shared" si="3"/>
        <v>4868278.67</v>
      </c>
      <c r="Q22" s="800">
        <f t="shared" si="6"/>
        <v>1445065.7894736845</v>
      </c>
    </row>
    <row r="23" spans="1:17">
      <c r="A23" s="800" t="s">
        <v>1239</v>
      </c>
      <c r="B23" s="800" t="s">
        <v>1240</v>
      </c>
      <c r="C23" s="800" t="s">
        <v>1245</v>
      </c>
      <c r="D23" s="800" t="s">
        <v>1242</v>
      </c>
      <c r="E23" s="800">
        <v>300</v>
      </c>
      <c r="F23" s="801" t="str">
        <f t="shared" si="5"/>
        <v>300A (옥외)</v>
      </c>
      <c r="G23" s="800" t="s">
        <v>1243</v>
      </c>
      <c r="I23" s="800">
        <v>42.2</v>
      </c>
      <c r="J23" s="800">
        <v>41.5</v>
      </c>
      <c r="K23" s="800">
        <v>280.97199999999998</v>
      </c>
      <c r="L23" s="800">
        <f t="shared" si="1"/>
        <v>364.67199999999997</v>
      </c>
      <c r="M23" s="800">
        <v>53.8</v>
      </c>
      <c r="N23" s="802">
        <f t="shared" si="2"/>
        <v>19.6193536</v>
      </c>
      <c r="O23" s="800">
        <v>82290</v>
      </c>
      <c r="P23" s="801">
        <f t="shared" si="3"/>
        <v>30008858.879999999</v>
      </c>
      <c r="Q23" s="800">
        <f t="shared" si="6"/>
        <v>1529553.903345725</v>
      </c>
    </row>
    <row r="24" spans="1:17">
      <c r="A24" s="800" t="s">
        <v>1239</v>
      </c>
      <c r="B24" s="800" t="s">
        <v>1240</v>
      </c>
      <c r="C24" s="800" t="s">
        <v>1245</v>
      </c>
      <c r="D24" s="800" t="s">
        <v>1242</v>
      </c>
      <c r="E24" s="800">
        <v>500</v>
      </c>
      <c r="F24" s="801" t="str">
        <f t="shared" si="5"/>
        <v>500A (옥외)</v>
      </c>
      <c r="G24" s="800" t="s">
        <v>1243</v>
      </c>
      <c r="H24" s="800">
        <v>87</v>
      </c>
      <c r="I24" s="800">
        <v>61.5</v>
      </c>
      <c r="J24" s="800">
        <v>35</v>
      </c>
      <c r="L24" s="800">
        <f t="shared" si="1"/>
        <v>183.5</v>
      </c>
      <c r="M24" s="800">
        <v>97.4</v>
      </c>
      <c r="N24" s="802">
        <f t="shared" si="2"/>
        <v>17.872900000000001</v>
      </c>
      <c r="O24" s="800">
        <v>177260</v>
      </c>
      <c r="P24" s="801">
        <f t="shared" si="3"/>
        <v>32527210</v>
      </c>
      <c r="Q24" s="800">
        <f t="shared" si="6"/>
        <v>1819917.8644763858</v>
      </c>
    </row>
    <row r="25" spans="1:17">
      <c r="A25" s="800" t="s">
        <v>1239</v>
      </c>
      <c r="B25" s="800" t="s">
        <v>1240</v>
      </c>
      <c r="C25" s="800" t="s">
        <v>1245</v>
      </c>
      <c r="D25" s="800" t="s">
        <v>1242</v>
      </c>
      <c r="E25" s="800">
        <v>25</v>
      </c>
      <c r="F25" s="801" t="str">
        <f t="shared" ref="F25:F28" si="7">E25&amp;"A"&amp;" ("&amp;C25&amp;")"&amp;"STS"</f>
        <v>25A (옥외)STS</v>
      </c>
      <c r="G25" s="800" t="s">
        <v>1244</v>
      </c>
      <c r="I25" s="800">
        <v>1.5</v>
      </c>
      <c r="J25" s="800">
        <v>3.5</v>
      </c>
      <c r="L25" s="800">
        <f t="shared" si="1"/>
        <v>5</v>
      </c>
      <c r="M25" s="800">
        <v>2.3199999999999998</v>
      </c>
      <c r="N25" s="802">
        <f t="shared" si="2"/>
        <v>1.1599999999999999E-2</v>
      </c>
      <c r="O25" s="800">
        <v>12280</v>
      </c>
      <c r="P25" s="801">
        <f t="shared" si="3"/>
        <v>61400</v>
      </c>
      <c r="Q25" s="800">
        <f t="shared" si="6"/>
        <v>5293103.4482758623</v>
      </c>
    </row>
    <row r="26" spans="1:17">
      <c r="A26" s="1050" t="s">
        <v>1239</v>
      </c>
      <c r="B26" s="1050" t="s">
        <v>1240</v>
      </c>
      <c r="C26" s="1050" t="s">
        <v>1245</v>
      </c>
      <c r="D26" s="1050" t="s">
        <v>1242</v>
      </c>
      <c r="E26" s="1050">
        <v>50</v>
      </c>
      <c r="F26" s="1051" t="str">
        <f t="shared" si="7"/>
        <v>50A (옥외)STS</v>
      </c>
      <c r="G26" s="1050" t="s">
        <v>1244</v>
      </c>
      <c r="H26" s="1050"/>
      <c r="I26" s="1050">
        <v>125</v>
      </c>
      <c r="J26" s="1050">
        <v>155</v>
      </c>
      <c r="K26" s="1050">
        <v>20</v>
      </c>
      <c r="L26" s="1050">
        <f t="shared" si="1"/>
        <v>300</v>
      </c>
      <c r="M26" s="1050">
        <v>4.97</v>
      </c>
      <c r="N26" s="1052">
        <f t="shared" si="2"/>
        <v>1.4910000000000001</v>
      </c>
      <c r="O26" s="1050">
        <v>26290</v>
      </c>
      <c r="P26" s="1051">
        <f t="shared" si="3"/>
        <v>7887000</v>
      </c>
      <c r="Q26" s="1050">
        <f t="shared" si="6"/>
        <v>5289738.4305835012</v>
      </c>
    </row>
    <row r="27" spans="1:17">
      <c r="A27" s="800" t="s">
        <v>1239</v>
      </c>
      <c r="B27" s="800" t="s">
        <v>1240</v>
      </c>
      <c r="C27" s="800" t="s">
        <v>1245</v>
      </c>
      <c r="D27" s="800" t="s">
        <v>1242</v>
      </c>
      <c r="E27" s="800">
        <v>80</v>
      </c>
      <c r="F27" s="801" t="str">
        <f t="shared" si="7"/>
        <v>80A (옥외)STS</v>
      </c>
      <c r="G27" s="800" t="s">
        <v>1244</v>
      </c>
      <c r="K27" s="800">
        <v>21</v>
      </c>
      <c r="L27" s="800">
        <f t="shared" si="1"/>
        <v>21</v>
      </c>
      <c r="M27" s="800">
        <v>8.48</v>
      </c>
      <c r="N27" s="802">
        <f t="shared" si="2"/>
        <v>0.17808000000000002</v>
      </c>
      <c r="O27" s="800">
        <v>44880</v>
      </c>
      <c r="P27" s="801">
        <f t="shared" si="3"/>
        <v>942480</v>
      </c>
      <c r="Q27" s="800">
        <f t="shared" si="6"/>
        <v>5292452.8301886786</v>
      </c>
    </row>
    <row r="28" spans="1:17" s="1050" customFormat="1">
      <c r="A28" s="1050" t="s">
        <v>1239</v>
      </c>
      <c r="B28" s="1050" t="s">
        <v>1240</v>
      </c>
      <c r="C28" s="1050" t="s">
        <v>1245</v>
      </c>
      <c r="D28" s="1050" t="s">
        <v>1242</v>
      </c>
      <c r="E28" s="1050">
        <v>100</v>
      </c>
      <c r="F28" s="1051" t="str">
        <f t="shared" si="7"/>
        <v>100A (옥외)STS</v>
      </c>
      <c r="G28" s="1050" t="s">
        <v>1244</v>
      </c>
      <c r="K28" s="1050">
        <v>31</v>
      </c>
      <c r="L28" s="1050">
        <f t="shared" si="1"/>
        <v>31</v>
      </c>
      <c r="M28" s="1050">
        <v>11</v>
      </c>
      <c r="N28" s="1052">
        <f t="shared" si="2"/>
        <v>0.34100000000000003</v>
      </c>
      <c r="O28" s="1050">
        <v>58210</v>
      </c>
      <c r="P28" s="1051">
        <f t="shared" si="3"/>
        <v>1804510</v>
      </c>
      <c r="Q28" s="1050">
        <f>1000/M28*O28</f>
        <v>5291818.1818181816</v>
      </c>
    </row>
    <row r="29" spans="1:17">
      <c r="A29" s="800" t="s">
        <v>1239</v>
      </c>
      <c r="B29" s="800" t="s">
        <v>1246</v>
      </c>
      <c r="C29" s="800" t="s">
        <v>1245</v>
      </c>
      <c r="D29" s="800" t="s">
        <v>1247</v>
      </c>
      <c r="E29" s="800">
        <v>15</v>
      </c>
      <c r="F29" s="801" t="str">
        <f>E29&amp;"A"&amp;" ("&amp;C29&amp;") SCH40"</f>
        <v>15A (옥외) SCH40</v>
      </c>
      <c r="G29" s="800" t="s">
        <v>1248</v>
      </c>
      <c r="K29" s="800">
        <v>32.22</v>
      </c>
      <c r="L29" s="800">
        <f t="shared" si="1"/>
        <v>32.22</v>
      </c>
      <c r="M29" s="800">
        <v>1.31</v>
      </c>
      <c r="N29" s="802">
        <f t="shared" si="2"/>
        <v>4.2208200000000001E-2</v>
      </c>
      <c r="O29" s="800">
        <v>1971</v>
      </c>
      <c r="P29" s="801">
        <f t="shared" si="3"/>
        <v>63505.619999999995</v>
      </c>
      <c r="Q29" s="800">
        <f t="shared" si="6"/>
        <v>1504580.1526717558</v>
      </c>
    </row>
    <row r="30" spans="1:17">
      <c r="A30" s="800" t="s">
        <v>1239</v>
      </c>
      <c r="B30" s="800" t="s">
        <v>1246</v>
      </c>
      <c r="C30" s="800" t="s">
        <v>1245</v>
      </c>
      <c r="D30" s="800" t="s">
        <v>1247</v>
      </c>
      <c r="E30" s="800">
        <v>25</v>
      </c>
      <c r="F30" s="801" t="str">
        <f>E30&amp;"A"&amp;" ("&amp;C30&amp;") SCH40"</f>
        <v>25A (옥외) SCH40</v>
      </c>
      <c r="G30" s="800" t="s">
        <v>1248</v>
      </c>
      <c r="K30" s="800">
        <v>10.435</v>
      </c>
      <c r="L30" s="800">
        <f t="shared" si="1"/>
        <v>10.435</v>
      </c>
      <c r="M30" s="800">
        <v>2.57</v>
      </c>
      <c r="N30" s="802">
        <f t="shared" si="2"/>
        <v>2.681795E-2</v>
      </c>
      <c r="O30" s="800">
        <v>3871</v>
      </c>
      <c r="P30" s="801">
        <f t="shared" si="3"/>
        <v>40393.885000000002</v>
      </c>
      <c r="Q30" s="800">
        <f t="shared" si="6"/>
        <v>1506225.6809338522</v>
      </c>
    </row>
    <row r="31" spans="1:17">
      <c r="A31" s="800" t="s">
        <v>1239</v>
      </c>
      <c r="B31" s="800" t="s">
        <v>1249</v>
      </c>
      <c r="C31" s="800" t="s">
        <v>1245</v>
      </c>
      <c r="D31" s="800" t="s">
        <v>1247</v>
      </c>
      <c r="E31" s="800" t="s">
        <v>1250</v>
      </c>
      <c r="F31" s="801" t="str">
        <f>E31&amp;"A"&amp;" ("&amp;C31&amp;")"</f>
        <v>Ø10A (옥외)</v>
      </c>
      <c r="G31" s="800" t="s">
        <v>1251</v>
      </c>
      <c r="K31" s="800">
        <v>1100</v>
      </c>
      <c r="L31" s="800">
        <f t="shared" si="1"/>
        <v>1100</v>
      </c>
      <c r="M31" s="800">
        <v>0.32</v>
      </c>
      <c r="N31" s="802">
        <f t="shared" si="2"/>
        <v>0.35199999999999998</v>
      </c>
      <c r="O31" s="800">
        <v>10500</v>
      </c>
      <c r="P31" s="801">
        <f t="shared" si="3"/>
        <v>11550000</v>
      </c>
      <c r="Q31" s="800">
        <f t="shared" si="6"/>
        <v>32812500</v>
      </c>
    </row>
    <row r="32" spans="1:17">
      <c r="A32" s="800" t="s">
        <v>1239</v>
      </c>
      <c r="B32" s="800" t="s">
        <v>1240</v>
      </c>
      <c r="C32" s="800" t="s">
        <v>1245</v>
      </c>
      <c r="D32" s="800" t="s">
        <v>1252</v>
      </c>
      <c r="E32" s="800">
        <v>20</v>
      </c>
      <c r="F32" s="801" t="str">
        <f t="shared" ref="F32:F33" si="8">E32&amp;"A"&amp;" ("&amp;C32&amp;")"&amp;"STS"</f>
        <v>20A (옥외)STS</v>
      </c>
      <c r="G32" s="800" t="s">
        <v>1244</v>
      </c>
      <c r="K32" s="800">
        <v>22.262</v>
      </c>
      <c r="L32" s="800">
        <f t="shared" si="1"/>
        <v>22.262</v>
      </c>
      <c r="M32" s="800">
        <v>1.54</v>
      </c>
      <c r="N32" s="802">
        <f t="shared" si="2"/>
        <v>3.4283480000000005E-2</v>
      </c>
      <c r="O32" s="800">
        <v>8920</v>
      </c>
      <c r="P32" s="801">
        <f t="shared" si="3"/>
        <v>198577.04</v>
      </c>
      <c r="Q32" s="800">
        <f t="shared" si="6"/>
        <v>5792207.7922077915</v>
      </c>
    </row>
    <row r="33" spans="1:17">
      <c r="A33" s="800" t="s">
        <v>1239</v>
      </c>
      <c r="B33" s="800" t="s">
        <v>1240</v>
      </c>
      <c r="C33" s="800" t="s">
        <v>1245</v>
      </c>
      <c r="D33" s="800" t="s">
        <v>1252</v>
      </c>
      <c r="E33" s="800">
        <v>50</v>
      </c>
      <c r="F33" s="801" t="str">
        <f t="shared" si="8"/>
        <v>50A (옥외)STS</v>
      </c>
      <c r="G33" s="800" t="s">
        <v>1244</v>
      </c>
      <c r="K33" s="800">
        <v>4.8849999999999998</v>
      </c>
      <c r="L33" s="800">
        <f t="shared" si="1"/>
        <v>4.8849999999999998</v>
      </c>
      <c r="M33" s="800">
        <v>4.97</v>
      </c>
      <c r="N33" s="802">
        <f t="shared" si="2"/>
        <v>2.427845E-2</v>
      </c>
      <c r="O33" s="800">
        <v>26290</v>
      </c>
      <c r="P33" s="801">
        <f t="shared" si="3"/>
        <v>128426.65</v>
      </c>
      <c r="Q33" s="800">
        <f t="shared" si="6"/>
        <v>5289738.4305835012</v>
      </c>
    </row>
    <row r="34" spans="1:17">
      <c r="A34" s="800" t="s">
        <v>1239</v>
      </c>
      <c r="B34" s="800" t="s">
        <v>1240</v>
      </c>
      <c r="C34" s="800" t="s">
        <v>1245</v>
      </c>
      <c r="D34" s="800" t="s">
        <v>1253</v>
      </c>
      <c r="E34" s="800">
        <v>15</v>
      </c>
      <c r="F34" s="801" t="str">
        <f t="shared" ref="F34:F37" si="9">E34&amp;"A"&amp;" ("&amp;C34&amp;")"</f>
        <v>15A (옥외)</v>
      </c>
      <c r="G34" s="800" t="s">
        <v>1243</v>
      </c>
      <c r="I34" s="800">
        <v>9.2650000000000006</v>
      </c>
      <c r="J34" s="800">
        <v>10.178000000000001</v>
      </c>
      <c r="K34" s="800">
        <v>109.331</v>
      </c>
      <c r="L34" s="800">
        <f t="shared" si="1"/>
        <v>128.774</v>
      </c>
      <c r="M34" s="800">
        <v>1.25</v>
      </c>
      <c r="N34" s="802">
        <f t="shared" si="2"/>
        <v>0.16096750000000001</v>
      </c>
      <c r="O34" s="800">
        <v>1780</v>
      </c>
      <c r="P34" s="801">
        <f t="shared" si="3"/>
        <v>229217.72</v>
      </c>
      <c r="Q34" s="800">
        <f t="shared" si="6"/>
        <v>1424000</v>
      </c>
    </row>
    <row r="35" spans="1:17">
      <c r="A35" s="800" t="s">
        <v>1239</v>
      </c>
      <c r="B35" s="800" t="s">
        <v>1240</v>
      </c>
      <c r="C35" s="800" t="s">
        <v>1245</v>
      </c>
      <c r="D35" s="800" t="s">
        <v>1253</v>
      </c>
      <c r="E35" s="800">
        <v>25</v>
      </c>
      <c r="F35" s="801" t="str">
        <f t="shared" si="9"/>
        <v>25A (옥외)</v>
      </c>
      <c r="G35" s="800" t="s">
        <v>1243</v>
      </c>
      <c r="I35" s="800">
        <v>1.9750000000000001</v>
      </c>
      <c r="J35" s="800">
        <v>5.7969999999999997</v>
      </c>
      <c r="K35" s="800">
        <v>5.76</v>
      </c>
      <c r="L35" s="800">
        <f t="shared" si="1"/>
        <v>13.532</v>
      </c>
      <c r="M35" s="800">
        <v>2.4500000000000002</v>
      </c>
      <c r="N35" s="802">
        <f t="shared" si="2"/>
        <v>3.3153400000000006E-2</v>
      </c>
      <c r="O35" s="800">
        <v>3530</v>
      </c>
      <c r="P35" s="801">
        <f t="shared" si="3"/>
        <v>47767.96</v>
      </c>
      <c r="Q35" s="800">
        <f t="shared" si="6"/>
        <v>1440816.3265306121</v>
      </c>
    </row>
    <row r="36" spans="1:17">
      <c r="A36" s="800" t="s">
        <v>1239</v>
      </c>
      <c r="B36" s="800" t="s">
        <v>1240</v>
      </c>
      <c r="C36" s="800" t="s">
        <v>1245</v>
      </c>
      <c r="D36" s="800" t="s">
        <v>1253</v>
      </c>
      <c r="E36" s="800">
        <v>40</v>
      </c>
      <c r="F36" s="801" t="str">
        <f t="shared" si="9"/>
        <v>40A (옥외)</v>
      </c>
      <c r="G36" s="800" t="s">
        <v>1243</v>
      </c>
      <c r="I36" s="800">
        <v>0.61299999999999999</v>
      </c>
      <c r="L36" s="800">
        <f t="shared" si="1"/>
        <v>0.61299999999999999</v>
      </c>
      <c r="M36" s="800">
        <v>3.63</v>
      </c>
      <c r="N36" s="802">
        <f t="shared" si="2"/>
        <v>2.2251900000000002E-3</v>
      </c>
      <c r="O36" s="800">
        <v>5250</v>
      </c>
      <c r="P36" s="801">
        <f t="shared" si="3"/>
        <v>3218.25</v>
      </c>
      <c r="Q36" s="800">
        <f t="shared" si="6"/>
        <v>1446280.9917355371</v>
      </c>
    </row>
    <row r="37" spans="1:17">
      <c r="A37" s="800" t="s">
        <v>1239</v>
      </c>
      <c r="B37" s="800" t="s">
        <v>1240</v>
      </c>
      <c r="C37" s="800" t="s">
        <v>1245</v>
      </c>
      <c r="D37" s="800" t="s">
        <v>1253</v>
      </c>
      <c r="E37" s="800">
        <v>50</v>
      </c>
      <c r="F37" s="801" t="str">
        <f t="shared" si="9"/>
        <v>50A (옥외)</v>
      </c>
      <c r="G37" s="800" t="s">
        <v>1243</v>
      </c>
      <c r="I37" s="800">
        <v>90.756</v>
      </c>
      <c r="J37" s="800">
        <v>34.853000000000002</v>
      </c>
      <c r="K37" s="800">
        <v>10.36</v>
      </c>
      <c r="L37" s="800">
        <f t="shared" si="1"/>
        <v>135.96899999999999</v>
      </c>
      <c r="M37" s="800">
        <v>5.12</v>
      </c>
      <c r="N37" s="802">
        <f t="shared" si="2"/>
        <v>0.69616127999999999</v>
      </c>
      <c r="O37" s="800">
        <v>7380</v>
      </c>
      <c r="P37" s="801">
        <f t="shared" si="3"/>
        <v>1003451.22</v>
      </c>
      <c r="Q37" s="800">
        <f t="shared" si="6"/>
        <v>1441406.25</v>
      </c>
    </row>
    <row r="38" spans="1:17">
      <c r="A38" s="800" t="s">
        <v>1239</v>
      </c>
      <c r="B38" s="800" t="s">
        <v>1240</v>
      </c>
      <c r="C38" s="800" t="s">
        <v>1245</v>
      </c>
      <c r="D38" s="800" t="s">
        <v>1254</v>
      </c>
      <c r="E38" s="800">
        <v>15</v>
      </c>
      <c r="F38" s="801" t="str">
        <f>E38&amp;"A"&amp;" ("&amp;C38&amp;") 백관"</f>
        <v>15A (옥외) 백관</v>
      </c>
      <c r="G38" s="800" t="s">
        <v>1255</v>
      </c>
      <c r="K38" s="800">
        <v>9.8390000000000004</v>
      </c>
      <c r="L38" s="800">
        <f t="shared" si="1"/>
        <v>9.8390000000000004</v>
      </c>
      <c r="M38" s="800">
        <v>9.8390000000000004</v>
      </c>
      <c r="N38" s="802">
        <f t="shared" si="2"/>
        <v>9.6805921000000017E-2</v>
      </c>
      <c r="O38" s="800">
        <v>2370</v>
      </c>
      <c r="P38" s="801">
        <f t="shared" si="3"/>
        <v>23318.43</v>
      </c>
      <c r="Q38" s="800">
        <f t="shared" si="6"/>
        <v>240878.13802215669</v>
      </c>
    </row>
    <row r="39" spans="1:17">
      <c r="A39" s="800" t="s">
        <v>1239</v>
      </c>
      <c r="B39" s="800" t="s">
        <v>1240</v>
      </c>
      <c r="C39" s="800" t="s">
        <v>1245</v>
      </c>
      <c r="D39" s="800" t="s">
        <v>1254</v>
      </c>
      <c r="E39" s="800">
        <v>25</v>
      </c>
      <c r="F39" s="801" t="str">
        <f t="shared" ref="F39:F42" si="10">E39&amp;"A"&amp;" ("&amp;C39&amp;") 백관"</f>
        <v>25A (옥외) 백관</v>
      </c>
      <c r="G39" s="800" t="s">
        <v>1255</v>
      </c>
      <c r="K39" s="800">
        <v>13.311999999999999</v>
      </c>
      <c r="L39" s="800">
        <f t="shared" si="1"/>
        <v>13.311999999999999</v>
      </c>
      <c r="M39" s="800">
        <v>13.311999999999999</v>
      </c>
      <c r="N39" s="802">
        <f t="shared" si="2"/>
        <v>0.17720934399999999</v>
      </c>
      <c r="O39" s="800">
        <v>4470</v>
      </c>
      <c r="P39" s="801">
        <f t="shared" si="3"/>
        <v>59504.639999999999</v>
      </c>
      <c r="Q39" s="800">
        <f t="shared" si="6"/>
        <v>335787.25961538462</v>
      </c>
    </row>
    <row r="40" spans="1:17">
      <c r="A40" s="800" t="s">
        <v>1239</v>
      </c>
      <c r="B40" s="800" t="s">
        <v>1240</v>
      </c>
      <c r="C40" s="800" t="s">
        <v>1245</v>
      </c>
      <c r="D40" s="800" t="s">
        <v>1254</v>
      </c>
      <c r="E40" s="800">
        <v>32</v>
      </c>
      <c r="F40" s="801" t="str">
        <f t="shared" si="10"/>
        <v>32A (옥외) 백관</v>
      </c>
      <c r="G40" s="800" t="s">
        <v>1255</v>
      </c>
      <c r="K40" s="800">
        <v>20.591999999999999</v>
      </c>
      <c r="L40" s="800">
        <f t="shared" si="1"/>
        <v>20.591999999999999</v>
      </c>
      <c r="M40" s="800">
        <v>20.591999999999999</v>
      </c>
      <c r="N40" s="802">
        <f t="shared" si="2"/>
        <v>0.42403046399999994</v>
      </c>
      <c r="O40" s="800">
        <v>5730</v>
      </c>
      <c r="P40" s="801">
        <f t="shared" si="3"/>
        <v>117992.15999999999</v>
      </c>
      <c r="Q40" s="800">
        <f t="shared" si="6"/>
        <v>278263.40326340328</v>
      </c>
    </row>
    <row r="41" spans="1:17">
      <c r="A41" s="800" t="s">
        <v>1239</v>
      </c>
      <c r="B41" s="800" t="s">
        <v>1240</v>
      </c>
      <c r="C41" s="800" t="s">
        <v>1245</v>
      </c>
      <c r="D41" s="800" t="s">
        <v>1254</v>
      </c>
      <c r="E41" s="800">
        <v>300</v>
      </c>
      <c r="F41" s="801" t="str">
        <f t="shared" si="10"/>
        <v>300A (옥외) 백관</v>
      </c>
      <c r="G41" s="800" t="s">
        <v>1255</v>
      </c>
      <c r="K41" s="800">
        <v>36.728000000000002</v>
      </c>
      <c r="L41" s="800">
        <f t="shared" si="1"/>
        <v>36.728000000000002</v>
      </c>
      <c r="M41" s="800">
        <v>36.728000000000002</v>
      </c>
      <c r="N41" s="802">
        <f t="shared" si="2"/>
        <v>1.3489459840000002</v>
      </c>
      <c r="O41" s="800">
        <v>102250</v>
      </c>
      <c r="P41" s="801">
        <f t="shared" si="3"/>
        <v>3755438</v>
      </c>
      <c r="Q41" s="800">
        <f t="shared" si="6"/>
        <v>2783979.5251579173</v>
      </c>
    </row>
    <row r="42" spans="1:17">
      <c r="A42" s="800" t="s">
        <v>1239</v>
      </c>
      <c r="B42" s="800" t="s">
        <v>1240</v>
      </c>
      <c r="C42" s="800" t="s">
        <v>1245</v>
      </c>
      <c r="D42" s="800" t="s">
        <v>1254</v>
      </c>
      <c r="E42" s="800">
        <v>350</v>
      </c>
      <c r="F42" s="801" t="str">
        <f t="shared" si="10"/>
        <v>350A (옥외) 백관</v>
      </c>
      <c r="G42" s="800" t="s">
        <v>1255</v>
      </c>
      <c r="K42" s="800">
        <v>10.750999999999999</v>
      </c>
      <c r="L42" s="800">
        <f t="shared" si="1"/>
        <v>10.750999999999999</v>
      </c>
      <c r="M42" s="800">
        <v>10.750999999999999</v>
      </c>
      <c r="N42" s="802">
        <f t="shared" si="2"/>
        <v>0.11558400099999999</v>
      </c>
      <c r="O42" s="800">
        <v>124000</v>
      </c>
      <c r="P42" s="801">
        <f t="shared" si="3"/>
        <v>1333124</v>
      </c>
      <c r="Q42" s="800">
        <f t="shared" si="6"/>
        <v>11533810.808296902</v>
      </c>
    </row>
    <row r="43" spans="1:17">
      <c r="N43" s="800">
        <f>SUM(N3:N42)</f>
        <v>54.615351963999984</v>
      </c>
      <c r="P43" s="801">
        <f>SUM(P3:P42)</f>
        <v>111727898.51500002</v>
      </c>
      <c r="Q43" s="800" t="e">
        <f t="shared" si="6"/>
        <v>#DIV/0!</v>
      </c>
    </row>
    <row r="1048575" spans="1:1">
      <c r="A1048575" s="803" t="s">
        <v>1419</v>
      </c>
    </row>
    <row r="1048576" spans="1:1">
      <c r="A1048576" s="803" t="s">
        <v>1418</v>
      </c>
    </row>
  </sheetData>
  <phoneticPr fontId="6" type="noConversion"/>
  <hyperlinks>
    <hyperlink ref="D34" r:id="rId1" display="N@" xr:uid="{B3A38D89-DF85-4AEB-B8AB-F83F924DFDC3}"/>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ADCD-A999-48AC-8B05-56EA1962F00D}">
  <sheetPr codeName="Sheet35">
    <tabColor theme="8" tint="0.79998168889431442"/>
  </sheetPr>
  <dimension ref="A1:AL1048574"/>
  <sheetViews>
    <sheetView workbookViewId="0"/>
  </sheetViews>
  <sheetFormatPr defaultColWidth="0" defaultRowHeight="14.25"/>
  <cols>
    <col min="1" max="1" width="3.75" style="804" customWidth="1"/>
    <col min="2" max="2" width="1.5" style="629" customWidth="1"/>
    <col min="3" max="5" width="5.875" style="629" customWidth="1"/>
    <col min="6" max="17" width="5.25" style="629" customWidth="1"/>
    <col min="18" max="19" width="5.875" style="629" customWidth="1"/>
    <col min="20" max="21" width="8.75" style="629" customWidth="1"/>
    <col min="22" max="37" width="0" style="629" hidden="1" customWidth="1"/>
    <col min="38" max="38" width="0" style="804" hidden="1" customWidth="1"/>
    <col min="39" max="16384" width="8.75" style="392" hidden="1"/>
  </cols>
  <sheetData>
    <row r="1" spans="2:19" ht="19.899999999999999" customHeight="1">
      <c r="B1" s="874" t="s">
        <v>1436</v>
      </c>
      <c r="C1" s="806"/>
      <c r="D1" s="806"/>
      <c r="E1" s="806"/>
      <c r="F1" s="806"/>
      <c r="G1" s="806"/>
      <c r="H1" s="806"/>
      <c r="I1" s="806"/>
      <c r="J1" s="806"/>
      <c r="K1" s="806"/>
      <c r="L1" s="806"/>
      <c r="M1" s="806"/>
      <c r="N1" s="806"/>
      <c r="O1" s="806"/>
      <c r="P1" s="806"/>
      <c r="Q1" s="807"/>
      <c r="R1" s="807"/>
      <c r="S1" s="808" t="s">
        <v>1292</v>
      </c>
    </row>
    <row r="2" spans="2:19">
      <c r="B2" s="809" t="s">
        <v>1293</v>
      </c>
      <c r="C2" s="806"/>
      <c r="D2" s="806"/>
      <c r="E2" s="806"/>
      <c r="F2" s="806"/>
      <c r="G2" s="806"/>
      <c r="H2" s="806"/>
      <c r="I2" s="806"/>
      <c r="J2" s="806"/>
      <c r="K2" s="806"/>
      <c r="L2" s="806"/>
      <c r="M2" s="806"/>
      <c r="N2" s="806"/>
      <c r="O2" s="806"/>
      <c r="P2" s="806"/>
      <c r="Q2" s="807"/>
      <c r="R2" s="807"/>
      <c r="S2" s="806"/>
    </row>
    <row r="3" spans="2:19">
      <c r="B3" s="805" t="s">
        <v>1294</v>
      </c>
      <c r="C3" s="806"/>
      <c r="D3" s="806"/>
      <c r="E3" s="806"/>
      <c r="F3" s="806"/>
      <c r="G3" s="806"/>
      <c r="H3" s="806"/>
      <c r="I3" s="806"/>
      <c r="J3" s="806"/>
      <c r="K3" s="806"/>
      <c r="L3" s="806"/>
      <c r="M3" s="806"/>
      <c r="N3" s="806"/>
      <c r="O3" s="806"/>
      <c r="P3" s="806"/>
      <c r="Q3" s="807"/>
      <c r="R3" s="807"/>
      <c r="S3" s="806"/>
    </row>
    <row r="4" spans="2:19">
      <c r="B4" s="806"/>
      <c r="C4" s="1517" t="s">
        <v>1295</v>
      </c>
      <c r="D4" s="1518"/>
      <c r="E4" s="1519"/>
      <c r="F4" s="1523" t="s">
        <v>1361</v>
      </c>
      <c r="G4" s="1524"/>
      <c r="H4" s="1524"/>
      <c r="I4" s="1524"/>
      <c r="J4" s="1524"/>
      <c r="K4" s="1524"/>
      <c r="L4" s="1524"/>
      <c r="M4" s="1524"/>
      <c r="N4" s="1524"/>
      <c r="O4" s="1524"/>
      <c r="P4" s="1524"/>
      <c r="Q4" s="1525"/>
      <c r="R4" s="1526" t="s">
        <v>1296</v>
      </c>
      <c r="S4" s="810"/>
    </row>
    <row r="5" spans="2:19">
      <c r="B5" s="806"/>
      <c r="C5" s="1520"/>
      <c r="D5" s="1521"/>
      <c r="E5" s="1522"/>
      <c r="F5" s="811">
        <v>1</v>
      </c>
      <c r="G5" s="811">
        <v>2</v>
      </c>
      <c r="H5" s="811">
        <v>3</v>
      </c>
      <c r="I5" s="811">
        <v>4</v>
      </c>
      <c r="J5" s="811">
        <v>5</v>
      </c>
      <c r="K5" s="811">
        <v>6</v>
      </c>
      <c r="L5" s="811">
        <v>7</v>
      </c>
      <c r="M5" s="811">
        <v>8</v>
      </c>
      <c r="N5" s="811">
        <v>9</v>
      </c>
      <c r="O5" s="811">
        <v>10</v>
      </c>
      <c r="P5" s="811">
        <v>11</v>
      </c>
      <c r="Q5" s="811">
        <v>12</v>
      </c>
      <c r="R5" s="1527"/>
      <c r="S5" s="812"/>
    </row>
    <row r="6" spans="2:19">
      <c r="B6" s="806"/>
      <c r="C6" s="1528"/>
      <c r="D6" s="1530" t="s">
        <v>1297</v>
      </c>
      <c r="E6" s="1531"/>
      <c r="F6" s="813"/>
      <c r="G6" s="813"/>
      <c r="H6" s="813"/>
      <c r="I6" s="813"/>
      <c r="J6" s="813"/>
      <c r="K6" s="813"/>
      <c r="L6" s="813"/>
      <c r="M6" s="813"/>
      <c r="N6" s="813"/>
      <c r="O6" s="813"/>
      <c r="P6" s="813"/>
      <c r="Q6" s="813"/>
      <c r="R6" s="814"/>
      <c r="S6" s="815"/>
    </row>
    <row r="7" spans="2:19">
      <c r="B7" s="806"/>
      <c r="C7" s="1529"/>
      <c r="D7" s="1532"/>
      <c r="E7" s="1533"/>
      <c r="F7" s="816"/>
      <c r="G7" s="816"/>
      <c r="H7" s="816"/>
      <c r="I7" s="816"/>
      <c r="J7" s="816"/>
      <c r="K7" s="816"/>
      <c r="L7" s="816"/>
      <c r="M7" s="816"/>
      <c r="N7" s="816">
        <v>1</v>
      </c>
      <c r="O7" s="816">
        <v>1</v>
      </c>
      <c r="P7" s="816"/>
      <c r="Q7" s="816"/>
      <c r="R7" s="817">
        <f>SUM(F7:Q7)</f>
        <v>2</v>
      </c>
      <c r="S7" s="818"/>
    </row>
    <row r="8" spans="2:19">
      <c r="B8" s="806"/>
      <c r="C8" s="1529"/>
      <c r="D8" s="1534"/>
      <c r="E8" s="1535"/>
      <c r="F8" s="819"/>
      <c r="G8" s="819"/>
      <c r="H8" s="819"/>
      <c r="I8" s="820"/>
      <c r="J8" s="820"/>
      <c r="K8" s="819"/>
      <c r="L8" s="819"/>
      <c r="M8" s="821"/>
      <c r="N8" s="819"/>
      <c r="O8" s="819"/>
      <c r="P8" s="819"/>
      <c r="Q8" s="822"/>
      <c r="R8" s="823"/>
      <c r="S8" s="818"/>
    </row>
    <row r="9" spans="2:19">
      <c r="B9" s="806"/>
      <c r="C9" s="1529"/>
      <c r="D9" s="1530"/>
      <c r="E9" s="1531"/>
      <c r="F9" s="813"/>
      <c r="G9" s="813"/>
      <c r="H9" s="813"/>
      <c r="I9" s="813"/>
      <c r="J9" s="813"/>
      <c r="K9" s="813"/>
      <c r="L9" s="813"/>
      <c r="M9" s="813"/>
      <c r="N9" s="813"/>
      <c r="O9" s="813"/>
      <c r="P9" s="813"/>
      <c r="Q9" s="813"/>
      <c r="R9" s="814"/>
      <c r="S9" s="815"/>
    </row>
    <row r="10" spans="2:19">
      <c r="B10" s="806"/>
      <c r="C10" s="1529"/>
      <c r="D10" s="1532"/>
      <c r="E10" s="1533"/>
      <c r="F10" s="816"/>
      <c r="G10" s="816"/>
      <c r="H10" s="816"/>
      <c r="I10" s="816"/>
      <c r="J10" s="816"/>
      <c r="K10" s="816"/>
      <c r="L10" s="816"/>
      <c r="M10" s="816"/>
      <c r="N10" s="816"/>
      <c r="O10" s="816"/>
      <c r="P10" s="816"/>
      <c r="Q10" s="816"/>
      <c r="R10" s="817">
        <f>SUM(F10:Q10)</f>
        <v>0</v>
      </c>
      <c r="S10" s="818"/>
    </row>
    <row r="11" spans="2:19">
      <c r="B11" s="806"/>
      <c r="C11" s="1529"/>
      <c r="D11" s="1534"/>
      <c r="E11" s="1535"/>
      <c r="F11" s="819"/>
      <c r="G11" s="819"/>
      <c r="H11" s="819"/>
      <c r="I11" s="819"/>
      <c r="J11" s="819"/>
      <c r="K11" s="819"/>
      <c r="L11" s="819"/>
      <c r="M11" s="819"/>
      <c r="N11" s="819"/>
      <c r="O11" s="819"/>
      <c r="P11" s="819"/>
      <c r="Q11" s="819"/>
      <c r="R11" s="823"/>
      <c r="S11" s="818"/>
    </row>
    <row r="12" spans="2:19">
      <c r="B12" s="806"/>
      <c r="C12" s="1529"/>
      <c r="D12" s="1530" t="s">
        <v>1298</v>
      </c>
      <c r="E12" s="1531"/>
      <c r="F12" s="824"/>
      <c r="G12" s="824"/>
      <c r="H12" s="824"/>
      <c r="I12" s="824"/>
      <c r="J12" s="824"/>
      <c r="K12" s="824"/>
      <c r="L12" s="824"/>
      <c r="M12" s="824"/>
      <c r="N12" s="813"/>
      <c r="O12" s="813"/>
      <c r="P12" s="813"/>
      <c r="Q12" s="813"/>
      <c r="R12" s="814"/>
      <c r="S12" s="815"/>
    </row>
    <row r="13" spans="2:19">
      <c r="B13" s="806"/>
      <c r="C13" s="1529"/>
      <c r="D13" s="1532"/>
      <c r="E13" s="1533"/>
      <c r="F13" s="816"/>
      <c r="G13" s="816"/>
      <c r="H13" s="816"/>
      <c r="I13" s="816"/>
      <c r="J13" s="816"/>
      <c r="K13" s="816"/>
      <c r="L13" s="816"/>
      <c r="M13" s="816"/>
      <c r="N13" s="816">
        <v>1</v>
      </c>
      <c r="O13" s="816">
        <v>1</v>
      </c>
      <c r="P13" s="816"/>
      <c r="Q13" s="816"/>
      <c r="R13" s="817">
        <f>SUM(F13:Q13)</f>
        <v>2</v>
      </c>
      <c r="S13" s="818"/>
    </row>
    <row r="14" spans="2:19">
      <c r="B14" s="806"/>
      <c r="C14" s="1529"/>
      <c r="D14" s="1534"/>
      <c r="E14" s="1535"/>
      <c r="F14" s="819"/>
      <c r="G14" s="819"/>
      <c r="H14" s="819"/>
      <c r="I14" s="819"/>
      <c r="J14" s="819"/>
      <c r="K14" s="819"/>
      <c r="L14" s="819"/>
      <c r="M14" s="819"/>
      <c r="N14" s="819"/>
      <c r="O14" s="819"/>
      <c r="P14" s="819"/>
      <c r="Q14" s="819"/>
      <c r="R14" s="823"/>
      <c r="S14" s="818"/>
    </row>
    <row r="15" spans="2:19">
      <c r="B15" s="806"/>
      <c r="C15" s="1529"/>
      <c r="D15" s="1530"/>
      <c r="E15" s="1531"/>
      <c r="F15" s="813"/>
      <c r="G15" s="813"/>
      <c r="H15" s="813"/>
      <c r="I15" s="813"/>
      <c r="J15" s="813"/>
      <c r="K15" s="813"/>
      <c r="L15" s="813"/>
      <c r="M15" s="813"/>
      <c r="N15" s="813"/>
      <c r="O15" s="813"/>
      <c r="P15" s="813"/>
      <c r="Q15" s="813"/>
      <c r="R15" s="814"/>
      <c r="S15" s="815"/>
    </row>
    <row r="16" spans="2:19">
      <c r="B16" s="806"/>
      <c r="C16" s="1529"/>
      <c r="D16" s="1532"/>
      <c r="E16" s="1533"/>
      <c r="F16" s="816"/>
      <c r="G16" s="816"/>
      <c r="H16" s="816"/>
      <c r="I16" s="816"/>
      <c r="J16" s="816"/>
      <c r="K16" s="816"/>
      <c r="L16" s="816"/>
      <c r="M16" s="825"/>
      <c r="N16" s="816"/>
      <c r="O16" s="816"/>
      <c r="P16" s="816"/>
      <c r="Q16" s="816"/>
      <c r="R16" s="817">
        <f>SUM(F16:Q16)</f>
        <v>0</v>
      </c>
      <c r="S16" s="818"/>
    </row>
    <row r="17" spans="2:19">
      <c r="B17" s="806"/>
      <c r="C17" s="1529"/>
      <c r="D17" s="1534"/>
      <c r="E17" s="1535"/>
      <c r="F17" s="819"/>
      <c r="G17" s="819"/>
      <c r="H17" s="819"/>
      <c r="I17" s="819"/>
      <c r="J17" s="819"/>
      <c r="K17" s="819"/>
      <c r="L17" s="819"/>
      <c r="M17" s="819"/>
      <c r="N17" s="819"/>
      <c r="O17" s="819"/>
      <c r="P17" s="819"/>
      <c r="Q17" s="819"/>
      <c r="R17" s="823"/>
      <c r="S17" s="818"/>
    </row>
    <row r="18" spans="2:19">
      <c r="B18" s="806"/>
      <c r="C18" s="1536" t="s">
        <v>1299</v>
      </c>
      <c r="D18" s="1537"/>
      <c r="E18" s="1537"/>
      <c r="F18" s="826"/>
      <c r="G18" s="826"/>
      <c r="H18" s="826"/>
      <c r="I18" s="826"/>
      <c r="J18" s="826"/>
      <c r="K18" s="826"/>
      <c r="L18" s="826"/>
      <c r="M18" s="826"/>
      <c r="N18" s="1538" t="s">
        <v>1362</v>
      </c>
      <c r="O18" s="1538"/>
      <c r="P18" s="1538"/>
      <c r="Q18" s="1539"/>
      <c r="R18" s="827">
        <f>SUM(R6:R17)</f>
        <v>4</v>
      </c>
      <c r="S18" s="828"/>
    </row>
    <row r="19" spans="2:19">
      <c r="B19" s="806"/>
      <c r="C19" s="829"/>
      <c r="D19" s="829"/>
      <c r="E19" s="829"/>
      <c r="F19" s="829"/>
      <c r="G19" s="830"/>
      <c r="H19" s="830"/>
      <c r="I19" s="830"/>
      <c r="J19" s="830"/>
      <c r="K19" s="830"/>
      <c r="L19" s="830"/>
      <c r="M19" s="830"/>
      <c r="N19" s="831"/>
      <c r="O19" s="830"/>
      <c r="P19" s="830"/>
      <c r="Q19" s="830"/>
      <c r="R19" s="832"/>
      <c r="S19" s="818"/>
    </row>
    <row r="20" spans="2:19" ht="20.25">
      <c r="B20" s="805" t="s">
        <v>1300</v>
      </c>
      <c r="C20" s="833"/>
      <c r="D20" s="833"/>
      <c r="E20" s="833"/>
      <c r="F20" s="833"/>
      <c r="G20" s="833"/>
      <c r="H20" s="833"/>
      <c r="I20" s="833"/>
      <c r="J20" s="833"/>
      <c r="K20" s="833"/>
      <c r="L20" s="833"/>
      <c r="M20" s="834"/>
      <c r="N20" s="835"/>
      <c r="O20" s="806"/>
      <c r="P20" s="806"/>
      <c r="Q20" s="806"/>
      <c r="R20" s="806"/>
      <c r="S20" s="806"/>
    </row>
    <row r="21" spans="2:19">
      <c r="B21" s="806"/>
      <c r="C21" s="806"/>
      <c r="D21" s="806" t="s">
        <v>1435</v>
      </c>
      <c r="E21" s="806"/>
      <c r="F21" s="806"/>
      <c r="G21" s="806"/>
      <c r="H21" s="806"/>
      <c r="I21" s="806"/>
      <c r="J21" s="806"/>
      <c r="K21" s="806"/>
      <c r="L21" s="806"/>
      <c r="M21" s="806"/>
      <c r="N21" s="806"/>
      <c r="O21" s="806"/>
      <c r="P21" s="806"/>
      <c r="Q21" s="806"/>
      <c r="R21" s="806"/>
      <c r="S21" s="806"/>
    </row>
    <row r="22" spans="2:19">
      <c r="B22" s="806"/>
      <c r="C22" s="806"/>
      <c r="D22" s="806" t="s">
        <v>1435</v>
      </c>
      <c r="E22" s="806"/>
      <c r="F22" s="806"/>
      <c r="G22" s="806"/>
      <c r="H22" s="806"/>
      <c r="I22" s="806"/>
      <c r="J22" s="806"/>
      <c r="K22" s="806"/>
      <c r="L22" s="806"/>
      <c r="M22" s="806"/>
      <c r="N22" s="806"/>
      <c r="O22" s="806"/>
      <c r="P22" s="806"/>
      <c r="Q22" s="806"/>
      <c r="R22" s="806"/>
      <c r="S22" s="806"/>
    </row>
    <row r="23" spans="2:19">
      <c r="B23" s="806"/>
      <c r="C23" s="806"/>
      <c r="D23" s="806" t="s">
        <v>1435</v>
      </c>
      <c r="E23" s="806"/>
      <c r="F23" s="806"/>
      <c r="G23" s="806"/>
      <c r="H23" s="806"/>
      <c r="I23" s="806"/>
      <c r="J23" s="806"/>
      <c r="K23" s="806"/>
      <c r="L23" s="806"/>
      <c r="M23" s="806"/>
      <c r="N23" s="806"/>
      <c r="O23" s="806"/>
      <c r="P23" s="806"/>
      <c r="Q23" s="806"/>
      <c r="R23" s="806"/>
      <c r="S23" s="806"/>
    </row>
    <row r="24" spans="2:19">
      <c r="B24" s="806"/>
      <c r="C24" s="806"/>
      <c r="D24" s="806" t="s">
        <v>1435</v>
      </c>
      <c r="E24" s="806"/>
      <c r="F24" s="806"/>
      <c r="G24" s="806"/>
      <c r="H24" s="806"/>
      <c r="I24" s="806"/>
      <c r="J24" s="806"/>
      <c r="K24" s="806"/>
      <c r="L24" s="806"/>
      <c r="M24" s="806"/>
      <c r="N24" s="806"/>
      <c r="O24" s="806"/>
      <c r="P24" s="806"/>
      <c r="Q24" s="806"/>
      <c r="R24" s="806"/>
      <c r="S24" s="806"/>
    </row>
    <row r="25" spans="2:19">
      <c r="B25" s="1514" t="s">
        <v>1301</v>
      </c>
      <c r="C25" s="1514"/>
      <c r="D25" s="1514"/>
      <c r="E25" s="1514"/>
      <c r="F25" s="1514"/>
      <c r="G25" s="1514"/>
      <c r="H25" s="1514"/>
      <c r="I25" s="1514"/>
      <c r="J25" s="1514"/>
      <c r="K25" s="1514"/>
      <c r="L25" s="1514"/>
      <c r="M25" s="1514"/>
      <c r="N25" s="1514"/>
      <c r="O25" s="1514"/>
      <c r="P25" s="1514"/>
      <c r="Q25" s="1514"/>
      <c r="R25" s="1514"/>
      <c r="S25" s="1514"/>
    </row>
    <row r="26" spans="2:19">
      <c r="B26" s="806"/>
      <c r="C26" s="806" t="s">
        <v>1302</v>
      </c>
      <c r="D26" s="806"/>
      <c r="E26" s="806"/>
      <c r="F26" s="806"/>
      <c r="H26" s="836">
        <v>60</v>
      </c>
      <c r="I26" s="1515" t="s">
        <v>1303</v>
      </c>
      <c r="J26" s="1515"/>
      <c r="K26" s="1516">
        <f>60*16</f>
        <v>960</v>
      </c>
      <c r="L26" s="1516"/>
      <c r="M26" s="838" t="s">
        <v>1304</v>
      </c>
      <c r="N26" s="806" t="s">
        <v>1305</v>
      </c>
      <c r="O26" s="806"/>
      <c r="P26" s="806"/>
      <c r="Q26" s="806"/>
      <c r="R26" s="806"/>
      <c r="S26" s="806"/>
    </row>
    <row r="27" spans="2:19">
      <c r="B27" s="806"/>
      <c r="C27" s="806"/>
      <c r="D27" s="806"/>
      <c r="E27" s="806"/>
      <c r="F27" s="806"/>
      <c r="H27" s="836"/>
      <c r="I27" s="807"/>
      <c r="J27" s="807"/>
      <c r="K27" s="837"/>
      <c r="L27" s="837"/>
      <c r="M27" s="838"/>
      <c r="N27" s="806"/>
      <c r="O27" s="806"/>
      <c r="P27" s="806"/>
      <c r="Q27" s="806"/>
      <c r="R27" s="806"/>
      <c r="S27" s="806"/>
    </row>
    <row r="28" spans="2:19">
      <c r="B28" s="809" t="s">
        <v>1306</v>
      </c>
      <c r="C28" s="806"/>
      <c r="D28" s="806"/>
      <c r="E28" s="806"/>
      <c r="F28" s="806"/>
      <c r="G28" s="806"/>
      <c r="H28" s="806"/>
      <c r="I28" s="806"/>
      <c r="J28" s="806"/>
      <c r="K28" s="806"/>
      <c r="L28" s="806"/>
      <c r="M28" s="806"/>
      <c r="N28" s="806"/>
      <c r="O28" s="806"/>
      <c r="P28" s="806"/>
      <c r="Q28" s="807"/>
      <c r="R28" s="807"/>
      <c r="S28" s="806"/>
    </row>
    <row r="29" spans="2:19">
      <c r="B29" s="805" t="s">
        <v>1307</v>
      </c>
      <c r="C29" s="806"/>
      <c r="D29" s="806"/>
      <c r="E29" s="806"/>
      <c r="F29" s="806"/>
      <c r="G29" s="806"/>
      <c r="H29" s="806"/>
      <c r="I29" s="806"/>
      <c r="J29" s="806"/>
      <c r="K29" s="806"/>
      <c r="L29" s="806"/>
      <c r="M29" s="806"/>
      <c r="N29" s="806"/>
      <c r="O29" s="806"/>
      <c r="P29" s="806"/>
      <c r="Q29" s="807"/>
      <c r="R29" s="807"/>
      <c r="S29" s="839" t="s">
        <v>1308</v>
      </c>
    </row>
    <row r="30" spans="2:19">
      <c r="B30" s="806"/>
      <c r="C30" s="1457" t="s">
        <v>1309</v>
      </c>
      <c r="D30" s="1458"/>
      <c r="E30" s="1457" t="s">
        <v>1310</v>
      </c>
      <c r="F30" s="1458"/>
      <c r="G30" s="1459"/>
      <c r="H30" s="1457" t="s">
        <v>1311</v>
      </c>
      <c r="I30" s="1458"/>
      <c r="J30" s="1458"/>
      <c r="K30" s="1459"/>
      <c r="L30" s="840" t="s">
        <v>1312</v>
      </c>
      <c r="M30" s="1457" t="s">
        <v>1313</v>
      </c>
      <c r="N30" s="1458"/>
      <c r="O30" s="1458"/>
      <c r="P30" s="1458"/>
      <c r="Q30" s="1459"/>
      <c r="R30" s="1457" t="s">
        <v>1314</v>
      </c>
      <c r="S30" s="1459"/>
    </row>
    <row r="31" spans="2:19">
      <c r="B31" s="806"/>
      <c r="C31" s="1505" t="s">
        <v>1315</v>
      </c>
      <c r="D31" s="1507"/>
      <c r="E31" s="1215" t="str">
        <f>D6</f>
        <v>기계 CM</v>
      </c>
      <c r="F31" s="1216"/>
      <c r="G31" s="1217"/>
      <c r="H31" s="1497">
        <v>12856000</v>
      </c>
      <c r="I31" s="1498"/>
      <c r="J31" s="1498"/>
      <c r="K31" s="841" t="s">
        <v>1316</v>
      </c>
      <c r="L31" s="842">
        <f>R7</f>
        <v>2</v>
      </c>
      <c r="M31" s="1499">
        <f>H31*L31</f>
        <v>25712000</v>
      </c>
      <c r="N31" s="1216"/>
      <c r="O31" s="1216"/>
      <c r="P31" s="1216"/>
      <c r="Q31" s="1217"/>
      <c r="R31" s="1510" t="s">
        <v>1432</v>
      </c>
      <c r="S31" s="1511"/>
    </row>
    <row r="32" spans="2:19">
      <c r="B32" s="806"/>
      <c r="C32" s="1508"/>
      <c r="D32" s="1509"/>
      <c r="E32" s="1215"/>
      <c r="F32" s="1216"/>
      <c r="G32" s="1217"/>
      <c r="H32" s="1497"/>
      <c r="I32" s="1498"/>
      <c r="J32" s="1498"/>
      <c r="K32" s="841" t="s">
        <v>1317</v>
      </c>
      <c r="L32" s="843">
        <f>R10</f>
        <v>0</v>
      </c>
      <c r="M32" s="1499">
        <f>H32*L32</f>
        <v>0</v>
      </c>
      <c r="N32" s="1216"/>
      <c r="O32" s="1216"/>
      <c r="P32" s="1216"/>
      <c r="Q32" s="1217"/>
      <c r="R32" s="1512"/>
      <c r="S32" s="1513"/>
    </row>
    <row r="33" spans="2:20">
      <c r="B33" s="806"/>
      <c r="C33" s="1508"/>
      <c r="D33" s="1509"/>
      <c r="E33" s="1215" t="s">
        <v>1298</v>
      </c>
      <c r="F33" s="1216"/>
      <c r="G33" s="1217"/>
      <c r="H33" s="1497">
        <v>10828000</v>
      </c>
      <c r="I33" s="1498"/>
      <c r="J33" s="1498"/>
      <c r="K33" s="841" t="s">
        <v>1317</v>
      </c>
      <c r="L33" s="842">
        <f>R13</f>
        <v>2</v>
      </c>
      <c r="M33" s="1499">
        <f>H33*L33</f>
        <v>21656000</v>
      </c>
      <c r="N33" s="1216"/>
      <c r="O33" s="1216"/>
      <c r="P33" s="1216"/>
      <c r="Q33" s="1217"/>
      <c r="R33" s="1512"/>
      <c r="S33" s="1513"/>
    </row>
    <row r="34" spans="2:20">
      <c r="B34" s="806"/>
      <c r="C34" s="1508"/>
      <c r="D34" s="1509"/>
      <c r="E34" s="1215"/>
      <c r="F34" s="1216"/>
      <c r="G34" s="1217"/>
      <c r="H34" s="1497"/>
      <c r="I34" s="1498"/>
      <c r="J34" s="1498"/>
      <c r="K34" s="841" t="s">
        <v>1317</v>
      </c>
      <c r="L34" s="843">
        <f>R16</f>
        <v>0</v>
      </c>
      <c r="M34" s="1499">
        <f>H34*L34</f>
        <v>0</v>
      </c>
      <c r="N34" s="1216"/>
      <c r="O34" s="1216"/>
      <c r="P34" s="1216"/>
      <c r="Q34" s="1217"/>
      <c r="R34" s="1512"/>
      <c r="S34" s="1513"/>
    </row>
    <row r="35" spans="2:20">
      <c r="B35" s="806"/>
      <c r="C35" s="844"/>
      <c r="D35" s="845"/>
      <c r="E35" s="1489" t="s">
        <v>1318</v>
      </c>
      <c r="F35" s="1489"/>
      <c r="G35" s="1490"/>
      <c r="H35" s="1215"/>
      <c r="I35" s="1216"/>
      <c r="J35" s="1216"/>
      <c r="K35" s="841"/>
      <c r="L35" s="842">
        <f>SUM(L31:L34)</f>
        <v>4</v>
      </c>
      <c r="M35" s="1492">
        <f>SUM(M31:M34)</f>
        <v>47368000</v>
      </c>
      <c r="N35" s="1493">
        <f>SUM(N31:N34)</f>
        <v>0</v>
      </c>
      <c r="O35" s="1493"/>
      <c r="P35" s="1493">
        <f>SUM(P31:P34)</f>
        <v>0</v>
      </c>
      <c r="Q35" s="1494">
        <f>SUM(Q31:Q34)</f>
        <v>0</v>
      </c>
      <c r="R35" s="1215" t="s">
        <v>1319</v>
      </c>
      <c r="S35" s="1217"/>
    </row>
    <row r="36" spans="2:20">
      <c r="B36" s="806"/>
      <c r="C36" s="1505" t="s">
        <v>1320</v>
      </c>
      <c r="D36" s="1506"/>
      <c r="E36" s="1215" t="s">
        <v>1321</v>
      </c>
      <c r="F36" s="1216"/>
      <c r="G36" s="1217"/>
      <c r="H36" s="1500" t="s">
        <v>1322</v>
      </c>
      <c r="I36" s="1501"/>
      <c r="J36" s="1501"/>
      <c r="K36" s="841" t="s">
        <v>1323</v>
      </c>
      <c r="L36" s="846"/>
      <c r="M36" s="1502" t="s">
        <v>1322</v>
      </c>
      <c r="N36" s="1503"/>
      <c r="O36" s="1503"/>
      <c r="P36" s="1503"/>
      <c r="Q36" s="1504"/>
      <c r="R36" s="1215"/>
      <c r="S36" s="1217"/>
    </row>
    <row r="37" spans="2:20">
      <c r="B37" s="806"/>
      <c r="C37" s="847"/>
      <c r="D37" s="848"/>
      <c r="E37" s="1215" t="s">
        <v>1324</v>
      </c>
      <c r="F37" s="1216"/>
      <c r="G37" s="1217"/>
      <c r="H37" s="1497">
        <v>79000</v>
      </c>
      <c r="I37" s="1498"/>
      <c r="J37" s="1498"/>
      <c r="K37" s="841" t="s">
        <v>1323</v>
      </c>
      <c r="L37" s="846">
        <f>K26</f>
        <v>960</v>
      </c>
      <c r="M37" s="1499">
        <f>H37*L37</f>
        <v>75840000</v>
      </c>
      <c r="N37" s="1216"/>
      <c r="O37" s="1216"/>
      <c r="P37" s="1216"/>
      <c r="Q37" s="1217"/>
      <c r="R37" s="1215" t="s">
        <v>1305</v>
      </c>
      <c r="S37" s="1217"/>
      <c r="T37" s="849">
        <f>M37/M35</f>
        <v>1.6010808984968756</v>
      </c>
    </row>
    <row r="38" spans="2:20">
      <c r="B38" s="806"/>
      <c r="C38" s="847"/>
      <c r="D38" s="848"/>
      <c r="E38" s="1215" t="s">
        <v>1325</v>
      </c>
      <c r="F38" s="1216"/>
      <c r="G38" s="1217"/>
      <c r="H38" s="1500" t="s">
        <v>1322</v>
      </c>
      <c r="I38" s="1501"/>
      <c r="J38" s="1501"/>
      <c r="K38" s="841" t="s">
        <v>1323</v>
      </c>
      <c r="L38" s="846"/>
      <c r="M38" s="1502" t="s">
        <v>1322</v>
      </c>
      <c r="N38" s="1503"/>
      <c r="O38" s="1503"/>
      <c r="P38" s="1503"/>
      <c r="Q38" s="1504"/>
      <c r="R38" s="1215"/>
      <c r="S38" s="1217"/>
    </row>
    <row r="39" spans="2:20">
      <c r="B39" s="806"/>
      <c r="C39" s="844"/>
      <c r="D39" s="845"/>
      <c r="E39" s="1489" t="s">
        <v>1318</v>
      </c>
      <c r="F39" s="1489"/>
      <c r="G39" s="1490"/>
      <c r="H39" s="1491"/>
      <c r="I39" s="1489"/>
      <c r="J39" s="1489"/>
      <c r="K39" s="850"/>
      <c r="L39" s="846">
        <f>SUM(L36:L38)</f>
        <v>960</v>
      </c>
      <c r="M39" s="1492">
        <f>SUM(M36:M38)</f>
        <v>75840000</v>
      </c>
      <c r="N39" s="1493">
        <f>SUM(N36:N38)</f>
        <v>0</v>
      </c>
      <c r="O39" s="1493"/>
      <c r="P39" s="1493">
        <f>SUM(P36:P38)</f>
        <v>0</v>
      </c>
      <c r="Q39" s="1494">
        <f>SUM(Q36:Q38)</f>
        <v>0</v>
      </c>
      <c r="R39" s="1215" t="s">
        <v>1326</v>
      </c>
      <c r="S39" s="1217"/>
    </row>
    <row r="40" spans="2:20">
      <c r="B40" s="806"/>
      <c r="C40" s="1491" t="s">
        <v>1327</v>
      </c>
      <c r="D40" s="1489"/>
      <c r="E40" s="1489"/>
      <c r="F40" s="1489"/>
      <c r="G40" s="1489"/>
      <c r="H40" s="1495"/>
      <c r="I40" s="1495"/>
      <c r="J40" s="1495"/>
      <c r="K40" s="1495"/>
      <c r="L40" s="851"/>
      <c r="M40" s="1496">
        <f>M39+M35</f>
        <v>123208000</v>
      </c>
      <c r="N40" s="1496"/>
      <c r="O40" s="1496"/>
      <c r="P40" s="1496"/>
      <c r="Q40" s="1496"/>
      <c r="R40" s="1215"/>
      <c r="S40" s="1217"/>
    </row>
    <row r="41" spans="2:20">
      <c r="B41" s="806"/>
      <c r="C41" s="852" t="s">
        <v>1433</v>
      </c>
      <c r="D41" s="806"/>
      <c r="E41" s="806"/>
      <c r="F41" s="806"/>
      <c r="G41" s="806"/>
      <c r="H41" s="806"/>
      <c r="I41" s="806"/>
      <c r="J41" s="806"/>
      <c r="K41" s="806"/>
      <c r="L41" s="806"/>
      <c r="M41" s="806"/>
      <c r="N41" s="806"/>
      <c r="O41" s="806"/>
      <c r="P41" s="806"/>
      <c r="Q41" s="807"/>
      <c r="R41" s="807"/>
      <c r="S41" s="806"/>
    </row>
    <row r="42" spans="2:20">
      <c r="B42" s="805" t="s">
        <v>1434</v>
      </c>
      <c r="C42" s="806"/>
      <c r="D42" s="806"/>
      <c r="E42" s="806"/>
      <c r="F42" s="806"/>
      <c r="G42" s="806"/>
      <c r="H42" s="806"/>
      <c r="I42" s="806"/>
      <c r="J42" s="806"/>
      <c r="K42" s="806"/>
      <c r="L42" s="806"/>
      <c r="M42" s="806"/>
      <c r="N42" s="806"/>
      <c r="O42" s="806"/>
      <c r="P42" s="806"/>
      <c r="Q42" s="807"/>
      <c r="R42" s="807"/>
      <c r="S42" s="806"/>
    </row>
    <row r="43" spans="2:20">
      <c r="B43" s="812"/>
      <c r="C43" s="853"/>
      <c r="D43" s="812" t="s">
        <v>1328</v>
      </c>
      <c r="E43" s="812"/>
      <c r="F43" s="812"/>
      <c r="G43" s="812"/>
      <c r="H43" s="812"/>
      <c r="I43" s="812"/>
      <c r="J43" s="812"/>
      <c r="K43" s="812"/>
      <c r="L43" s="812"/>
      <c r="M43" s="812"/>
      <c r="N43" s="812"/>
      <c r="O43" s="812"/>
      <c r="P43" s="812"/>
      <c r="Q43" s="854"/>
      <c r="R43" s="854"/>
      <c r="S43" s="812"/>
    </row>
    <row r="44" spans="2:20">
      <c r="B44" s="812"/>
      <c r="C44" s="812"/>
      <c r="D44" s="812"/>
      <c r="E44" s="812" t="s">
        <v>1329</v>
      </c>
      <c r="F44" s="812"/>
      <c r="G44" s="812"/>
      <c r="H44" s="812"/>
      <c r="I44" s="812"/>
      <c r="J44" s="812"/>
      <c r="K44" s="812"/>
      <c r="L44" s="812"/>
      <c r="M44" s="812"/>
      <c r="N44" s="812"/>
      <c r="O44" s="812"/>
      <c r="P44" s="812"/>
      <c r="Q44" s="854"/>
      <c r="R44" s="854"/>
      <c r="S44" s="812"/>
    </row>
    <row r="45" spans="2:20">
      <c r="B45" s="809"/>
      <c r="C45" s="1215" t="s">
        <v>1330</v>
      </c>
      <c r="D45" s="1216"/>
      <c r="E45" s="1216"/>
      <c r="F45" s="1217"/>
      <c r="G45" s="1254" t="s">
        <v>1331</v>
      </c>
      <c r="H45" s="1254"/>
      <c r="I45" s="1254"/>
      <c r="J45" s="1254" t="s">
        <v>1332</v>
      </c>
      <c r="K45" s="1254"/>
      <c r="L45" s="1254"/>
      <c r="M45" s="1254" t="s">
        <v>1333</v>
      </c>
      <c r="N45" s="1254"/>
      <c r="O45" s="1215"/>
      <c r="P45" s="1215"/>
      <c r="Q45" s="1487" t="s">
        <v>1334</v>
      </c>
      <c r="R45" s="1254"/>
      <c r="S45" s="1254"/>
      <c r="T45" s="489"/>
    </row>
    <row r="46" spans="2:20">
      <c r="B46" s="809"/>
      <c r="C46" s="1205" t="s">
        <v>1335</v>
      </c>
      <c r="D46" s="1206"/>
      <c r="E46" s="1206"/>
      <c r="F46" s="1207"/>
      <c r="G46" s="1484"/>
      <c r="H46" s="1254"/>
      <c r="I46" s="1254"/>
      <c r="J46" s="1484"/>
      <c r="K46" s="1254"/>
      <c r="L46" s="1254"/>
      <c r="M46" s="1484"/>
      <c r="N46" s="1254"/>
      <c r="O46" s="1215"/>
      <c r="P46" s="1215"/>
      <c r="Q46" s="1488"/>
      <c r="R46" s="1482"/>
      <c r="S46" s="488" t="s">
        <v>1336</v>
      </c>
      <c r="T46" s="488" t="s">
        <v>1336</v>
      </c>
    </row>
    <row r="47" spans="2:20">
      <c r="B47" s="809"/>
      <c r="C47" s="1208"/>
      <c r="D47" s="1209"/>
      <c r="E47" s="1209"/>
      <c r="F47" s="1210"/>
      <c r="G47" s="1481">
        <f>SUM(G46:P46)</f>
        <v>0</v>
      </c>
      <c r="H47" s="1482"/>
      <c r="I47" s="1482"/>
      <c r="J47" s="1482"/>
      <c r="K47" s="1482"/>
      <c r="L47" s="1482"/>
      <c r="M47" s="1482"/>
      <c r="N47" s="1482"/>
      <c r="O47" s="856" t="s">
        <v>1337</v>
      </c>
      <c r="P47" s="856" t="s">
        <v>1337</v>
      </c>
      <c r="Q47" s="1483" t="s">
        <v>1338</v>
      </c>
      <c r="R47" s="1484"/>
      <c r="S47" s="1484"/>
      <c r="T47" s="855"/>
    </row>
    <row r="48" spans="2:20">
      <c r="B48" s="809"/>
      <c r="C48" s="812" t="s">
        <v>1339</v>
      </c>
      <c r="D48" s="806"/>
      <c r="E48" s="806"/>
      <c r="F48" s="806"/>
      <c r="G48" s="806"/>
      <c r="H48" s="806"/>
      <c r="I48" s="806"/>
      <c r="J48" s="806"/>
      <c r="K48" s="806"/>
      <c r="L48" s="806"/>
      <c r="M48" s="806"/>
      <c r="N48" s="806"/>
      <c r="O48" s="806"/>
      <c r="P48" s="806"/>
      <c r="Q48" s="807"/>
      <c r="R48" s="807"/>
      <c r="S48" s="806"/>
    </row>
    <row r="49" spans="2:19">
      <c r="B49" s="806"/>
      <c r="C49" s="812" t="s">
        <v>1340</v>
      </c>
      <c r="D49" s="857"/>
      <c r="E49" s="812"/>
      <c r="F49" s="812"/>
      <c r="H49" s="812"/>
      <c r="I49" s="812"/>
      <c r="J49" s="812"/>
      <c r="K49" s="812"/>
      <c r="L49" s="812"/>
      <c r="M49" s="812"/>
      <c r="N49" s="812"/>
      <c r="O49" s="812"/>
      <c r="P49" s="812"/>
      <c r="Q49" s="812"/>
      <c r="R49" s="812"/>
      <c r="S49" s="854"/>
    </row>
    <row r="50" spans="2:19">
      <c r="B50" s="805" t="s">
        <v>1341</v>
      </c>
      <c r="C50" s="858"/>
      <c r="D50" s="859"/>
      <c r="E50" s="826"/>
      <c r="F50" s="826"/>
      <c r="G50" s="826"/>
      <c r="H50" s="826"/>
      <c r="I50" s="826"/>
      <c r="J50" s="826"/>
      <c r="K50" s="826"/>
      <c r="L50" s="826"/>
      <c r="M50" s="826"/>
      <c r="N50" s="826"/>
      <c r="O50" s="826"/>
      <c r="P50" s="826"/>
      <c r="Q50" s="826"/>
      <c r="R50" s="826"/>
      <c r="S50" s="860"/>
    </row>
    <row r="51" spans="2:19">
      <c r="B51" s="806"/>
      <c r="C51" s="1457" t="s">
        <v>1342</v>
      </c>
      <c r="D51" s="1458"/>
      <c r="E51" s="1458"/>
      <c r="F51" s="1459"/>
      <c r="G51" s="1485" t="s">
        <v>1343</v>
      </c>
      <c r="H51" s="1486"/>
      <c r="I51" s="1457" t="s">
        <v>1344</v>
      </c>
      <c r="J51" s="1458"/>
      <c r="K51" s="1458"/>
      <c r="L51" s="1458"/>
      <c r="M51" s="1458"/>
      <c r="N51" s="1459"/>
      <c r="O51" s="1457" t="s">
        <v>1345</v>
      </c>
      <c r="P51" s="1458"/>
      <c r="Q51" s="1458"/>
      <c r="R51" s="1458"/>
      <c r="S51" s="1459"/>
    </row>
    <row r="52" spans="2:19">
      <c r="B52" s="806"/>
      <c r="C52" s="1463" t="s">
        <v>1346</v>
      </c>
      <c r="D52" s="1464"/>
      <c r="E52" s="1464"/>
      <c r="F52" s="1465"/>
      <c r="G52" s="1468" t="s">
        <v>1312</v>
      </c>
      <c r="H52" s="1469"/>
      <c r="I52" s="1479">
        <f>L35</f>
        <v>4</v>
      </c>
      <c r="J52" s="1480"/>
      <c r="K52" s="1480"/>
      <c r="L52" s="1480"/>
      <c r="M52" s="1480"/>
      <c r="N52" s="862" t="s">
        <v>1347</v>
      </c>
      <c r="O52" s="1476" t="s">
        <v>1348</v>
      </c>
      <c r="P52" s="1477"/>
      <c r="Q52" s="1477"/>
      <c r="R52" s="1477"/>
      <c r="S52" s="1478"/>
    </row>
    <row r="53" spans="2:19">
      <c r="B53" s="806"/>
      <c r="C53" s="1466"/>
      <c r="D53" s="1467"/>
      <c r="E53" s="1467"/>
      <c r="F53" s="1467"/>
      <c r="G53" s="1469" t="s">
        <v>1313</v>
      </c>
      <c r="H53" s="1469"/>
      <c r="I53" s="1470">
        <f>M35</f>
        <v>47368000</v>
      </c>
      <c r="J53" s="1471"/>
      <c r="K53" s="1471"/>
      <c r="L53" s="1471"/>
      <c r="M53" s="1471"/>
      <c r="N53" s="863" t="s">
        <v>1349</v>
      </c>
      <c r="O53" s="1476" t="s">
        <v>1350</v>
      </c>
      <c r="P53" s="1477"/>
      <c r="Q53" s="1477"/>
      <c r="R53" s="1477"/>
      <c r="S53" s="1478"/>
    </row>
    <row r="54" spans="2:19">
      <c r="B54" s="806"/>
      <c r="C54" s="1463" t="s">
        <v>1351</v>
      </c>
      <c r="D54" s="1464"/>
      <c r="E54" s="1464"/>
      <c r="F54" s="1465"/>
      <c r="G54" s="1468" t="s">
        <v>1037</v>
      </c>
      <c r="H54" s="1475"/>
      <c r="I54" s="1470">
        <f>L37</f>
        <v>960</v>
      </c>
      <c r="J54" s="1471"/>
      <c r="K54" s="1471"/>
      <c r="L54" s="1471"/>
      <c r="M54" s="1471"/>
      <c r="N54" s="862" t="s">
        <v>1176</v>
      </c>
      <c r="O54" s="1476" t="s">
        <v>1352</v>
      </c>
      <c r="P54" s="1477"/>
      <c r="Q54" s="1477"/>
      <c r="R54" s="1477"/>
      <c r="S54" s="1478"/>
    </row>
    <row r="55" spans="2:19">
      <c r="B55" s="806"/>
      <c r="C55" s="1466"/>
      <c r="D55" s="1467"/>
      <c r="E55" s="1467"/>
      <c r="F55" s="1467"/>
      <c r="G55" s="1469" t="s">
        <v>1313</v>
      </c>
      <c r="H55" s="1469"/>
      <c r="I55" s="1470">
        <f>M39</f>
        <v>75840000</v>
      </c>
      <c r="J55" s="1471"/>
      <c r="K55" s="1471"/>
      <c r="L55" s="1471"/>
      <c r="M55" s="1471"/>
      <c r="N55" s="863" t="s">
        <v>1349</v>
      </c>
      <c r="O55" s="1476" t="s">
        <v>1353</v>
      </c>
      <c r="P55" s="1477"/>
      <c r="Q55" s="1477"/>
      <c r="R55" s="1477"/>
      <c r="S55" s="1478"/>
    </row>
    <row r="56" spans="2:19">
      <c r="B56" s="806"/>
      <c r="C56" s="1463" t="s">
        <v>1354</v>
      </c>
      <c r="D56" s="1464"/>
      <c r="E56" s="1464"/>
      <c r="F56" s="1465"/>
      <c r="G56" s="1468" t="s">
        <v>1312</v>
      </c>
      <c r="H56" s="1469"/>
      <c r="I56" s="1470"/>
      <c r="J56" s="1471"/>
      <c r="K56" s="1471"/>
      <c r="L56" s="1471"/>
      <c r="M56" s="1471"/>
      <c r="N56" s="862" t="s">
        <v>1347</v>
      </c>
      <c r="O56" s="861"/>
      <c r="P56" s="1472" t="s">
        <v>1355</v>
      </c>
      <c r="Q56" s="1473"/>
      <c r="R56" s="1473"/>
      <c r="S56" s="1474"/>
    </row>
    <row r="57" spans="2:19">
      <c r="B57" s="806"/>
      <c r="C57" s="1466"/>
      <c r="D57" s="1467"/>
      <c r="E57" s="1467"/>
      <c r="F57" s="1467"/>
      <c r="G57" s="1469" t="s">
        <v>1313</v>
      </c>
      <c r="H57" s="1469"/>
      <c r="I57" s="1470">
        <f>I56*G47+Q46</f>
        <v>0</v>
      </c>
      <c r="J57" s="1471"/>
      <c r="K57" s="1471"/>
      <c r="L57" s="1471"/>
      <c r="M57" s="1471"/>
      <c r="N57" s="863" t="s">
        <v>1349</v>
      </c>
      <c r="O57" s="864"/>
      <c r="P57" s="1472" t="s">
        <v>1356</v>
      </c>
      <c r="Q57" s="1473"/>
      <c r="R57" s="1473"/>
      <c r="S57" s="1474"/>
    </row>
    <row r="58" spans="2:19" ht="15" thickBot="1">
      <c r="B58" s="806"/>
      <c r="C58" s="487"/>
      <c r="D58" s="487"/>
      <c r="E58" s="487"/>
      <c r="F58" s="487"/>
      <c r="G58" s="487"/>
      <c r="H58" s="487"/>
      <c r="I58" s="865"/>
      <c r="J58" s="865"/>
      <c r="K58" s="866"/>
      <c r="L58" s="867"/>
      <c r="M58" s="867"/>
      <c r="N58" s="866"/>
      <c r="O58" s="868"/>
      <c r="P58" s="868"/>
      <c r="Q58" s="868"/>
      <c r="R58" s="868"/>
      <c r="S58" s="869"/>
    </row>
    <row r="59" spans="2:19" ht="15" thickBot="1">
      <c r="B59" s="806"/>
      <c r="C59" s="1450" t="s">
        <v>1357</v>
      </c>
      <c r="D59" s="1451"/>
      <c r="E59" s="1451"/>
      <c r="F59" s="1451"/>
      <c r="G59" s="1451"/>
      <c r="H59" s="1451"/>
      <c r="I59" s="1452">
        <f>(I57+I55+I53)</f>
        <v>123208000</v>
      </c>
      <c r="J59" s="1453"/>
      <c r="K59" s="1453"/>
      <c r="L59" s="1453"/>
      <c r="M59" s="1453"/>
      <c r="N59" s="870" t="s">
        <v>1349</v>
      </c>
      <c r="O59" s="1454"/>
      <c r="P59" s="1455"/>
      <c r="Q59" s="1455"/>
      <c r="R59" s="1455"/>
      <c r="S59" s="1456"/>
    </row>
    <row r="60" spans="2:19">
      <c r="B60" s="806"/>
      <c r="C60" s="806"/>
      <c r="D60" s="871"/>
      <c r="E60" s="871"/>
      <c r="F60" s="871"/>
      <c r="G60" s="871"/>
      <c r="H60" s="871"/>
      <c r="I60" s="872"/>
      <c r="J60" s="872"/>
      <c r="K60" s="872"/>
      <c r="L60" s="872"/>
      <c r="M60" s="872"/>
      <c r="N60" s="872"/>
      <c r="O60" s="873"/>
      <c r="P60" s="873"/>
      <c r="Q60" s="873"/>
      <c r="R60" s="873"/>
      <c r="S60" s="873"/>
    </row>
    <row r="61" spans="2:19">
      <c r="B61" s="809" t="s">
        <v>1358</v>
      </c>
      <c r="C61" s="806"/>
      <c r="D61" s="806"/>
      <c r="E61" s="806"/>
      <c r="F61" s="806"/>
      <c r="G61" s="806"/>
      <c r="H61" s="806"/>
      <c r="I61" s="806"/>
      <c r="J61" s="806"/>
      <c r="K61" s="806"/>
      <c r="L61" s="806"/>
      <c r="M61" s="806"/>
      <c r="N61" s="806"/>
      <c r="O61" s="806"/>
      <c r="P61" s="806"/>
      <c r="Q61" s="807"/>
      <c r="R61" s="807"/>
      <c r="S61" s="806"/>
    </row>
    <row r="62" spans="2:19">
      <c r="C62" s="1457" t="s">
        <v>1342</v>
      </c>
      <c r="D62" s="1458"/>
      <c r="E62" s="1458"/>
      <c r="F62" s="1458"/>
      <c r="G62" s="1458"/>
      <c r="H62" s="1459"/>
      <c r="I62" s="1460" t="s">
        <v>1359</v>
      </c>
      <c r="J62" s="1461"/>
      <c r="K62" s="1461"/>
      <c r="L62" s="1461"/>
      <c r="M62" s="1461"/>
      <c r="N62" s="1462"/>
      <c r="O62" s="1457" t="s">
        <v>1345</v>
      </c>
      <c r="P62" s="1458"/>
      <c r="Q62" s="1458"/>
      <c r="R62" s="1458"/>
      <c r="S62" s="1459"/>
    </row>
    <row r="63" spans="2:19">
      <c r="C63" s="1432">
        <f>C6</f>
        <v>0</v>
      </c>
      <c r="D63" s="1433"/>
      <c r="E63" s="1433"/>
      <c r="F63" s="1433"/>
      <c r="G63" s="1433"/>
      <c r="H63" s="1434"/>
      <c r="I63" s="1438">
        <f>I59</f>
        <v>123208000</v>
      </c>
      <c r="J63" s="1439"/>
      <c r="K63" s="1439"/>
      <c r="L63" s="1439"/>
      <c r="M63" s="1439"/>
      <c r="N63" s="1442" t="s">
        <v>1349</v>
      </c>
      <c r="O63" s="1444" t="s">
        <v>1360</v>
      </c>
      <c r="P63" s="1445"/>
      <c r="Q63" s="1445"/>
      <c r="R63" s="1445"/>
      <c r="S63" s="1446"/>
    </row>
    <row r="64" spans="2:19">
      <c r="C64" s="1435"/>
      <c r="D64" s="1436"/>
      <c r="E64" s="1436"/>
      <c r="F64" s="1436"/>
      <c r="G64" s="1436"/>
      <c r="H64" s="1437"/>
      <c r="I64" s="1440"/>
      <c r="J64" s="1441"/>
      <c r="K64" s="1441"/>
      <c r="L64" s="1441"/>
      <c r="M64" s="1441"/>
      <c r="N64" s="1443"/>
      <c r="O64" s="1447"/>
      <c r="P64" s="1448"/>
      <c r="Q64" s="1448"/>
      <c r="R64" s="1448"/>
      <c r="S64" s="1449"/>
    </row>
    <row r="1048573" spans="1:1">
      <c r="A1048573" s="490" t="s">
        <v>1419</v>
      </c>
    </row>
    <row r="1048574" spans="1:1">
      <c r="A1048574" s="485" t="s">
        <v>1418</v>
      </c>
    </row>
  </sheetData>
  <mergeCells count="104">
    <mergeCell ref="C4:E5"/>
    <mergeCell ref="F4:Q4"/>
    <mergeCell ref="R4:R5"/>
    <mergeCell ref="C6:C17"/>
    <mergeCell ref="D6:E8"/>
    <mergeCell ref="D9:E11"/>
    <mergeCell ref="D12:E14"/>
    <mergeCell ref="D15:E17"/>
    <mergeCell ref="C18:E18"/>
    <mergeCell ref="N18:Q18"/>
    <mergeCell ref="B25:S25"/>
    <mergeCell ref="I26:J26"/>
    <mergeCell ref="K26:L26"/>
    <mergeCell ref="C30:D30"/>
    <mergeCell ref="E30:G30"/>
    <mergeCell ref="H30:K30"/>
    <mergeCell ref="M30:Q30"/>
    <mergeCell ref="R30:S30"/>
    <mergeCell ref="R35:S35"/>
    <mergeCell ref="C36:D36"/>
    <mergeCell ref="E36:G36"/>
    <mergeCell ref="H36:J36"/>
    <mergeCell ref="M36:Q36"/>
    <mergeCell ref="R36:S36"/>
    <mergeCell ref="M33:Q33"/>
    <mergeCell ref="E34:G34"/>
    <mergeCell ref="H34:J34"/>
    <mergeCell ref="M34:Q34"/>
    <mergeCell ref="E35:G35"/>
    <mergeCell ref="H35:J35"/>
    <mergeCell ref="M35:Q35"/>
    <mergeCell ref="C31:D34"/>
    <mergeCell ref="E31:G31"/>
    <mergeCell ref="H31:J31"/>
    <mergeCell ref="M31:Q31"/>
    <mergeCell ref="R31:S34"/>
    <mergeCell ref="E32:G32"/>
    <mergeCell ref="H32:J32"/>
    <mergeCell ref="M32:Q32"/>
    <mergeCell ref="E33:G33"/>
    <mergeCell ref="H33:J33"/>
    <mergeCell ref="E39:G39"/>
    <mergeCell ref="H39:J39"/>
    <mergeCell ref="M39:Q39"/>
    <mergeCell ref="R39:S39"/>
    <mergeCell ref="C40:G40"/>
    <mergeCell ref="H40:K40"/>
    <mergeCell ref="M40:Q40"/>
    <mergeCell ref="R40:S40"/>
    <mergeCell ref="E37:G37"/>
    <mergeCell ref="H37:J37"/>
    <mergeCell ref="M37:Q37"/>
    <mergeCell ref="R37:S37"/>
    <mergeCell ref="E38:G38"/>
    <mergeCell ref="H38:J38"/>
    <mergeCell ref="M38:Q38"/>
    <mergeCell ref="R38:S38"/>
    <mergeCell ref="C45:F45"/>
    <mergeCell ref="G45:I45"/>
    <mergeCell ref="J45:L45"/>
    <mergeCell ref="M45:P45"/>
    <mergeCell ref="Q45:S45"/>
    <mergeCell ref="C46:F47"/>
    <mergeCell ref="G46:I46"/>
    <mergeCell ref="J46:L46"/>
    <mergeCell ref="M46:P46"/>
    <mergeCell ref="Q46:R46"/>
    <mergeCell ref="C52:F53"/>
    <mergeCell ref="G52:H52"/>
    <mergeCell ref="I52:M52"/>
    <mergeCell ref="O52:S52"/>
    <mergeCell ref="G53:H53"/>
    <mergeCell ref="I53:M53"/>
    <mergeCell ref="O53:S53"/>
    <mergeCell ref="G47:N47"/>
    <mergeCell ref="Q47:S47"/>
    <mergeCell ref="C51:F51"/>
    <mergeCell ref="G51:H51"/>
    <mergeCell ref="I51:N51"/>
    <mergeCell ref="O51:S51"/>
    <mergeCell ref="C56:F57"/>
    <mergeCell ref="G56:H56"/>
    <mergeCell ref="I56:M56"/>
    <mergeCell ref="P56:S56"/>
    <mergeCell ref="G57:H57"/>
    <mergeCell ref="I57:M57"/>
    <mergeCell ref="P57:S57"/>
    <mergeCell ref="C54:F55"/>
    <mergeCell ref="G54:H54"/>
    <mergeCell ref="I54:M54"/>
    <mergeCell ref="O54:S54"/>
    <mergeCell ref="G55:H55"/>
    <mergeCell ref="I55:M55"/>
    <mergeCell ref="O55:S55"/>
    <mergeCell ref="C63:H64"/>
    <mergeCell ref="I63:M64"/>
    <mergeCell ref="N63:N64"/>
    <mergeCell ref="O63:S64"/>
    <mergeCell ref="C59:H59"/>
    <mergeCell ref="I59:M59"/>
    <mergeCell ref="O59:S59"/>
    <mergeCell ref="C62:H62"/>
    <mergeCell ref="I62:N62"/>
    <mergeCell ref="O62:S62"/>
  </mergeCells>
  <phoneticPr fontId="6" type="noConversion"/>
  <conditionalFormatting sqref="F7">
    <cfRule type="dataBar" priority="30">
      <dataBar>
        <cfvo type="min"/>
        <cfvo type="max"/>
        <color rgb="FF638EC6"/>
      </dataBar>
      <extLst>
        <ext xmlns:x14="http://schemas.microsoft.com/office/spreadsheetml/2009/9/main" uri="{B025F937-C7B1-47D3-B67F-A62EFF666E3E}">
          <x14:id>{6EF6929A-C137-4B7E-8DE2-B680F74D40F5}</x14:id>
        </ext>
      </extLst>
    </cfRule>
  </conditionalFormatting>
  <conditionalFormatting sqref="F10">
    <cfRule type="dataBar" priority="25">
      <dataBar>
        <cfvo type="min"/>
        <cfvo type="max"/>
        <color rgb="FF638EC6"/>
      </dataBar>
      <extLst>
        <ext xmlns:x14="http://schemas.microsoft.com/office/spreadsheetml/2009/9/main" uri="{B025F937-C7B1-47D3-B67F-A62EFF666E3E}">
          <x14:id>{E7E6A551-19B3-4E4B-A7E6-74A890727474}</x14:id>
        </ext>
      </extLst>
    </cfRule>
  </conditionalFormatting>
  <conditionalFormatting sqref="F13">
    <cfRule type="dataBar" priority="20">
      <dataBar>
        <cfvo type="min"/>
        <cfvo type="max"/>
        <color rgb="FF638EC6"/>
      </dataBar>
      <extLst>
        <ext xmlns:x14="http://schemas.microsoft.com/office/spreadsheetml/2009/9/main" uri="{B025F937-C7B1-47D3-B67F-A62EFF666E3E}">
          <x14:id>{D95EB3CF-C731-470A-BF49-E83B1F3EF64C}</x14:id>
        </ext>
      </extLst>
    </cfRule>
  </conditionalFormatting>
  <conditionalFormatting sqref="F16">
    <cfRule type="dataBar" priority="15">
      <dataBar>
        <cfvo type="min"/>
        <cfvo type="max"/>
        <color rgb="FF638EC6"/>
      </dataBar>
      <extLst>
        <ext xmlns:x14="http://schemas.microsoft.com/office/spreadsheetml/2009/9/main" uri="{B025F937-C7B1-47D3-B67F-A62EFF666E3E}">
          <x14:id>{6A0F42F3-0EEC-4344-9E6A-556C093CA6B7}</x14:id>
        </ext>
      </extLst>
    </cfRule>
  </conditionalFormatting>
  <conditionalFormatting sqref="F7:Q7">
    <cfRule type="cellIs" dxfId="35" priority="40" operator="equal">
      <formula>1</formula>
    </cfRule>
    <cfRule type="cellIs" dxfId="34" priority="39" operator="equal">
      <formula>0.5</formula>
    </cfRule>
    <cfRule type="cellIs" dxfId="33" priority="29" stopIfTrue="1" operator="between">
      <formula>1</formula>
      <formula>1</formula>
    </cfRule>
    <cfRule type="cellIs" dxfId="32" priority="28" stopIfTrue="1" operator="between">
      <formula>0.5</formula>
      <formula>1</formula>
    </cfRule>
  </conditionalFormatting>
  <conditionalFormatting sqref="F7:Q17">
    <cfRule type="cellIs" dxfId="31" priority="32" stopIfTrue="1" operator="greaterThan">
      <formula>0.1</formula>
    </cfRule>
    <cfRule type="cellIs" dxfId="30" priority="31" stopIfTrue="1" operator="greaterThan">
      <formula>0.1</formula>
    </cfRule>
  </conditionalFormatting>
  <conditionalFormatting sqref="F10:Q10">
    <cfRule type="cellIs" dxfId="29" priority="23" stopIfTrue="1" operator="between">
      <formula>0.5</formula>
      <formula>1</formula>
    </cfRule>
    <cfRule type="cellIs" dxfId="28" priority="36" operator="equal">
      <formula>1</formula>
    </cfRule>
    <cfRule type="cellIs" dxfId="27" priority="35" operator="equal">
      <formula>0.5</formula>
    </cfRule>
    <cfRule type="cellIs" dxfId="26" priority="27" operator="equal">
      <formula>1</formula>
    </cfRule>
    <cfRule type="cellIs" dxfId="25" priority="26" operator="equal">
      <formula>0.5</formula>
    </cfRule>
    <cfRule type="cellIs" dxfId="24" priority="24" stopIfTrue="1" operator="between">
      <formula>1</formula>
      <formula>1</formula>
    </cfRule>
  </conditionalFormatting>
  <conditionalFormatting sqref="F13:Q13">
    <cfRule type="cellIs" dxfId="23" priority="33" operator="equal">
      <formula>0.5</formula>
    </cfRule>
    <cfRule type="cellIs" dxfId="22" priority="34" operator="equal">
      <formula>1</formula>
    </cfRule>
    <cfRule type="cellIs" dxfId="21" priority="18" stopIfTrue="1" operator="between">
      <formula>0.5</formula>
      <formula>1</formula>
    </cfRule>
    <cfRule type="cellIs" dxfId="20" priority="19" stopIfTrue="1" operator="between">
      <formula>1</formula>
      <formula>1</formula>
    </cfRule>
    <cfRule type="cellIs" dxfId="19" priority="21" operator="equal">
      <formula>0.5</formula>
    </cfRule>
    <cfRule type="cellIs" dxfId="18" priority="22" operator="equal">
      <formula>1</formula>
    </cfRule>
  </conditionalFormatting>
  <conditionalFormatting sqref="F16:Q16">
    <cfRule type="cellIs" dxfId="17" priority="14" stopIfTrue="1" operator="between">
      <formula>1</formula>
      <formula>1</formula>
    </cfRule>
    <cfRule type="cellIs" dxfId="16" priority="13" stopIfTrue="1" operator="between">
      <formula>0.5</formula>
      <formula>1</formula>
    </cfRule>
    <cfRule type="cellIs" dxfId="15" priority="17" operator="equal">
      <formula>1</formula>
    </cfRule>
    <cfRule type="cellIs" dxfId="14" priority="16" operator="equal">
      <formula>0.5</formula>
    </cfRule>
    <cfRule type="cellIs" dxfId="13" priority="37" operator="equal">
      <formula>0.5</formula>
    </cfRule>
    <cfRule type="cellIs" dxfId="12" priority="38" operator="equal">
      <formula>1</formula>
    </cfRule>
  </conditionalFormatting>
  <conditionalFormatting sqref="G13:P13">
    <cfRule type="cellIs" dxfId="11" priority="8" operator="equal">
      <formula>1</formula>
    </cfRule>
    <cfRule type="cellIs" dxfId="10" priority="7" operator="equal">
      <formula>0.5</formula>
    </cfRule>
    <cfRule type="cellIs" dxfId="9" priority="6" stopIfTrue="1" operator="between">
      <formula>1</formula>
      <formula>1</formula>
    </cfRule>
    <cfRule type="cellIs" dxfId="8" priority="5" stopIfTrue="1" operator="between">
      <formula>0.5</formula>
      <formula>1</formula>
    </cfRule>
  </conditionalFormatting>
  <conditionalFormatting sqref="H13:Q13">
    <cfRule type="cellIs" dxfId="7" priority="12" operator="equal">
      <formula>1</formula>
    </cfRule>
    <cfRule type="cellIs" dxfId="6" priority="11" operator="equal">
      <formula>0.5</formula>
    </cfRule>
    <cfRule type="cellIs" dxfId="5" priority="10" stopIfTrue="1" operator="between">
      <formula>1</formula>
      <formula>1</formula>
    </cfRule>
    <cfRule type="cellIs" dxfId="4" priority="9" stopIfTrue="1" operator="between">
      <formula>0.5</formula>
      <formula>1</formula>
    </cfRule>
  </conditionalFormatting>
  <conditionalFormatting sqref="K7:L7">
    <cfRule type="cellIs" dxfId="3" priority="2" stopIfTrue="1" operator="between">
      <formula>1</formula>
      <formula>1</formula>
    </cfRule>
    <cfRule type="cellIs" dxfId="2" priority="3" operator="equal">
      <formula>0.5</formula>
    </cfRule>
    <cfRule type="cellIs" dxfId="1" priority="4" operator="equal">
      <formula>1</formula>
    </cfRule>
    <cfRule type="cellIs" dxfId="0" priority="1" stopIfTrue="1" operator="between">
      <formula>0.5</formula>
      <formula>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6EF6929A-C137-4B7E-8DE2-B680F74D40F5}">
            <x14:dataBar minLength="0" maxLength="100" negativeBarColorSameAsPositive="1" axisPosition="none">
              <x14:cfvo type="min"/>
              <x14:cfvo type="max"/>
            </x14:dataBar>
          </x14:cfRule>
          <xm:sqref>F7</xm:sqref>
        </x14:conditionalFormatting>
        <x14:conditionalFormatting xmlns:xm="http://schemas.microsoft.com/office/excel/2006/main">
          <x14:cfRule type="dataBar" id="{E7E6A551-19B3-4E4B-A7E6-74A890727474}">
            <x14:dataBar minLength="0" maxLength="100" negativeBarColorSameAsPositive="1" axisPosition="none">
              <x14:cfvo type="min"/>
              <x14:cfvo type="max"/>
            </x14:dataBar>
          </x14:cfRule>
          <xm:sqref>F10</xm:sqref>
        </x14:conditionalFormatting>
        <x14:conditionalFormatting xmlns:xm="http://schemas.microsoft.com/office/excel/2006/main">
          <x14:cfRule type="dataBar" id="{D95EB3CF-C731-470A-BF49-E83B1F3EF64C}">
            <x14:dataBar minLength="0" maxLength="100" negativeBarColorSameAsPositive="1" axisPosition="none">
              <x14:cfvo type="min"/>
              <x14:cfvo type="max"/>
            </x14:dataBar>
          </x14:cfRule>
          <xm:sqref>F13</xm:sqref>
        </x14:conditionalFormatting>
        <x14:conditionalFormatting xmlns:xm="http://schemas.microsoft.com/office/excel/2006/main">
          <x14:cfRule type="dataBar" id="{6A0F42F3-0EEC-4344-9E6A-556C093CA6B7}">
            <x14:dataBar minLength="0" maxLength="100" negativeBarColorSameAsPositive="1" axisPosition="none">
              <x14:cfvo type="min"/>
              <x14:cfvo type="max"/>
            </x14:dataBar>
          </x14:cfRule>
          <xm:sqref>F16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EA83-4A59-4035-A792-E3CCADA1B5CD}">
  <sheetPr codeName="Sheet36" filterMode="1"/>
  <dimension ref="A1:F205"/>
  <sheetViews>
    <sheetView showGridLines="0" zoomScale="280" zoomScaleNormal="280" workbookViewId="0">
      <selection activeCell="C198" sqref="C198"/>
    </sheetView>
  </sheetViews>
  <sheetFormatPr defaultColWidth="8.75" defaultRowHeight="9.75"/>
  <cols>
    <col min="1" max="1" width="3.375" style="1065" bestFit="1" customWidth="1"/>
    <col min="2" max="2" width="8" style="1065" bestFit="1" customWidth="1"/>
    <col min="3" max="3" width="24.75" style="1065" bestFit="1" customWidth="1"/>
    <col min="4" max="4" width="3.75" style="1065" bestFit="1" customWidth="1"/>
    <col min="5" max="5" width="7.25" style="1065" bestFit="1" customWidth="1"/>
    <col min="6" max="6" width="10.25" style="1065" bestFit="1" customWidth="1"/>
    <col min="7" max="16384" width="8.75" style="1065"/>
  </cols>
  <sheetData>
    <row r="1" spans="1:6" ht="15" customHeight="1">
      <c r="A1" s="1540" t="s">
        <v>2111</v>
      </c>
      <c r="B1" s="1541"/>
      <c r="C1" s="1541"/>
      <c r="D1" s="1541"/>
      <c r="E1" s="1542"/>
      <c r="F1" s="1073" t="s">
        <v>2110</v>
      </c>
    </row>
    <row r="2" spans="1:6" ht="1.1499999999999999" customHeight="1">
      <c r="A2" s="1543"/>
      <c r="B2" s="1544"/>
      <c r="C2" s="1544"/>
      <c r="D2" s="1544"/>
      <c r="E2" s="1544"/>
      <c r="F2" s="1545"/>
    </row>
    <row r="3" spans="1:6">
      <c r="A3" s="1072" t="s">
        <v>2109</v>
      </c>
      <c r="B3" s="1072" t="s">
        <v>2108</v>
      </c>
      <c r="C3" s="1072" t="s">
        <v>2107</v>
      </c>
      <c r="D3" s="1072" t="s">
        <v>960</v>
      </c>
      <c r="E3" s="1072" t="s">
        <v>2106</v>
      </c>
      <c r="F3" s="1072" t="s">
        <v>2105</v>
      </c>
    </row>
    <row r="4" spans="1:6" hidden="1">
      <c r="A4" s="1067">
        <v>1</v>
      </c>
      <c r="B4" s="1067" t="s">
        <v>2104</v>
      </c>
      <c r="C4" s="1068" t="s">
        <v>2103</v>
      </c>
      <c r="D4" s="1067" t="s">
        <v>1138</v>
      </c>
      <c r="E4" s="1066">
        <v>10483</v>
      </c>
      <c r="F4" s="1066">
        <v>10483</v>
      </c>
    </row>
    <row r="5" spans="1:6" hidden="1">
      <c r="A5" s="1070">
        <v>2</v>
      </c>
      <c r="B5" s="1070" t="s">
        <v>2102</v>
      </c>
      <c r="C5" s="1071" t="s">
        <v>2101</v>
      </c>
      <c r="D5" s="1070" t="s">
        <v>1138</v>
      </c>
      <c r="E5" s="1069">
        <v>15300</v>
      </c>
      <c r="F5" s="1069">
        <v>15300</v>
      </c>
    </row>
    <row r="6" spans="1:6" hidden="1">
      <c r="A6" s="1067">
        <v>3</v>
      </c>
      <c r="B6" s="1067" t="s">
        <v>2100</v>
      </c>
      <c r="C6" s="1068" t="s">
        <v>2099</v>
      </c>
      <c r="D6" s="1067" t="s">
        <v>1138</v>
      </c>
      <c r="E6" s="1066">
        <v>20683</v>
      </c>
      <c r="F6" s="1066">
        <v>20683</v>
      </c>
    </row>
    <row r="7" spans="1:6" hidden="1">
      <c r="A7" s="1070">
        <v>4</v>
      </c>
      <c r="B7" s="1070" t="s">
        <v>2098</v>
      </c>
      <c r="C7" s="1071" t="s">
        <v>2097</v>
      </c>
      <c r="D7" s="1070" t="s">
        <v>1138</v>
      </c>
      <c r="E7" s="1069">
        <v>25500</v>
      </c>
      <c r="F7" s="1069">
        <v>25500</v>
      </c>
    </row>
    <row r="8" spans="1:6" hidden="1">
      <c r="A8" s="1067">
        <v>5</v>
      </c>
      <c r="B8" s="1067" t="s">
        <v>2096</v>
      </c>
      <c r="C8" s="1068" t="s">
        <v>2095</v>
      </c>
      <c r="D8" s="1067" t="s">
        <v>1138</v>
      </c>
      <c r="E8" s="1066">
        <v>30317</v>
      </c>
      <c r="F8" s="1066">
        <v>30317</v>
      </c>
    </row>
    <row r="9" spans="1:6" hidden="1">
      <c r="A9" s="1070">
        <v>6</v>
      </c>
      <c r="B9" s="1070" t="s">
        <v>2094</v>
      </c>
      <c r="C9" s="1071" t="s">
        <v>2093</v>
      </c>
      <c r="D9" s="1070" t="s">
        <v>1138</v>
      </c>
      <c r="E9" s="1069">
        <v>48450</v>
      </c>
      <c r="F9" s="1069">
        <v>48450</v>
      </c>
    </row>
    <row r="10" spans="1:6" hidden="1">
      <c r="A10" s="1067">
        <v>7</v>
      </c>
      <c r="B10" s="1067" t="s">
        <v>2092</v>
      </c>
      <c r="C10" s="1068" t="s">
        <v>2091</v>
      </c>
      <c r="D10" s="1067" t="s">
        <v>1138</v>
      </c>
      <c r="E10" s="1066">
        <v>5387</v>
      </c>
      <c r="F10" s="1066">
        <v>5387</v>
      </c>
    </row>
    <row r="11" spans="1:6" hidden="1">
      <c r="A11" s="1070">
        <v>8</v>
      </c>
      <c r="B11" s="1070" t="s">
        <v>2090</v>
      </c>
      <c r="C11" s="1071" t="s">
        <v>2089</v>
      </c>
      <c r="D11" s="1070" t="s">
        <v>1138</v>
      </c>
      <c r="E11" s="1069">
        <v>6824</v>
      </c>
      <c r="F11" s="1069">
        <v>6824</v>
      </c>
    </row>
    <row r="12" spans="1:6" hidden="1">
      <c r="A12" s="1067">
        <v>9</v>
      </c>
      <c r="B12" s="1067" t="s">
        <v>2088</v>
      </c>
      <c r="C12" s="1068" t="s">
        <v>2087</v>
      </c>
      <c r="D12" s="1067" t="s">
        <v>1138</v>
      </c>
      <c r="E12" s="1066">
        <v>9238</v>
      </c>
      <c r="F12" s="1066">
        <v>9238</v>
      </c>
    </row>
    <row r="13" spans="1:6" hidden="1">
      <c r="A13" s="1070">
        <v>10</v>
      </c>
      <c r="B13" s="1070" t="s">
        <v>2086</v>
      </c>
      <c r="C13" s="1071" t="s">
        <v>2085</v>
      </c>
      <c r="D13" s="1070" t="s">
        <v>1138</v>
      </c>
      <c r="E13" s="1069">
        <v>12529</v>
      </c>
      <c r="F13" s="1069">
        <v>12529</v>
      </c>
    </row>
    <row r="14" spans="1:6">
      <c r="A14" s="1067">
        <v>11</v>
      </c>
      <c r="B14" s="1067" t="s">
        <v>2084</v>
      </c>
      <c r="C14" s="1068" t="s">
        <v>2083</v>
      </c>
      <c r="D14" s="1067" t="s">
        <v>1138</v>
      </c>
      <c r="E14" s="1066">
        <v>14690</v>
      </c>
      <c r="F14" s="1066">
        <v>14690</v>
      </c>
    </row>
    <row r="15" spans="1:6" hidden="1">
      <c r="A15" s="1070">
        <v>12</v>
      </c>
      <c r="B15" s="1070" t="s">
        <v>2082</v>
      </c>
      <c r="C15" s="1071" t="s">
        <v>2081</v>
      </c>
      <c r="D15" s="1070" t="s">
        <v>1138</v>
      </c>
      <c r="E15" s="1069">
        <v>16754</v>
      </c>
      <c r="F15" s="1069">
        <v>16754</v>
      </c>
    </row>
    <row r="16" spans="1:6" hidden="1">
      <c r="A16" s="1067">
        <v>13</v>
      </c>
      <c r="B16" s="1067" t="s">
        <v>2080</v>
      </c>
      <c r="C16" s="1068" t="s">
        <v>2079</v>
      </c>
      <c r="D16" s="1067" t="s">
        <v>1138</v>
      </c>
      <c r="E16" s="1066">
        <v>26579</v>
      </c>
      <c r="F16" s="1066">
        <v>26579</v>
      </c>
    </row>
    <row r="17" spans="1:6" hidden="1">
      <c r="A17" s="1070">
        <v>14</v>
      </c>
      <c r="B17" s="1070" t="s">
        <v>2078</v>
      </c>
      <c r="C17" s="1071" t="s">
        <v>2077</v>
      </c>
      <c r="D17" s="1070" t="s">
        <v>1138</v>
      </c>
      <c r="E17" s="1069">
        <v>34771</v>
      </c>
      <c r="F17" s="1069">
        <v>34771</v>
      </c>
    </row>
    <row r="18" spans="1:6" hidden="1">
      <c r="A18" s="1067">
        <v>15</v>
      </c>
      <c r="B18" s="1067" t="s">
        <v>2076</v>
      </c>
      <c r="C18" s="1068" t="s">
        <v>2075</v>
      </c>
      <c r="D18" s="1067" t="s">
        <v>1138</v>
      </c>
      <c r="E18" s="1066">
        <v>49524</v>
      </c>
      <c r="F18" s="1066">
        <v>49524</v>
      </c>
    </row>
    <row r="19" spans="1:6" hidden="1">
      <c r="A19" s="1070">
        <v>16</v>
      </c>
      <c r="B19" s="1070" t="s">
        <v>2074</v>
      </c>
      <c r="C19" s="1071" t="s">
        <v>2073</v>
      </c>
      <c r="D19" s="1070" t="s">
        <v>1138</v>
      </c>
      <c r="E19" s="1069">
        <v>67048</v>
      </c>
      <c r="F19" s="1069">
        <v>67048</v>
      </c>
    </row>
    <row r="20" spans="1:6" hidden="1">
      <c r="A20" s="1067">
        <v>17</v>
      </c>
      <c r="B20" s="1067" t="s">
        <v>2072</v>
      </c>
      <c r="C20" s="1068" t="s">
        <v>2071</v>
      </c>
      <c r="D20" s="1067" t="s">
        <v>1138</v>
      </c>
      <c r="E20" s="1066">
        <v>87037</v>
      </c>
      <c r="F20" s="1066">
        <v>87037</v>
      </c>
    </row>
    <row r="21" spans="1:6" hidden="1">
      <c r="A21" s="1070">
        <v>18</v>
      </c>
      <c r="B21" s="1070" t="s">
        <v>2070</v>
      </c>
      <c r="C21" s="1071" t="s">
        <v>1137</v>
      </c>
      <c r="D21" s="1070" t="s">
        <v>1138</v>
      </c>
      <c r="E21" s="1069">
        <v>1580</v>
      </c>
      <c r="F21" s="1069">
        <v>1580</v>
      </c>
    </row>
    <row r="22" spans="1:6" hidden="1">
      <c r="A22" s="1067">
        <v>19</v>
      </c>
      <c r="B22" s="1067" t="s">
        <v>2069</v>
      </c>
      <c r="C22" s="1068" t="s">
        <v>2068</v>
      </c>
      <c r="D22" s="1067" t="s">
        <v>1138</v>
      </c>
      <c r="E22" s="1066">
        <v>2020</v>
      </c>
      <c r="F22" s="1066">
        <v>2020</v>
      </c>
    </row>
    <row r="23" spans="1:6" hidden="1">
      <c r="A23" s="1070">
        <v>20</v>
      </c>
      <c r="B23" s="1070" t="s">
        <v>2067</v>
      </c>
      <c r="C23" s="1071" t="s">
        <v>2066</v>
      </c>
      <c r="D23" s="1070" t="s">
        <v>1138</v>
      </c>
      <c r="E23" s="1069">
        <v>3120</v>
      </c>
      <c r="F23" s="1069">
        <v>3120</v>
      </c>
    </row>
    <row r="24" spans="1:6" hidden="1">
      <c r="A24" s="1067">
        <v>21</v>
      </c>
      <c r="B24" s="1067" t="s">
        <v>2065</v>
      </c>
      <c r="C24" s="1068" t="s">
        <v>1139</v>
      </c>
      <c r="D24" s="1067" t="s">
        <v>1138</v>
      </c>
      <c r="E24" s="1066">
        <v>4000</v>
      </c>
      <c r="F24" s="1066">
        <v>4000</v>
      </c>
    </row>
    <row r="25" spans="1:6">
      <c r="A25" s="1070">
        <v>22</v>
      </c>
      <c r="B25" s="1070" t="s">
        <v>2064</v>
      </c>
      <c r="C25" s="1071" t="s">
        <v>2063</v>
      </c>
      <c r="D25" s="1070" t="s">
        <v>1138</v>
      </c>
      <c r="E25" s="1069">
        <v>4640</v>
      </c>
      <c r="F25" s="1069">
        <v>4640</v>
      </c>
    </row>
    <row r="26" spans="1:6" hidden="1">
      <c r="A26" s="1067">
        <v>23</v>
      </c>
      <c r="B26" s="1067" t="s">
        <v>2062</v>
      </c>
      <c r="C26" s="1068" t="s">
        <v>2061</v>
      </c>
      <c r="D26" s="1067" t="s">
        <v>1138</v>
      </c>
      <c r="E26" s="1066">
        <v>6510</v>
      </c>
      <c r="F26" s="1066">
        <v>6510</v>
      </c>
    </row>
    <row r="27" spans="1:6" hidden="1">
      <c r="A27" s="1070">
        <v>24</v>
      </c>
      <c r="B27" s="1070" t="s">
        <v>2060</v>
      </c>
      <c r="C27" s="1071" t="s">
        <v>2059</v>
      </c>
      <c r="D27" s="1070" t="s">
        <v>1138</v>
      </c>
      <c r="E27" s="1069">
        <v>8340</v>
      </c>
      <c r="F27" s="1069">
        <v>8340</v>
      </c>
    </row>
    <row r="28" spans="1:6" hidden="1">
      <c r="A28" s="1067">
        <v>25</v>
      </c>
      <c r="B28" s="1067" t="s">
        <v>2058</v>
      </c>
      <c r="C28" s="1068" t="s">
        <v>2057</v>
      </c>
      <c r="D28" s="1067" t="s">
        <v>1138</v>
      </c>
      <c r="E28" s="1066">
        <v>10810</v>
      </c>
      <c r="F28" s="1066">
        <v>10810</v>
      </c>
    </row>
    <row r="29" spans="1:6" hidden="1">
      <c r="A29" s="1070">
        <v>26</v>
      </c>
      <c r="B29" s="1070" t="s">
        <v>2056</v>
      </c>
      <c r="C29" s="1071" t="s">
        <v>2055</v>
      </c>
      <c r="D29" s="1070" t="s">
        <v>1138</v>
      </c>
      <c r="E29" s="1069">
        <v>15550</v>
      </c>
      <c r="F29" s="1069">
        <v>15550</v>
      </c>
    </row>
    <row r="30" spans="1:6" hidden="1">
      <c r="A30" s="1067">
        <v>27</v>
      </c>
      <c r="B30" s="1067" t="s">
        <v>2054</v>
      </c>
      <c r="C30" s="1068" t="s">
        <v>2053</v>
      </c>
      <c r="D30" s="1067" t="s">
        <v>1138</v>
      </c>
      <c r="E30" s="1066">
        <v>20590</v>
      </c>
      <c r="F30" s="1066">
        <v>20590</v>
      </c>
    </row>
    <row r="31" spans="1:6" hidden="1">
      <c r="A31" s="1070">
        <v>28</v>
      </c>
      <c r="B31" s="1070" t="s">
        <v>2052</v>
      </c>
      <c r="C31" s="1071" t="s">
        <v>2051</v>
      </c>
      <c r="D31" s="1070" t="s">
        <v>1138</v>
      </c>
      <c r="E31" s="1069">
        <v>24490</v>
      </c>
      <c r="F31" s="1069">
        <v>24490</v>
      </c>
    </row>
    <row r="32" spans="1:6" hidden="1">
      <c r="A32" s="1067">
        <v>29</v>
      </c>
      <c r="B32" s="1067" t="s">
        <v>2050</v>
      </c>
      <c r="C32" s="1068" t="s">
        <v>2049</v>
      </c>
      <c r="D32" s="1067" t="s">
        <v>1138</v>
      </c>
      <c r="E32" s="1066">
        <v>38770</v>
      </c>
      <c r="F32" s="1066">
        <v>38770</v>
      </c>
    </row>
    <row r="33" spans="1:6" hidden="1">
      <c r="A33" s="1070">
        <v>30</v>
      </c>
      <c r="B33" s="1070" t="s">
        <v>2048</v>
      </c>
      <c r="C33" s="1071" t="s">
        <v>2047</v>
      </c>
      <c r="D33" s="1070" t="s">
        <v>1138</v>
      </c>
      <c r="E33" s="1069">
        <v>55620</v>
      </c>
      <c r="F33" s="1069">
        <v>55620</v>
      </c>
    </row>
    <row r="34" spans="1:6" hidden="1">
      <c r="A34" s="1067">
        <v>31</v>
      </c>
      <c r="B34" s="1067" t="s">
        <v>2046</v>
      </c>
      <c r="C34" s="1068" t="s">
        <v>2045</v>
      </c>
      <c r="D34" s="1067" t="s">
        <v>1138</v>
      </c>
      <c r="E34" s="1066">
        <v>72650</v>
      </c>
      <c r="F34" s="1066">
        <v>72650</v>
      </c>
    </row>
    <row r="35" spans="1:6" hidden="1">
      <c r="A35" s="1070">
        <v>32</v>
      </c>
      <c r="B35" s="1070" t="s">
        <v>2044</v>
      </c>
      <c r="C35" s="1071" t="s">
        <v>2043</v>
      </c>
      <c r="D35" s="1070" t="s">
        <v>1138</v>
      </c>
      <c r="E35" s="1069">
        <v>88110</v>
      </c>
      <c r="F35" s="1069">
        <v>88110</v>
      </c>
    </row>
    <row r="36" spans="1:6" hidden="1">
      <c r="A36" s="1067">
        <v>33</v>
      </c>
      <c r="B36" s="1067" t="s">
        <v>2042</v>
      </c>
      <c r="C36" s="1068" t="s">
        <v>2041</v>
      </c>
      <c r="D36" s="1067" t="s">
        <v>1138</v>
      </c>
      <c r="E36" s="1066">
        <v>104880</v>
      </c>
      <c r="F36" s="1066">
        <v>104880</v>
      </c>
    </row>
    <row r="37" spans="1:6" hidden="1">
      <c r="A37" s="1070">
        <v>34</v>
      </c>
      <c r="B37" s="1070" t="s">
        <v>2040</v>
      </c>
      <c r="C37" s="1071" t="s">
        <v>2039</v>
      </c>
      <c r="D37" s="1070" t="s">
        <v>1138</v>
      </c>
      <c r="E37" s="1069">
        <v>137739</v>
      </c>
      <c r="F37" s="1069">
        <v>137739</v>
      </c>
    </row>
    <row r="38" spans="1:6" hidden="1">
      <c r="A38" s="1067">
        <v>35</v>
      </c>
      <c r="B38" s="1067" t="s">
        <v>2038</v>
      </c>
      <c r="C38" s="1068" t="s">
        <v>2037</v>
      </c>
      <c r="D38" s="1067" t="s">
        <v>1138</v>
      </c>
      <c r="E38" s="1066">
        <v>153308</v>
      </c>
      <c r="F38" s="1066">
        <v>153308</v>
      </c>
    </row>
    <row r="39" spans="1:6" hidden="1">
      <c r="A39" s="1070">
        <v>36</v>
      </c>
      <c r="B39" s="1070" t="s">
        <v>2036</v>
      </c>
      <c r="C39" s="1071" t="s">
        <v>2035</v>
      </c>
      <c r="D39" s="1070" t="s">
        <v>1138</v>
      </c>
      <c r="E39" s="1069">
        <v>173546</v>
      </c>
      <c r="F39" s="1069">
        <v>173546</v>
      </c>
    </row>
    <row r="40" spans="1:6" hidden="1">
      <c r="A40" s="1067">
        <v>37</v>
      </c>
      <c r="B40" s="1067" t="s">
        <v>2034</v>
      </c>
      <c r="C40" s="1068" t="s">
        <v>2033</v>
      </c>
      <c r="D40" s="1067" t="s">
        <v>1138</v>
      </c>
      <c r="E40" s="1066">
        <v>189553</v>
      </c>
      <c r="F40" s="1066">
        <v>189553</v>
      </c>
    </row>
    <row r="41" spans="1:6" hidden="1">
      <c r="A41" s="1070">
        <v>38</v>
      </c>
      <c r="B41" s="1070" t="s">
        <v>2032</v>
      </c>
      <c r="C41" s="1071" t="s">
        <v>2031</v>
      </c>
      <c r="D41" s="1070" t="s">
        <v>1138</v>
      </c>
      <c r="E41" s="1069">
        <v>2090</v>
      </c>
      <c r="F41" s="1069">
        <v>2090</v>
      </c>
    </row>
    <row r="42" spans="1:6" hidden="1">
      <c r="A42" s="1067">
        <v>39</v>
      </c>
      <c r="B42" s="1067" t="s">
        <v>2030</v>
      </c>
      <c r="C42" s="1068" t="s">
        <v>2029</v>
      </c>
      <c r="D42" s="1067" t="s">
        <v>1138</v>
      </c>
      <c r="E42" s="1066">
        <v>2670</v>
      </c>
      <c r="F42" s="1066">
        <v>2670</v>
      </c>
    </row>
    <row r="43" spans="1:6" hidden="1">
      <c r="A43" s="1070">
        <v>40</v>
      </c>
      <c r="B43" s="1070" t="s">
        <v>2028</v>
      </c>
      <c r="C43" s="1071" t="s">
        <v>2027</v>
      </c>
      <c r="D43" s="1070" t="s">
        <v>1138</v>
      </c>
      <c r="E43" s="1069">
        <v>3940</v>
      </c>
      <c r="F43" s="1069">
        <v>3940</v>
      </c>
    </row>
    <row r="44" spans="1:6" hidden="1">
      <c r="A44" s="1067">
        <v>41</v>
      </c>
      <c r="B44" s="1067" t="s">
        <v>2026</v>
      </c>
      <c r="C44" s="1068" t="s">
        <v>2025</v>
      </c>
      <c r="D44" s="1067" t="s">
        <v>1138</v>
      </c>
      <c r="E44" s="1066">
        <v>5050</v>
      </c>
      <c r="F44" s="1066">
        <v>5050</v>
      </c>
    </row>
    <row r="45" spans="1:6">
      <c r="A45" s="1070">
        <v>42</v>
      </c>
      <c r="B45" s="1070" t="s">
        <v>2024</v>
      </c>
      <c r="C45" s="1071" t="s">
        <v>2023</v>
      </c>
      <c r="D45" s="1070" t="s">
        <v>1138</v>
      </c>
      <c r="E45" s="1069">
        <v>5800</v>
      </c>
      <c r="F45" s="1069">
        <v>5800</v>
      </c>
    </row>
    <row r="46" spans="1:6" hidden="1">
      <c r="A46" s="1067">
        <v>43</v>
      </c>
      <c r="B46" s="1067" t="s">
        <v>2022</v>
      </c>
      <c r="C46" s="1068" t="s">
        <v>2021</v>
      </c>
      <c r="D46" s="1067" t="s">
        <v>1138</v>
      </c>
      <c r="E46" s="1066">
        <v>8170</v>
      </c>
      <c r="F46" s="1066">
        <v>8170</v>
      </c>
    </row>
    <row r="47" spans="1:6" hidden="1">
      <c r="A47" s="1070">
        <v>44</v>
      </c>
      <c r="B47" s="1070" t="s">
        <v>2020</v>
      </c>
      <c r="C47" s="1071" t="s">
        <v>2019</v>
      </c>
      <c r="D47" s="1070" t="s">
        <v>1138</v>
      </c>
      <c r="E47" s="1069">
        <v>10470</v>
      </c>
      <c r="F47" s="1069">
        <v>10470</v>
      </c>
    </row>
    <row r="48" spans="1:6" hidden="1">
      <c r="A48" s="1067">
        <v>45</v>
      </c>
      <c r="B48" s="1067" t="s">
        <v>2018</v>
      </c>
      <c r="C48" s="1068" t="s">
        <v>2017</v>
      </c>
      <c r="D48" s="1067" t="s">
        <v>1138</v>
      </c>
      <c r="E48" s="1066">
        <v>13580</v>
      </c>
      <c r="F48" s="1066">
        <v>13580</v>
      </c>
    </row>
    <row r="49" spans="1:6" hidden="1">
      <c r="A49" s="1070">
        <v>46</v>
      </c>
      <c r="B49" s="1070" t="s">
        <v>2016</v>
      </c>
      <c r="C49" s="1071" t="s">
        <v>2015</v>
      </c>
      <c r="D49" s="1070" t="s">
        <v>1138</v>
      </c>
      <c r="E49" s="1069">
        <v>15886</v>
      </c>
      <c r="F49" s="1069">
        <v>15886</v>
      </c>
    </row>
    <row r="50" spans="1:6" hidden="1">
      <c r="A50" s="1067">
        <v>47</v>
      </c>
      <c r="B50" s="1067" t="s">
        <v>2014</v>
      </c>
      <c r="C50" s="1068" t="s">
        <v>2013</v>
      </c>
      <c r="D50" s="1067" t="s">
        <v>1138</v>
      </c>
      <c r="E50" s="1066">
        <v>25850</v>
      </c>
      <c r="F50" s="1066">
        <v>25850</v>
      </c>
    </row>
    <row r="51" spans="1:6" hidden="1">
      <c r="A51" s="1070">
        <v>48</v>
      </c>
      <c r="B51" s="1070" t="s">
        <v>2012</v>
      </c>
      <c r="C51" s="1071" t="s">
        <v>2011</v>
      </c>
      <c r="D51" s="1070" t="s">
        <v>1138</v>
      </c>
      <c r="E51" s="1069">
        <v>30730</v>
      </c>
      <c r="F51" s="1069">
        <v>30730</v>
      </c>
    </row>
    <row r="52" spans="1:6" hidden="1">
      <c r="A52" s="1067">
        <v>49</v>
      </c>
      <c r="B52" s="1067" t="s">
        <v>2010</v>
      </c>
      <c r="C52" s="1068" t="s">
        <v>2009</v>
      </c>
      <c r="D52" s="1067" t="s">
        <v>1138</v>
      </c>
      <c r="E52" s="1066">
        <v>48660</v>
      </c>
      <c r="F52" s="1066">
        <v>48660</v>
      </c>
    </row>
    <row r="53" spans="1:6" hidden="1">
      <c r="A53" s="1070">
        <v>50</v>
      </c>
      <c r="B53" s="1070" t="s">
        <v>2008</v>
      </c>
      <c r="C53" s="1071" t="s">
        <v>2007</v>
      </c>
      <c r="D53" s="1070" t="s">
        <v>1138</v>
      </c>
      <c r="E53" s="1069">
        <v>69110</v>
      </c>
      <c r="F53" s="1069">
        <v>69110</v>
      </c>
    </row>
    <row r="54" spans="1:6" hidden="1">
      <c r="A54" s="1067">
        <v>51</v>
      </c>
      <c r="B54" s="1067" t="s">
        <v>2006</v>
      </c>
      <c r="C54" s="1068" t="s">
        <v>2005</v>
      </c>
      <c r="D54" s="1067" t="s">
        <v>1138</v>
      </c>
      <c r="E54" s="1066">
        <v>90260</v>
      </c>
      <c r="F54" s="1066">
        <v>90260</v>
      </c>
    </row>
    <row r="55" spans="1:6" hidden="1">
      <c r="A55" s="1070">
        <v>52</v>
      </c>
      <c r="B55" s="1070" t="s">
        <v>2004</v>
      </c>
      <c r="C55" s="1071" t="s">
        <v>2003</v>
      </c>
      <c r="D55" s="1070" t="s">
        <v>1138</v>
      </c>
      <c r="E55" s="1069">
        <v>109460</v>
      </c>
      <c r="F55" s="1069">
        <v>109460</v>
      </c>
    </row>
    <row r="56" spans="1:6" hidden="1">
      <c r="A56" s="1067">
        <v>53</v>
      </c>
      <c r="B56" s="1067" t="s">
        <v>2002</v>
      </c>
      <c r="C56" s="1068" t="s">
        <v>2001</v>
      </c>
      <c r="D56" s="1067" t="s">
        <v>1138</v>
      </c>
      <c r="E56" s="1066">
        <v>130290</v>
      </c>
      <c r="F56" s="1066">
        <v>130290</v>
      </c>
    </row>
    <row r="57" spans="1:6" hidden="1">
      <c r="A57" s="1070">
        <v>54</v>
      </c>
      <c r="B57" s="1070" t="s">
        <v>2000</v>
      </c>
      <c r="C57" s="1071" t="s">
        <v>1999</v>
      </c>
      <c r="D57" s="1070" t="s">
        <v>1138</v>
      </c>
      <c r="E57" s="1069">
        <v>169115</v>
      </c>
      <c r="F57" s="1069">
        <v>169115</v>
      </c>
    </row>
    <row r="58" spans="1:6" hidden="1">
      <c r="A58" s="1067">
        <v>55</v>
      </c>
      <c r="B58" s="1067" t="s">
        <v>1998</v>
      </c>
      <c r="C58" s="1068" t="s">
        <v>1997</v>
      </c>
      <c r="D58" s="1067" t="s">
        <v>1138</v>
      </c>
      <c r="E58" s="1066">
        <v>188322</v>
      </c>
      <c r="F58" s="1066">
        <v>188322</v>
      </c>
    </row>
    <row r="59" spans="1:6" hidden="1">
      <c r="A59" s="1070">
        <v>56</v>
      </c>
      <c r="B59" s="1070" t="s">
        <v>1996</v>
      </c>
      <c r="C59" s="1071" t="s">
        <v>1995</v>
      </c>
      <c r="D59" s="1070" t="s">
        <v>1138</v>
      </c>
      <c r="E59" s="1069">
        <v>212021</v>
      </c>
      <c r="F59" s="1069">
        <v>212021</v>
      </c>
    </row>
    <row r="60" spans="1:6" hidden="1">
      <c r="A60" s="1067">
        <v>57</v>
      </c>
      <c r="B60" s="1067" t="s">
        <v>1994</v>
      </c>
      <c r="C60" s="1068" t="s">
        <v>1993</v>
      </c>
      <c r="D60" s="1067" t="s">
        <v>1138</v>
      </c>
      <c r="E60" s="1066">
        <v>231568</v>
      </c>
      <c r="F60" s="1066">
        <v>231568</v>
      </c>
    </row>
    <row r="61" spans="1:6" hidden="1">
      <c r="A61" s="1070">
        <v>58</v>
      </c>
      <c r="B61" s="1070" t="s">
        <v>1992</v>
      </c>
      <c r="C61" s="1071" t="s">
        <v>1991</v>
      </c>
      <c r="D61" s="1070" t="s">
        <v>1138</v>
      </c>
      <c r="E61" s="1069">
        <v>131079</v>
      </c>
      <c r="F61" s="1069">
        <v>131079</v>
      </c>
    </row>
    <row r="62" spans="1:6" hidden="1">
      <c r="A62" s="1067">
        <v>59</v>
      </c>
      <c r="B62" s="1067" t="s">
        <v>1990</v>
      </c>
      <c r="C62" s="1068" t="s">
        <v>1989</v>
      </c>
      <c r="D62" s="1067" t="s">
        <v>1138</v>
      </c>
      <c r="E62" s="1066">
        <v>1926</v>
      </c>
      <c r="F62" s="1066">
        <v>1926</v>
      </c>
    </row>
    <row r="63" spans="1:6" hidden="1">
      <c r="A63" s="1070">
        <v>60</v>
      </c>
      <c r="B63" s="1070" t="s">
        <v>1988</v>
      </c>
      <c r="C63" s="1071" t="s">
        <v>1987</v>
      </c>
      <c r="D63" s="1070" t="s">
        <v>1138</v>
      </c>
      <c r="E63" s="1069">
        <v>2562</v>
      </c>
      <c r="F63" s="1069">
        <v>2562</v>
      </c>
    </row>
    <row r="64" spans="1:6" hidden="1">
      <c r="A64" s="1067">
        <v>61</v>
      </c>
      <c r="B64" s="1067" t="s">
        <v>1986</v>
      </c>
      <c r="C64" s="1068" t="s">
        <v>1985</v>
      </c>
      <c r="D64" s="1067" t="s">
        <v>1138</v>
      </c>
      <c r="E64" s="1066">
        <v>3786</v>
      </c>
      <c r="F64" s="1066">
        <v>3786</v>
      </c>
    </row>
    <row r="65" spans="1:6" hidden="1">
      <c r="A65" s="1070">
        <v>62</v>
      </c>
      <c r="B65" s="1070" t="s">
        <v>1984</v>
      </c>
      <c r="C65" s="1071" t="s">
        <v>1983</v>
      </c>
      <c r="D65" s="1070" t="s">
        <v>1138</v>
      </c>
      <c r="E65" s="1069">
        <v>5119</v>
      </c>
      <c r="F65" s="1069">
        <v>5119</v>
      </c>
    </row>
    <row r="66" spans="1:6">
      <c r="A66" s="1067">
        <v>63</v>
      </c>
      <c r="B66" s="1067" t="s">
        <v>1982</v>
      </c>
      <c r="C66" s="1068" t="s">
        <v>1981</v>
      </c>
      <c r="D66" s="1067" t="s">
        <v>1138</v>
      </c>
      <c r="E66" s="1066">
        <v>6046</v>
      </c>
      <c r="F66" s="1066">
        <v>6046</v>
      </c>
    </row>
    <row r="67" spans="1:6" hidden="1">
      <c r="A67" s="1070">
        <v>64</v>
      </c>
      <c r="B67" s="1070" t="s">
        <v>1980</v>
      </c>
      <c r="C67" s="1071" t="s">
        <v>1979</v>
      </c>
      <c r="D67" s="1070" t="s">
        <v>1138</v>
      </c>
      <c r="E67" s="1069">
        <v>8032</v>
      </c>
      <c r="F67" s="1069">
        <v>8032</v>
      </c>
    </row>
    <row r="68" spans="1:6" hidden="1">
      <c r="A68" s="1067">
        <v>65</v>
      </c>
      <c r="B68" s="1067" t="s">
        <v>1978</v>
      </c>
      <c r="C68" s="1068" t="s">
        <v>1977</v>
      </c>
      <c r="D68" s="1067" t="s">
        <v>1138</v>
      </c>
      <c r="E68" s="1066">
        <v>13451</v>
      </c>
      <c r="F68" s="1066">
        <v>13451</v>
      </c>
    </row>
    <row r="69" spans="1:6" hidden="1">
      <c r="A69" s="1070">
        <v>66</v>
      </c>
      <c r="B69" s="1070" t="s">
        <v>1976</v>
      </c>
      <c r="C69" s="1071" t="s">
        <v>1975</v>
      </c>
      <c r="D69" s="1070" t="s">
        <v>1138</v>
      </c>
      <c r="E69" s="1069">
        <v>16725</v>
      </c>
      <c r="F69" s="1069">
        <v>16725</v>
      </c>
    </row>
    <row r="70" spans="1:6" hidden="1">
      <c r="A70" s="1067">
        <v>67</v>
      </c>
      <c r="B70" s="1067" t="s">
        <v>1974</v>
      </c>
      <c r="C70" s="1068" t="s">
        <v>1973</v>
      </c>
      <c r="D70" s="1067" t="s">
        <v>1138</v>
      </c>
      <c r="E70" s="1066">
        <v>23635</v>
      </c>
      <c r="F70" s="1066">
        <v>23635</v>
      </c>
    </row>
    <row r="71" spans="1:6" hidden="1">
      <c r="A71" s="1070">
        <v>68</v>
      </c>
      <c r="B71" s="1070" t="s">
        <v>1972</v>
      </c>
      <c r="C71" s="1071" t="s">
        <v>1971</v>
      </c>
      <c r="D71" s="1070" t="s">
        <v>1138</v>
      </c>
      <c r="E71" s="1069">
        <v>31981</v>
      </c>
      <c r="F71" s="1069">
        <v>31981</v>
      </c>
    </row>
    <row r="72" spans="1:6" hidden="1">
      <c r="A72" s="1067">
        <v>69</v>
      </c>
      <c r="B72" s="1067" t="s">
        <v>1970</v>
      </c>
      <c r="C72" s="1068" t="s">
        <v>1969</v>
      </c>
      <c r="D72" s="1067" t="s">
        <v>1138</v>
      </c>
      <c r="E72" s="1066">
        <v>40835</v>
      </c>
      <c r="F72" s="1066">
        <v>40835</v>
      </c>
    </row>
    <row r="73" spans="1:6" hidden="1">
      <c r="A73" s="1070">
        <v>70</v>
      </c>
      <c r="B73" s="1070" t="s">
        <v>1968</v>
      </c>
      <c r="C73" s="1071" t="s">
        <v>1967</v>
      </c>
      <c r="D73" s="1070" t="s">
        <v>1138</v>
      </c>
      <c r="E73" s="1069">
        <v>62077</v>
      </c>
      <c r="F73" s="1069">
        <v>62077</v>
      </c>
    </row>
    <row r="74" spans="1:6" hidden="1">
      <c r="A74" s="1067">
        <v>71</v>
      </c>
      <c r="B74" s="1067" t="s">
        <v>1966</v>
      </c>
      <c r="C74" s="1068" t="s">
        <v>1965</v>
      </c>
      <c r="D74" s="1067" t="s">
        <v>1138</v>
      </c>
      <c r="E74" s="1066">
        <v>90231</v>
      </c>
      <c r="F74" s="1066">
        <v>90231</v>
      </c>
    </row>
    <row r="75" spans="1:6" hidden="1">
      <c r="A75" s="1070">
        <v>72</v>
      </c>
      <c r="B75" s="1070" t="s">
        <v>1964</v>
      </c>
      <c r="C75" s="1071" t="s">
        <v>1963</v>
      </c>
      <c r="D75" s="1070" t="s">
        <v>1138</v>
      </c>
      <c r="E75" s="1069">
        <v>119334</v>
      </c>
      <c r="F75" s="1069">
        <v>119334</v>
      </c>
    </row>
    <row r="76" spans="1:6" hidden="1">
      <c r="A76" s="1067">
        <v>73</v>
      </c>
      <c r="B76" s="1067" t="s">
        <v>1962</v>
      </c>
      <c r="C76" s="1068" t="s">
        <v>1961</v>
      </c>
      <c r="D76" s="1067" t="s">
        <v>1138</v>
      </c>
      <c r="E76" s="1066">
        <v>143747</v>
      </c>
      <c r="F76" s="1066">
        <v>143747</v>
      </c>
    </row>
    <row r="77" spans="1:6" hidden="1">
      <c r="A77" s="1070">
        <v>74</v>
      </c>
      <c r="B77" s="1070" t="s">
        <v>1960</v>
      </c>
      <c r="C77" s="1071" t="s">
        <v>1959</v>
      </c>
      <c r="D77" s="1070" t="s">
        <v>1138</v>
      </c>
      <c r="E77" s="1069">
        <v>187958</v>
      </c>
      <c r="F77" s="1069">
        <v>187958</v>
      </c>
    </row>
    <row r="78" spans="1:6" hidden="1">
      <c r="A78" s="1067">
        <v>75</v>
      </c>
      <c r="B78" s="1067" t="s">
        <v>1958</v>
      </c>
      <c r="C78" s="1068" t="s">
        <v>1957</v>
      </c>
      <c r="D78" s="1067" t="s">
        <v>1138</v>
      </c>
      <c r="E78" s="1066">
        <v>270997</v>
      </c>
      <c r="F78" s="1066">
        <v>270997</v>
      </c>
    </row>
    <row r="79" spans="1:6" hidden="1">
      <c r="A79" s="1070">
        <v>76</v>
      </c>
      <c r="B79" s="1070" t="s">
        <v>1956</v>
      </c>
      <c r="C79" s="1071" t="s">
        <v>1955</v>
      </c>
      <c r="D79" s="1070" t="s">
        <v>1138</v>
      </c>
      <c r="E79" s="1069">
        <v>318466</v>
      </c>
      <c r="F79" s="1069">
        <v>318466</v>
      </c>
    </row>
    <row r="80" spans="1:6" hidden="1">
      <c r="A80" s="1067">
        <v>77</v>
      </c>
      <c r="B80" s="1067" t="s">
        <v>1954</v>
      </c>
      <c r="C80" s="1068" t="s">
        <v>1953</v>
      </c>
      <c r="D80" s="1067" t="s">
        <v>1138</v>
      </c>
      <c r="E80" s="1066">
        <v>379208</v>
      </c>
      <c r="F80" s="1066">
        <v>379208</v>
      </c>
    </row>
    <row r="81" spans="1:6" hidden="1">
      <c r="A81" s="1070">
        <v>78</v>
      </c>
      <c r="B81" s="1070" t="s">
        <v>1952</v>
      </c>
      <c r="C81" s="1071" t="s">
        <v>1951</v>
      </c>
      <c r="D81" s="1070" t="s">
        <v>1138</v>
      </c>
      <c r="E81" s="1069">
        <v>4518</v>
      </c>
      <c r="F81" s="1069">
        <v>4518</v>
      </c>
    </row>
    <row r="82" spans="1:6" hidden="1">
      <c r="A82" s="1067">
        <v>79</v>
      </c>
      <c r="B82" s="1067" t="s">
        <v>1950</v>
      </c>
      <c r="C82" s="1068" t="s">
        <v>1949</v>
      </c>
      <c r="D82" s="1067" t="s">
        <v>1138</v>
      </c>
      <c r="E82" s="1066">
        <v>5667</v>
      </c>
      <c r="F82" s="1066">
        <v>5667</v>
      </c>
    </row>
    <row r="83" spans="1:6" hidden="1">
      <c r="A83" s="1070">
        <v>80</v>
      </c>
      <c r="B83" s="1070" t="s">
        <v>1948</v>
      </c>
      <c r="C83" s="1071" t="s">
        <v>1947</v>
      </c>
      <c r="D83" s="1070" t="s">
        <v>1138</v>
      </c>
      <c r="E83" s="1069">
        <v>7528</v>
      </c>
      <c r="F83" s="1069">
        <v>7528</v>
      </c>
    </row>
    <row r="84" spans="1:6" hidden="1">
      <c r="A84" s="1067">
        <v>81</v>
      </c>
      <c r="B84" s="1067" t="s">
        <v>1946</v>
      </c>
      <c r="C84" s="1068" t="s">
        <v>1945</v>
      </c>
      <c r="D84" s="1067" t="s">
        <v>1138</v>
      </c>
      <c r="E84" s="1066">
        <v>10209</v>
      </c>
      <c r="F84" s="1066">
        <v>10209</v>
      </c>
    </row>
    <row r="85" spans="1:6">
      <c r="A85" s="1070">
        <v>82</v>
      </c>
      <c r="B85" s="1070" t="s">
        <v>1944</v>
      </c>
      <c r="C85" s="1071" t="s">
        <v>1943</v>
      </c>
      <c r="D85" s="1070" t="s">
        <v>1138</v>
      </c>
      <c r="E85" s="1069">
        <v>11918</v>
      </c>
      <c r="F85" s="1069">
        <v>11918</v>
      </c>
    </row>
    <row r="86" spans="1:6" hidden="1">
      <c r="A86" s="1067">
        <v>83</v>
      </c>
      <c r="B86" s="1067" t="s">
        <v>1942</v>
      </c>
      <c r="C86" s="1068" t="s">
        <v>1941</v>
      </c>
      <c r="D86" s="1067" t="s">
        <v>1138</v>
      </c>
      <c r="E86" s="1066">
        <v>13030</v>
      </c>
      <c r="F86" s="1066">
        <v>13030</v>
      </c>
    </row>
    <row r="87" spans="1:6" hidden="1">
      <c r="A87" s="1070">
        <v>84</v>
      </c>
      <c r="B87" s="1070" t="s">
        <v>1940</v>
      </c>
      <c r="C87" s="1071" t="s">
        <v>1939</v>
      </c>
      <c r="D87" s="1070" t="s">
        <v>1138</v>
      </c>
      <c r="E87" s="1069">
        <v>20672</v>
      </c>
      <c r="F87" s="1069">
        <v>20672</v>
      </c>
    </row>
    <row r="88" spans="1:6" hidden="1">
      <c r="A88" s="1067">
        <v>85</v>
      </c>
      <c r="B88" s="1067" t="s">
        <v>1938</v>
      </c>
      <c r="C88" s="1068" t="s">
        <v>1937</v>
      </c>
      <c r="D88" s="1067" t="s">
        <v>1138</v>
      </c>
      <c r="E88" s="1066">
        <v>27044</v>
      </c>
      <c r="F88" s="1066">
        <v>27044</v>
      </c>
    </row>
    <row r="89" spans="1:6" hidden="1">
      <c r="A89" s="1070">
        <v>86</v>
      </c>
      <c r="B89" s="1070" t="s">
        <v>1936</v>
      </c>
      <c r="C89" s="1071" t="s">
        <v>1935</v>
      </c>
      <c r="D89" s="1070" t="s">
        <v>1138</v>
      </c>
      <c r="E89" s="1069">
        <v>38518</v>
      </c>
      <c r="F89" s="1069">
        <v>38518</v>
      </c>
    </row>
    <row r="90" spans="1:6" hidden="1">
      <c r="A90" s="1067">
        <v>87</v>
      </c>
      <c r="B90" s="1067" t="s">
        <v>1934</v>
      </c>
      <c r="C90" s="1068" t="s">
        <v>1933</v>
      </c>
      <c r="D90" s="1067" t="s">
        <v>1138</v>
      </c>
      <c r="E90" s="1066">
        <v>52148</v>
      </c>
      <c r="F90" s="1066">
        <v>52148</v>
      </c>
    </row>
    <row r="91" spans="1:6" hidden="1">
      <c r="A91" s="1070">
        <v>88</v>
      </c>
      <c r="B91" s="1070" t="s">
        <v>1932</v>
      </c>
      <c r="C91" s="1071" t="s">
        <v>1931</v>
      </c>
      <c r="D91" s="1070" t="s">
        <v>1138</v>
      </c>
      <c r="E91" s="1069">
        <v>67695</v>
      </c>
      <c r="F91" s="1069">
        <v>67695</v>
      </c>
    </row>
    <row r="92" spans="1:6" hidden="1">
      <c r="A92" s="1067">
        <v>89</v>
      </c>
      <c r="B92" s="1067" t="s">
        <v>1930</v>
      </c>
      <c r="C92" s="1068" t="s">
        <v>1929</v>
      </c>
      <c r="D92" s="1067" t="s">
        <v>1138</v>
      </c>
      <c r="E92" s="1066">
        <v>107751</v>
      </c>
      <c r="F92" s="1066">
        <v>107751</v>
      </c>
    </row>
    <row r="93" spans="1:6" hidden="1">
      <c r="A93" s="1070">
        <v>90</v>
      </c>
      <c r="B93" s="1070" t="s">
        <v>1928</v>
      </c>
      <c r="C93" s="1071" t="s">
        <v>1927</v>
      </c>
      <c r="D93" s="1070" t="s">
        <v>1138</v>
      </c>
      <c r="E93" s="1069">
        <v>152675</v>
      </c>
      <c r="F93" s="1069">
        <v>152675</v>
      </c>
    </row>
    <row r="94" spans="1:6" hidden="1">
      <c r="A94" s="1067">
        <v>91</v>
      </c>
      <c r="B94" s="1067" t="s">
        <v>1926</v>
      </c>
      <c r="C94" s="1068" t="s">
        <v>1925</v>
      </c>
      <c r="D94" s="1067" t="s">
        <v>1138</v>
      </c>
      <c r="E94" s="1066">
        <v>217670</v>
      </c>
      <c r="F94" s="1066">
        <v>217670</v>
      </c>
    </row>
    <row r="95" spans="1:6" hidden="1">
      <c r="A95" s="1070">
        <v>92</v>
      </c>
      <c r="B95" s="1070" t="s">
        <v>1924</v>
      </c>
      <c r="C95" s="1071" t="s">
        <v>1923</v>
      </c>
      <c r="D95" s="1070" t="s">
        <v>1138</v>
      </c>
      <c r="E95" s="1069">
        <v>276300</v>
      </c>
      <c r="F95" s="1069">
        <v>276300</v>
      </c>
    </row>
    <row r="96" spans="1:6" hidden="1">
      <c r="A96" s="1067">
        <v>93</v>
      </c>
      <c r="B96" s="1067" t="s">
        <v>1922</v>
      </c>
      <c r="C96" s="1068" t="s">
        <v>1921</v>
      </c>
      <c r="D96" s="1067" t="s">
        <v>1138</v>
      </c>
      <c r="E96" s="1066">
        <v>405900</v>
      </c>
      <c r="F96" s="1066">
        <v>405900</v>
      </c>
    </row>
    <row r="97" spans="1:6" hidden="1">
      <c r="A97" s="1070">
        <v>94</v>
      </c>
      <c r="B97" s="1070" t="s">
        <v>1920</v>
      </c>
      <c r="C97" s="1071" t="s">
        <v>1919</v>
      </c>
      <c r="D97" s="1070" t="s">
        <v>1138</v>
      </c>
      <c r="E97" s="1069">
        <v>2636</v>
      </c>
      <c r="F97" s="1069">
        <v>2636</v>
      </c>
    </row>
    <row r="98" spans="1:6" hidden="1">
      <c r="A98" s="1067">
        <v>95</v>
      </c>
      <c r="B98" s="1067" t="s">
        <v>1918</v>
      </c>
      <c r="C98" s="1068" t="s">
        <v>1917</v>
      </c>
      <c r="D98" s="1067" t="s">
        <v>1138</v>
      </c>
      <c r="E98" s="1066">
        <v>3597</v>
      </c>
      <c r="F98" s="1066">
        <v>3597</v>
      </c>
    </row>
    <row r="99" spans="1:6" hidden="1">
      <c r="A99" s="1070">
        <v>96</v>
      </c>
      <c r="B99" s="1070" t="s">
        <v>1916</v>
      </c>
      <c r="C99" s="1071" t="s">
        <v>1915</v>
      </c>
      <c r="D99" s="1070" t="s">
        <v>1138</v>
      </c>
      <c r="E99" s="1069">
        <v>4930</v>
      </c>
      <c r="F99" s="1069">
        <v>4930</v>
      </c>
    </row>
    <row r="100" spans="1:6" hidden="1">
      <c r="A100" s="1067">
        <v>97</v>
      </c>
      <c r="B100" s="1067" t="s">
        <v>1914</v>
      </c>
      <c r="C100" s="1068" t="s">
        <v>1913</v>
      </c>
      <c r="D100" s="1067" t="s">
        <v>1138</v>
      </c>
      <c r="E100" s="1066">
        <v>6890</v>
      </c>
      <c r="F100" s="1066">
        <v>6890</v>
      </c>
    </row>
    <row r="101" spans="1:6">
      <c r="A101" s="1070">
        <v>98</v>
      </c>
      <c r="B101" s="1070" t="s">
        <v>1912</v>
      </c>
      <c r="C101" s="1071" t="s">
        <v>1911</v>
      </c>
      <c r="D101" s="1070" t="s">
        <v>1138</v>
      </c>
      <c r="E101" s="1069">
        <v>8250</v>
      </c>
      <c r="F101" s="1069">
        <v>8250</v>
      </c>
    </row>
    <row r="102" spans="1:6" hidden="1">
      <c r="A102" s="1067">
        <v>99</v>
      </c>
      <c r="B102" s="1067" t="s">
        <v>1910</v>
      </c>
      <c r="C102" s="1068" t="s">
        <v>1909</v>
      </c>
      <c r="D102" s="1067" t="s">
        <v>1138</v>
      </c>
      <c r="E102" s="1066">
        <v>11260</v>
      </c>
      <c r="F102" s="1066">
        <v>11260</v>
      </c>
    </row>
    <row r="103" spans="1:6" hidden="1">
      <c r="A103" s="1070">
        <v>100</v>
      </c>
      <c r="B103" s="1070" t="s">
        <v>1908</v>
      </c>
      <c r="C103" s="1071" t="s">
        <v>1907</v>
      </c>
      <c r="D103" s="1070" t="s">
        <v>1138</v>
      </c>
      <c r="E103" s="1069">
        <v>18050</v>
      </c>
      <c r="F103" s="1069">
        <v>18050</v>
      </c>
    </row>
    <row r="104" spans="1:6" hidden="1">
      <c r="A104" s="1067">
        <v>101</v>
      </c>
      <c r="B104" s="1067" t="s">
        <v>1906</v>
      </c>
      <c r="C104" s="1068" t="s">
        <v>1905</v>
      </c>
      <c r="D104" s="1067" t="s">
        <v>1138</v>
      </c>
      <c r="E104" s="1066">
        <v>23040</v>
      </c>
      <c r="F104" s="1066">
        <v>23040</v>
      </c>
    </row>
    <row r="105" spans="1:6" hidden="1">
      <c r="A105" s="1070">
        <v>102</v>
      </c>
      <c r="B105" s="1070" t="s">
        <v>1904</v>
      </c>
      <c r="C105" s="1071" t="s">
        <v>1903</v>
      </c>
      <c r="D105" s="1070" t="s">
        <v>1138</v>
      </c>
      <c r="E105" s="1069">
        <v>33810</v>
      </c>
      <c r="F105" s="1069">
        <v>33810</v>
      </c>
    </row>
    <row r="106" spans="1:6" hidden="1">
      <c r="A106" s="1067">
        <v>103</v>
      </c>
      <c r="B106" s="1067" t="s">
        <v>1902</v>
      </c>
      <c r="C106" s="1068" t="s">
        <v>1901</v>
      </c>
      <c r="D106" s="1067" t="s">
        <v>1138</v>
      </c>
      <c r="E106" s="1066">
        <v>46040</v>
      </c>
      <c r="F106" s="1066">
        <v>46040</v>
      </c>
    </row>
    <row r="107" spans="1:6" hidden="1">
      <c r="A107" s="1070">
        <v>104</v>
      </c>
      <c r="B107" s="1070" t="s">
        <v>1900</v>
      </c>
      <c r="C107" s="1071" t="s">
        <v>1899</v>
      </c>
      <c r="D107" s="1070" t="s">
        <v>1138</v>
      </c>
      <c r="E107" s="1069">
        <v>63090</v>
      </c>
      <c r="F107" s="1069">
        <v>63090</v>
      </c>
    </row>
    <row r="108" spans="1:6" hidden="1">
      <c r="A108" s="1067">
        <v>105</v>
      </c>
      <c r="B108" s="1067" t="s">
        <v>1898</v>
      </c>
      <c r="C108" s="1068" t="s">
        <v>1897</v>
      </c>
      <c r="D108" s="1067" t="s">
        <v>1138</v>
      </c>
      <c r="E108" s="1066">
        <v>96170</v>
      </c>
      <c r="F108" s="1066">
        <v>96170</v>
      </c>
    </row>
    <row r="109" spans="1:6" hidden="1">
      <c r="A109" s="1070">
        <v>106</v>
      </c>
      <c r="B109" s="1070" t="s">
        <v>1896</v>
      </c>
      <c r="C109" s="1071" t="s">
        <v>1895</v>
      </c>
      <c r="D109" s="1070" t="s">
        <v>1138</v>
      </c>
      <c r="E109" s="1069">
        <v>5764</v>
      </c>
      <c r="F109" s="1069">
        <v>5764</v>
      </c>
    </row>
    <row r="110" spans="1:6" hidden="1">
      <c r="A110" s="1067">
        <v>107</v>
      </c>
      <c r="B110" s="1067" t="s">
        <v>1894</v>
      </c>
      <c r="C110" s="1068" t="s">
        <v>1893</v>
      </c>
      <c r="D110" s="1067" t="s">
        <v>1138</v>
      </c>
      <c r="E110" s="1066">
        <v>7377</v>
      </c>
      <c r="F110" s="1066">
        <v>7377</v>
      </c>
    </row>
    <row r="111" spans="1:6" hidden="1">
      <c r="A111" s="1070">
        <v>108</v>
      </c>
      <c r="B111" s="1070" t="s">
        <v>1892</v>
      </c>
      <c r="C111" s="1071" t="s">
        <v>1891</v>
      </c>
      <c r="D111" s="1070" t="s">
        <v>1138</v>
      </c>
      <c r="E111" s="1069">
        <v>9757</v>
      </c>
      <c r="F111" s="1069">
        <v>9757</v>
      </c>
    </row>
    <row r="112" spans="1:6" hidden="1">
      <c r="A112" s="1067">
        <v>109</v>
      </c>
      <c r="B112" s="1067" t="s">
        <v>1890</v>
      </c>
      <c r="C112" s="1068" t="s">
        <v>1889</v>
      </c>
      <c r="D112" s="1067" t="s">
        <v>1138</v>
      </c>
      <c r="E112" s="1066">
        <v>13460</v>
      </c>
      <c r="F112" s="1066">
        <v>13460</v>
      </c>
    </row>
    <row r="113" spans="1:6">
      <c r="A113" s="1070">
        <v>110</v>
      </c>
      <c r="B113" s="1070" t="s">
        <v>1888</v>
      </c>
      <c r="C113" s="1071" t="s">
        <v>1887</v>
      </c>
      <c r="D113" s="1070" t="s">
        <v>1138</v>
      </c>
      <c r="E113" s="1069">
        <v>15921</v>
      </c>
      <c r="F113" s="1069">
        <v>15921</v>
      </c>
    </row>
    <row r="114" spans="1:6" hidden="1">
      <c r="A114" s="1067">
        <v>111</v>
      </c>
      <c r="B114" s="1067" t="s">
        <v>1886</v>
      </c>
      <c r="C114" s="1068" t="s">
        <v>1885</v>
      </c>
      <c r="D114" s="1067" t="s">
        <v>1138</v>
      </c>
      <c r="E114" s="1066">
        <v>17917</v>
      </c>
      <c r="F114" s="1066">
        <v>17917</v>
      </c>
    </row>
    <row r="115" spans="1:6" hidden="1">
      <c r="A115" s="1070">
        <v>112</v>
      </c>
      <c r="B115" s="1070" t="s">
        <v>1884</v>
      </c>
      <c r="C115" s="1071" t="s">
        <v>1883</v>
      </c>
      <c r="D115" s="1070" t="s">
        <v>1138</v>
      </c>
      <c r="E115" s="1069">
        <v>27331</v>
      </c>
      <c r="F115" s="1069">
        <v>27331</v>
      </c>
    </row>
    <row r="116" spans="1:6" hidden="1">
      <c r="A116" s="1067">
        <v>113</v>
      </c>
      <c r="B116" s="1067" t="s">
        <v>1882</v>
      </c>
      <c r="C116" s="1068" t="s">
        <v>1881</v>
      </c>
      <c r="D116" s="1067" t="s">
        <v>1138</v>
      </c>
      <c r="E116" s="1066">
        <v>36578</v>
      </c>
      <c r="F116" s="1066">
        <v>36578</v>
      </c>
    </row>
    <row r="117" spans="1:6" hidden="1">
      <c r="A117" s="1070">
        <v>114</v>
      </c>
      <c r="B117" s="1070" t="s">
        <v>1880</v>
      </c>
      <c r="C117" s="1071" t="s">
        <v>1879</v>
      </c>
      <c r="D117" s="1070" t="s">
        <v>1138</v>
      </c>
      <c r="E117" s="1069">
        <v>53466</v>
      </c>
      <c r="F117" s="1069">
        <v>53466</v>
      </c>
    </row>
    <row r="118" spans="1:6" hidden="1">
      <c r="A118" s="1067">
        <v>115</v>
      </c>
      <c r="B118" s="1067" t="s">
        <v>1878</v>
      </c>
      <c r="C118" s="1068" t="s">
        <v>1877</v>
      </c>
      <c r="D118" s="1067" t="s">
        <v>1138</v>
      </c>
      <c r="E118" s="1066">
        <v>74187</v>
      </c>
      <c r="F118" s="1066">
        <v>74187</v>
      </c>
    </row>
    <row r="119" spans="1:6" hidden="1">
      <c r="A119" s="1070">
        <v>116</v>
      </c>
      <c r="B119" s="1070" t="s">
        <v>1876</v>
      </c>
      <c r="C119" s="1071" t="s">
        <v>1875</v>
      </c>
      <c r="D119" s="1070" t="s">
        <v>1138</v>
      </c>
      <c r="E119" s="1069">
        <v>101950</v>
      </c>
      <c r="F119" s="1069">
        <v>101950</v>
      </c>
    </row>
    <row r="120" spans="1:6" hidden="1">
      <c r="A120" s="1067">
        <v>117</v>
      </c>
      <c r="B120" s="1067" t="s">
        <v>1874</v>
      </c>
      <c r="C120" s="1068" t="s">
        <v>1873</v>
      </c>
      <c r="D120" s="1067" t="s">
        <v>1138</v>
      </c>
      <c r="E120" s="1066">
        <v>163691</v>
      </c>
      <c r="F120" s="1066">
        <v>163691</v>
      </c>
    </row>
    <row r="121" spans="1:6" hidden="1">
      <c r="A121" s="1070">
        <v>118</v>
      </c>
      <c r="B121" s="1070" t="s">
        <v>1872</v>
      </c>
      <c r="C121" s="1071" t="s">
        <v>1871</v>
      </c>
      <c r="D121" s="1070" t="s">
        <v>1138</v>
      </c>
      <c r="E121" s="1069">
        <v>243054</v>
      </c>
      <c r="F121" s="1069">
        <v>243054</v>
      </c>
    </row>
    <row r="122" spans="1:6" hidden="1">
      <c r="A122" s="1067">
        <v>119</v>
      </c>
      <c r="B122" s="1067" t="s">
        <v>1870</v>
      </c>
      <c r="C122" s="1068" t="s">
        <v>1869</v>
      </c>
      <c r="D122" s="1067" t="s">
        <v>1138</v>
      </c>
      <c r="E122" s="1066">
        <v>358620</v>
      </c>
      <c r="F122" s="1066">
        <v>358620</v>
      </c>
    </row>
    <row r="123" spans="1:6" hidden="1">
      <c r="A123" s="1070">
        <v>120</v>
      </c>
      <c r="B123" s="1070" t="s">
        <v>1868</v>
      </c>
      <c r="C123" s="1071" t="s">
        <v>1867</v>
      </c>
      <c r="D123" s="1070" t="s">
        <v>1138</v>
      </c>
      <c r="E123" s="1069">
        <v>462940</v>
      </c>
      <c r="F123" s="1069">
        <v>462940</v>
      </c>
    </row>
    <row r="124" spans="1:6" hidden="1">
      <c r="A124" s="1067">
        <v>121</v>
      </c>
      <c r="B124" s="1067" t="s">
        <v>1866</v>
      </c>
      <c r="C124" s="1068" t="s">
        <v>1865</v>
      </c>
      <c r="D124" s="1067" t="s">
        <v>1138</v>
      </c>
      <c r="E124" s="1066">
        <v>669900</v>
      </c>
      <c r="F124" s="1066">
        <v>669900</v>
      </c>
    </row>
    <row r="125" spans="1:6" hidden="1">
      <c r="A125" s="1070">
        <v>122</v>
      </c>
      <c r="B125" s="1070" t="s">
        <v>1864</v>
      </c>
      <c r="C125" s="1071" t="s">
        <v>1863</v>
      </c>
      <c r="D125" s="1070" t="s">
        <v>1138</v>
      </c>
      <c r="E125" s="1069">
        <v>6872</v>
      </c>
      <c r="F125" s="1069">
        <v>6872</v>
      </c>
    </row>
    <row r="126" spans="1:6" hidden="1">
      <c r="A126" s="1067">
        <v>123</v>
      </c>
      <c r="B126" s="1067" t="s">
        <v>1862</v>
      </c>
      <c r="C126" s="1068" t="s">
        <v>1861</v>
      </c>
      <c r="D126" s="1067" t="s">
        <v>1138</v>
      </c>
      <c r="E126" s="1066">
        <v>8883</v>
      </c>
      <c r="F126" s="1066">
        <v>8883</v>
      </c>
    </row>
    <row r="127" spans="1:6" hidden="1">
      <c r="A127" s="1070">
        <v>124</v>
      </c>
      <c r="B127" s="1070" t="s">
        <v>1860</v>
      </c>
      <c r="C127" s="1071" t="s">
        <v>1859</v>
      </c>
      <c r="D127" s="1070" t="s">
        <v>1138</v>
      </c>
      <c r="E127" s="1069">
        <v>11974</v>
      </c>
      <c r="F127" s="1069">
        <v>11974</v>
      </c>
    </row>
    <row r="128" spans="1:6" hidden="1">
      <c r="A128" s="1067">
        <v>125</v>
      </c>
      <c r="B128" s="1067" t="s">
        <v>1858</v>
      </c>
      <c r="C128" s="1068" t="s">
        <v>1857</v>
      </c>
      <c r="D128" s="1067" t="s">
        <v>1138</v>
      </c>
      <c r="E128" s="1066">
        <v>16519</v>
      </c>
      <c r="F128" s="1066">
        <v>16519</v>
      </c>
    </row>
    <row r="129" spans="1:6">
      <c r="A129" s="1070">
        <v>126</v>
      </c>
      <c r="B129" s="1070" t="s">
        <v>1856</v>
      </c>
      <c r="C129" s="1071" t="s">
        <v>1855</v>
      </c>
      <c r="D129" s="1070" t="s">
        <v>1138</v>
      </c>
      <c r="E129" s="1069">
        <v>19624</v>
      </c>
      <c r="F129" s="1069">
        <v>19624</v>
      </c>
    </row>
    <row r="130" spans="1:6" hidden="1">
      <c r="A130" s="1067">
        <v>127</v>
      </c>
      <c r="B130" s="1067" t="s">
        <v>1854</v>
      </c>
      <c r="C130" s="1068" t="s">
        <v>1853</v>
      </c>
      <c r="D130" s="1067" t="s">
        <v>1138</v>
      </c>
      <c r="E130" s="1066">
        <v>23037</v>
      </c>
      <c r="F130" s="1066">
        <v>23037</v>
      </c>
    </row>
    <row r="131" spans="1:6" hidden="1">
      <c r="A131" s="1070">
        <v>128</v>
      </c>
      <c r="B131" s="1070" t="s">
        <v>1852</v>
      </c>
      <c r="C131" s="1071" t="s">
        <v>1851</v>
      </c>
      <c r="D131" s="1070" t="s">
        <v>1138</v>
      </c>
      <c r="E131" s="1069">
        <v>35140</v>
      </c>
      <c r="F131" s="1069">
        <v>35140</v>
      </c>
    </row>
    <row r="132" spans="1:6" hidden="1">
      <c r="A132" s="1067">
        <v>129</v>
      </c>
      <c r="B132" s="1067" t="s">
        <v>1850</v>
      </c>
      <c r="C132" s="1068" t="s">
        <v>1849</v>
      </c>
      <c r="D132" s="1067" t="s">
        <v>1138</v>
      </c>
      <c r="E132" s="1066">
        <v>47029</v>
      </c>
      <c r="F132" s="1066">
        <v>47029</v>
      </c>
    </row>
    <row r="133" spans="1:6" hidden="1">
      <c r="A133" s="1070">
        <v>130</v>
      </c>
      <c r="B133" s="1070" t="s">
        <v>1848</v>
      </c>
      <c r="C133" s="1071" t="s">
        <v>1847</v>
      </c>
      <c r="D133" s="1070" t="s">
        <v>1138</v>
      </c>
      <c r="E133" s="1069">
        <v>68742</v>
      </c>
      <c r="F133" s="1069">
        <v>68742</v>
      </c>
    </row>
    <row r="134" spans="1:6" hidden="1">
      <c r="A134" s="1067">
        <v>131</v>
      </c>
      <c r="B134" s="1067" t="s">
        <v>1846</v>
      </c>
      <c r="C134" s="1068" t="s">
        <v>1845</v>
      </c>
      <c r="D134" s="1067" t="s">
        <v>1138</v>
      </c>
      <c r="E134" s="1066">
        <v>95383</v>
      </c>
      <c r="F134" s="1066">
        <v>95383</v>
      </c>
    </row>
    <row r="135" spans="1:6" hidden="1">
      <c r="A135" s="1070">
        <v>132</v>
      </c>
      <c r="B135" s="1070" t="s">
        <v>1844</v>
      </c>
      <c r="C135" s="1071" t="s">
        <v>1843</v>
      </c>
      <c r="D135" s="1070" t="s">
        <v>1138</v>
      </c>
      <c r="E135" s="1069">
        <v>207931</v>
      </c>
      <c r="F135" s="1069">
        <v>207931</v>
      </c>
    </row>
    <row r="136" spans="1:6" hidden="1">
      <c r="A136" s="1067">
        <v>133</v>
      </c>
      <c r="B136" s="1067" t="s">
        <v>1842</v>
      </c>
      <c r="C136" s="1068" t="s">
        <v>1841</v>
      </c>
      <c r="D136" s="1067" t="s">
        <v>1138</v>
      </c>
      <c r="E136" s="1066">
        <v>308745</v>
      </c>
      <c r="F136" s="1066">
        <v>308745</v>
      </c>
    </row>
    <row r="137" spans="1:6" hidden="1">
      <c r="A137" s="1070">
        <v>134</v>
      </c>
      <c r="B137" s="1070" t="s">
        <v>1840</v>
      </c>
      <c r="C137" s="1071" t="s">
        <v>1839</v>
      </c>
      <c r="D137" s="1070" t="s">
        <v>1138</v>
      </c>
      <c r="E137" s="1069">
        <v>1930</v>
      </c>
      <c r="F137" s="1069">
        <v>1930</v>
      </c>
    </row>
    <row r="138" spans="1:6" hidden="1">
      <c r="A138" s="1067">
        <v>135</v>
      </c>
      <c r="B138" s="1067" t="s">
        <v>1838</v>
      </c>
      <c r="C138" s="1068" t="s">
        <v>1837</v>
      </c>
      <c r="D138" s="1067" t="s">
        <v>1138</v>
      </c>
      <c r="E138" s="1066">
        <v>3220</v>
      </c>
      <c r="F138" s="1066">
        <v>3220</v>
      </c>
    </row>
    <row r="139" spans="1:6" hidden="1">
      <c r="A139" s="1070">
        <v>136</v>
      </c>
      <c r="B139" s="1070" t="s">
        <v>1836</v>
      </c>
      <c r="C139" s="1071" t="s">
        <v>1835</v>
      </c>
      <c r="D139" s="1070" t="s">
        <v>1138</v>
      </c>
      <c r="E139" s="1069">
        <v>4020</v>
      </c>
      <c r="F139" s="1069">
        <v>4020</v>
      </c>
    </row>
    <row r="140" spans="1:6" hidden="1">
      <c r="A140" s="1067">
        <v>137</v>
      </c>
      <c r="B140" s="1067" t="s">
        <v>1834</v>
      </c>
      <c r="C140" s="1068" t="s">
        <v>1833</v>
      </c>
      <c r="D140" s="1067" t="s">
        <v>1138</v>
      </c>
      <c r="E140" s="1066">
        <v>5690</v>
      </c>
      <c r="F140" s="1066">
        <v>5690</v>
      </c>
    </row>
    <row r="141" spans="1:6" hidden="1">
      <c r="A141" s="1070">
        <v>138</v>
      </c>
      <c r="B141" s="1070" t="s">
        <v>1832</v>
      </c>
      <c r="C141" s="1071" t="s">
        <v>1831</v>
      </c>
      <c r="D141" s="1070" t="s">
        <v>1138</v>
      </c>
      <c r="E141" s="1069">
        <v>6970</v>
      </c>
      <c r="F141" s="1069">
        <v>6970</v>
      </c>
    </row>
    <row r="142" spans="1:6" hidden="1">
      <c r="A142" s="1067">
        <v>139</v>
      </c>
      <c r="B142" s="1067" t="s">
        <v>1830</v>
      </c>
      <c r="C142" s="1068" t="s">
        <v>1829</v>
      </c>
      <c r="D142" s="1067" t="s">
        <v>1138</v>
      </c>
      <c r="E142" s="1066">
        <v>8040</v>
      </c>
      <c r="F142" s="1066">
        <v>8040</v>
      </c>
    </row>
    <row r="143" spans="1:6" hidden="1">
      <c r="A143" s="1070">
        <v>140</v>
      </c>
      <c r="B143" s="1070" t="s">
        <v>1828</v>
      </c>
      <c r="C143" s="1071" t="s">
        <v>1827</v>
      </c>
      <c r="D143" s="1070" t="s">
        <v>1138</v>
      </c>
      <c r="E143" s="1069">
        <v>12510</v>
      </c>
      <c r="F143" s="1069">
        <v>12510</v>
      </c>
    </row>
    <row r="144" spans="1:6" hidden="1">
      <c r="A144" s="1067">
        <v>141</v>
      </c>
      <c r="B144" s="1067" t="s">
        <v>1826</v>
      </c>
      <c r="C144" s="1068" t="s">
        <v>1825</v>
      </c>
      <c r="D144" s="1067" t="s">
        <v>1138</v>
      </c>
      <c r="E144" s="1066">
        <v>5542</v>
      </c>
      <c r="F144" s="1066">
        <v>5542</v>
      </c>
    </row>
    <row r="145" spans="1:6" hidden="1">
      <c r="A145" s="1070">
        <v>142</v>
      </c>
      <c r="B145" s="1070" t="s">
        <v>1824</v>
      </c>
      <c r="C145" s="1071" t="s">
        <v>1823</v>
      </c>
      <c r="D145" s="1070" t="s">
        <v>1138</v>
      </c>
      <c r="E145" s="1069">
        <v>6288</v>
      </c>
      <c r="F145" s="1069">
        <v>6288</v>
      </c>
    </row>
    <row r="146" spans="1:6" hidden="1">
      <c r="A146" s="1067">
        <v>143</v>
      </c>
      <c r="B146" s="1067" t="s">
        <v>1822</v>
      </c>
      <c r="C146" s="1068" t="s">
        <v>1821</v>
      </c>
      <c r="D146" s="1067" t="s">
        <v>1138</v>
      </c>
      <c r="E146" s="1066">
        <v>6170</v>
      </c>
      <c r="F146" s="1066">
        <v>6170</v>
      </c>
    </row>
    <row r="147" spans="1:6" hidden="1">
      <c r="A147" s="1070">
        <v>144</v>
      </c>
      <c r="B147" s="1070" t="s">
        <v>1820</v>
      </c>
      <c r="C147" s="1071" t="s">
        <v>1819</v>
      </c>
      <c r="D147" s="1070" t="s">
        <v>1138</v>
      </c>
      <c r="E147" s="1069">
        <v>7900</v>
      </c>
      <c r="F147" s="1069">
        <v>7900</v>
      </c>
    </row>
    <row r="148" spans="1:6" hidden="1">
      <c r="A148" s="1067">
        <v>145</v>
      </c>
      <c r="B148" s="1067" t="s">
        <v>1818</v>
      </c>
      <c r="C148" s="1068" t="s">
        <v>1817</v>
      </c>
      <c r="D148" s="1067" t="s">
        <v>1138</v>
      </c>
      <c r="E148" s="1066">
        <v>12540</v>
      </c>
      <c r="F148" s="1066">
        <v>12540</v>
      </c>
    </row>
    <row r="149" spans="1:6" hidden="1">
      <c r="A149" s="1070">
        <v>146</v>
      </c>
      <c r="B149" s="1070" t="s">
        <v>1816</v>
      </c>
      <c r="C149" s="1071" t="s">
        <v>1815</v>
      </c>
      <c r="D149" s="1070" t="s">
        <v>1138</v>
      </c>
      <c r="E149" s="1069">
        <v>15990</v>
      </c>
      <c r="F149" s="1069">
        <v>15990</v>
      </c>
    </row>
    <row r="150" spans="1:6">
      <c r="A150" s="1067">
        <v>147</v>
      </c>
      <c r="B150" s="1067" t="s">
        <v>1814</v>
      </c>
      <c r="C150" s="1068" t="s">
        <v>1813</v>
      </c>
      <c r="D150" s="1067" t="s">
        <v>1138</v>
      </c>
      <c r="E150" s="1066">
        <v>18350</v>
      </c>
      <c r="F150" s="1066">
        <v>18350</v>
      </c>
    </row>
    <row r="151" spans="1:6" hidden="1">
      <c r="A151" s="1070">
        <v>148</v>
      </c>
      <c r="B151" s="1070" t="s">
        <v>1812</v>
      </c>
      <c r="C151" s="1071" t="s">
        <v>1811</v>
      </c>
      <c r="D151" s="1070" t="s">
        <v>1138</v>
      </c>
      <c r="E151" s="1069">
        <v>23120</v>
      </c>
      <c r="F151" s="1069">
        <v>23120</v>
      </c>
    </row>
    <row r="152" spans="1:6" hidden="1">
      <c r="A152" s="1067">
        <v>149</v>
      </c>
      <c r="B152" s="1067" t="s">
        <v>1810</v>
      </c>
      <c r="C152" s="1068" t="s">
        <v>1809</v>
      </c>
      <c r="D152" s="1067" t="s">
        <v>1138</v>
      </c>
      <c r="E152" s="1066">
        <v>28660</v>
      </c>
      <c r="F152" s="1066">
        <v>28660</v>
      </c>
    </row>
    <row r="153" spans="1:6" hidden="1">
      <c r="A153" s="1070">
        <v>150</v>
      </c>
      <c r="B153" s="1070" t="s">
        <v>1808</v>
      </c>
      <c r="C153" s="1071" t="s">
        <v>1807</v>
      </c>
      <c r="D153" s="1070" t="s">
        <v>1138</v>
      </c>
      <c r="E153" s="1069">
        <v>35310</v>
      </c>
      <c r="F153" s="1069">
        <v>35310</v>
      </c>
    </row>
    <row r="154" spans="1:6" hidden="1">
      <c r="A154" s="1067">
        <v>151</v>
      </c>
      <c r="B154" s="1067" t="s">
        <v>1806</v>
      </c>
      <c r="C154" s="1068" t="s">
        <v>1805</v>
      </c>
      <c r="D154" s="1067" t="s">
        <v>1138</v>
      </c>
      <c r="E154" s="1066">
        <v>45700</v>
      </c>
      <c r="F154" s="1066">
        <v>45700</v>
      </c>
    </row>
    <row r="155" spans="1:6" hidden="1">
      <c r="A155" s="1070">
        <v>152</v>
      </c>
      <c r="B155" s="1070" t="s">
        <v>1804</v>
      </c>
      <c r="C155" s="1071" t="s">
        <v>1803</v>
      </c>
      <c r="D155" s="1070" t="s">
        <v>1138</v>
      </c>
      <c r="E155" s="1069">
        <v>65370</v>
      </c>
      <c r="F155" s="1069">
        <v>65370</v>
      </c>
    </row>
    <row r="156" spans="1:6" hidden="1">
      <c r="A156" s="1067">
        <v>153</v>
      </c>
      <c r="B156" s="1067" t="s">
        <v>1802</v>
      </c>
      <c r="C156" s="1068" t="s">
        <v>1801</v>
      </c>
      <c r="D156" s="1067" t="s">
        <v>1138</v>
      </c>
      <c r="E156" s="1066">
        <v>77440</v>
      </c>
      <c r="F156" s="1066">
        <v>77440</v>
      </c>
    </row>
    <row r="157" spans="1:6" hidden="1">
      <c r="A157" s="1070">
        <v>154</v>
      </c>
      <c r="B157" s="1070" t="s">
        <v>1800</v>
      </c>
      <c r="C157" s="1071" t="s">
        <v>1799</v>
      </c>
      <c r="D157" s="1070" t="s">
        <v>1138</v>
      </c>
      <c r="E157" s="1069">
        <v>116440</v>
      </c>
      <c r="F157" s="1069">
        <v>116440</v>
      </c>
    </row>
    <row r="158" spans="1:6" hidden="1">
      <c r="A158" s="1067">
        <v>155</v>
      </c>
      <c r="B158" s="1067" t="s">
        <v>1798</v>
      </c>
      <c r="C158" s="1068" t="s">
        <v>1797</v>
      </c>
      <c r="D158" s="1067" t="s">
        <v>1138</v>
      </c>
      <c r="E158" s="1066">
        <v>143910</v>
      </c>
      <c r="F158" s="1066">
        <v>143910</v>
      </c>
    </row>
    <row r="159" spans="1:6" hidden="1">
      <c r="A159" s="1070">
        <v>156</v>
      </c>
      <c r="B159" s="1070" t="s">
        <v>1796</v>
      </c>
      <c r="C159" s="1071" t="s">
        <v>1795</v>
      </c>
      <c r="D159" s="1070" t="s">
        <v>1138</v>
      </c>
      <c r="E159" s="1069">
        <v>206240</v>
      </c>
      <c r="F159" s="1069">
        <v>206240</v>
      </c>
    </row>
    <row r="160" spans="1:6" hidden="1">
      <c r="A160" s="1067">
        <v>157</v>
      </c>
      <c r="B160" s="1067" t="s">
        <v>1794</v>
      </c>
      <c r="C160" s="1068" t="s">
        <v>1793</v>
      </c>
      <c r="D160" s="1067" t="s">
        <v>1138</v>
      </c>
      <c r="E160" s="1066">
        <v>4198.33</v>
      </c>
      <c r="F160" s="1066">
        <v>4198.33</v>
      </c>
    </row>
    <row r="161" spans="1:6" hidden="1">
      <c r="A161" s="1070">
        <v>158</v>
      </c>
      <c r="B161" s="1070" t="s">
        <v>1792</v>
      </c>
      <c r="C161" s="1071" t="s">
        <v>1791</v>
      </c>
      <c r="D161" s="1070" t="s">
        <v>1138</v>
      </c>
      <c r="E161" s="1069">
        <v>5505.63</v>
      </c>
      <c r="F161" s="1069">
        <v>5505.63</v>
      </c>
    </row>
    <row r="162" spans="1:6" hidden="1">
      <c r="A162" s="1067">
        <v>159</v>
      </c>
      <c r="B162" s="1067" t="s">
        <v>1790</v>
      </c>
      <c r="C162" s="1068" t="s">
        <v>1789</v>
      </c>
      <c r="D162" s="1067" t="s">
        <v>1138</v>
      </c>
      <c r="E162" s="1066">
        <v>7220</v>
      </c>
      <c r="F162" s="1066">
        <v>7220</v>
      </c>
    </row>
    <row r="163" spans="1:6" hidden="1">
      <c r="A163" s="1070">
        <v>160</v>
      </c>
      <c r="B163" s="1070" t="s">
        <v>1788</v>
      </c>
      <c r="C163" s="1071" t="s">
        <v>1787</v>
      </c>
      <c r="D163" s="1070" t="s">
        <v>1138</v>
      </c>
      <c r="E163" s="1069">
        <v>9260</v>
      </c>
      <c r="F163" s="1069">
        <v>9260</v>
      </c>
    </row>
    <row r="164" spans="1:6" hidden="1">
      <c r="A164" s="1067">
        <v>161</v>
      </c>
      <c r="B164" s="1067" t="s">
        <v>1786</v>
      </c>
      <c r="C164" s="1068" t="s">
        <v>1785</v>
      </c>
      <c r="D164" s="1067" t="s">
        <v>1138</v>
      </c>
      <c r="E164" s="1066">
        <v>12740</v>
      </c>
      <c r="F164" s="1066">
        <v>12740</v>
      </c>
    </row>
    <row r="165" spans="1:6" hidden="1">
      <c r="A165" s="1070">
        <v>162</v>
      </c>
      <c r="B165" s="1070" t="s">
        <v>1784</v>
      </c>
      <c r="C165" s="1071" t="s">
        <v>1783</v>
      </c>
      <c r="D165" s="1070" t="s">
        <v>1138</v>
      </c>
      <c r="E165" s="1069">
        <v>16310</v>
      </c>
      <c r="F165" s="1069">
        <v>16310</v>
      </c>
    </row>
    <row r="166" spans="1:6">
      <c r="A166" s="1067">
        <v>163</v>
      </c>
      <c r="B166" s="1067" t="s">
        <v>1782</v>
      </c>
      <c r="C166" s="1068" t="s">
        <v>1781</v>
      </c>
      <c r="D166" s="1067" t="s">
        <v>1138</v>
      </c>
      <c r="E166" s="1066">
        <v>18730</v>
      </c>
      <c r="F166" s="1066">
        <v>18730</v>
      </c>
    </row>
    <row r="167" spans="1:6" hidden="1">
      <c r="A167" s="1070">
        <v>164</v>
      </c>
      <c r="B167" s="1070" t="s">
        <v>1780</v>
      </c>
      <c r="C167" s="1071" t="s">
        <v>1779</v>
      </c>
      <c r="D167" s="1070" t="s">
        <v>1138</v>
      </c>
      <c r="E167" s="1069">
        <v>27280</v>
      </c>
      <c r="F167" s="1069">
        <v>27280</v>
      </c>
    </row>
    <row r="168" spans="1:6" hidden="1">
      <c r="A168" s="1067">
        <v>165</v>
      </c>
      <c r="B168" s="1067" t="s">
        <v>1778</v>
      </c>
      <c r="C168" s="1068" t="s">
        <v>1777</v>
      </c>
      <c r="D168" s="1067" t="s">
        <v>1138</v>
      </c>
      <c r="E168" s="1066">
        <v>33210</v>
      </c>
      <c r="F168" s="1066">
        <v>33210</v>
      </c>
    </row>
    <row r="169" spans="1:6" hidden="1">
      <c r="A169" s="1070">
        <v>166</v>
      </c>
      <c r="B169" s="1070" t="s">
        <v>1776</v>
      </c>
      <c r="C169" s="1071" t="s">
        <v>1775</v>
      </c>
      <c r="D169" s="1070" t="s">
        <v>1138</v>
      </c>
      <c r="E169" s="1069">
        <v>46580</v>
      </c>
      <c r="F169" s="1069">
        <v>46580</v>
      </c>
    </row>
    <row r="170" spans="1:6" hidden="1">
      <c r="A170" s="1067">
        <v>167</v>
      </c>
      <c r="B170" s="1067" t="s">
        <v>1774</v>
      </c>
      <c r="C170" s="1068" t="s">
        <v>1773</v>
      </c>
      <c r="D170" s="1067" t="s">
        <v>1138</v>
      </c>
      <c r="E170" s="1066">
        <v>60410</v>
      </c>
      <c r="F170" s="1066">
        <v>60410</v>
      </c>
    </row>
    <row r="171" spans="1:6" hidden="1">
      <c r="A171" s="1070">
        <v>168</v>
      </c>
      <c r="B171" s="1070" t="s">
        <v>1772</v>
      </c>
      <c r="C171" s="1071" t="s">
        <v>1771</v>
      </c>
      <c r="D171" s="1070" t="s">
        <v>1138</v>
      </c>
      <c r="E171" s="1069">
        <v>94030</v>
      </c>
      <c r="F171" s="1069">
        <v>94030</v>
      </c>
    </row>
    <row r="172" spans="1:6" hidden="1">
      <c r="A172" s="1067">
        <v>169</v>
      </c>
      <c r="B172" s="1067" t="s">
        <v>1770</v>
      </c>
      <c r="C172" s="1068" t="s">
        <v>1769</v>
      </c>
      <c r="D172" s="1067" t="s">
        <v>1138</v>
      </c>
      <c r="E172" s="1066">
        <v>111950</v>
      </c>
      <c r="F172" s="1066">
        <v>111950</v>
      </c>
    </row>
    <row r="173" spans="1:6" hidden="1">
      <c r="A173" s="1070">
        <v>170</v>
      </c>
      <c r="B173" s="1070" t="s">
        <v>1768</v>
      </c>
      <c r="C173" s="1071" t="s">
        <v>1767</v>
      </c>
      <c r="D173" s="1070" t="s">
        <v>1138</v>
      </c>
      <c r="E173" s="1069">
        <v>213420</v>
      </c>
      <c r="F173" s="1069">
        <v>213420</v>
      </c>
    </row>
    <row r="174" spans="1:6" hidden="1">
      <c r="A174" s="1067">
        <v>171</v>
      </c>
      <c r="B174" s="1067" t="s">
        <v>1766</v>
      </c>
      <c r="C174" s="1068" t="s">
        <v>1765</v>
      </c>
      <c r="D174" s="1067" t="s">
        <v>1138</v>
      </c>
      <c r="E174" s="1066">
        <v>264890</v>
      </c>
      <c r="F174" s="1066">
        <v>264890</v>
      </c>
    </row>
    <row r="175" spans="1:6" hidden="1">
      <c r="A175" s="1070">
        <v>172</v>
      </c>
      <c r="B175" s="1070" t="s">
        <v>1764</v>
      </c>
      <c r="C175" s="1071" t="s">
        <v>1763</v>
      </c>
      <c r="D175" s="1070" t="s">
        <v>1138</v>
      </c>
      <c r="E175" s="1069">
        <v>316990</v>
      </c>
      <c r="F175" s="1069">
        <v>316990</v>
      </c>
    </row>
    <row r="176" spans="1:6" hidden="1">
      <c r="A176" s="1067">
        <v>173</v>
      </c>
      <c r="B176" s="1067" t="s">
        <v>1762</v>
      </c>
      <c r="C176" s="1068" t="s">
        <v>1761</v>
      </c>
      <c r="D176" s="1067" t="s">
        <v>1138</v>
      </c>
      <c r="E176" s="1066">
        <v>4472.49</v>
      </c>
      <c r="F176" s="1066">
        <v>4472.49</v>
      </c>
    </row>
    <row r="177" spans="1:6" hidden="1">
      <c r="A177" s="1070">
        <v>174</v>
      </c>
      <c r="B177" s="1070" t="s">
        <v>1760</v>
      </c>
      <c r="C177" s="1071" t="s">
        <v>1759</v>
      </c>
      <c r="D177" s="1070" t="s">
        <v>1138</v>
      </c>
      <c r="E177" s="1069">
        <v>5955.4</v>
      </c>
      <c r="F177" s="1069">
        <v>5955.4</v>
      </c>
    </row>
    <row r="178" spans="1:6" hidden="1">
      <c r="A178" s="1067">
        <v>175</v>
      </c>
      <c r="B178" s="1067" t="s">
        <v>1758</v>
      </c>
      <c r="C178" s="1068" t="s">
        <v>1757</v>
      </c>
      <c r="D178" s="1067" t="s">
        <v>1138</v>
      </c>
      <c r="E178" s="1066">
        <v>7930</v>
      </c>
      <c r="F178" s="1066">
        <v>7930</v>
      </c>
    </row>
    <row r="179" spans="1:6" hidden="1">
      <c r="A179" s="1070">
        <v>176</v>
      </c>
      <c r="B179" s="1070" t="s">
        <v>1756</v>
      </c>
      <c r="C179" s="1071" t="s">
        <v>1755</v>
      </c>
      <c r="D179" s="1070" t="s">
        <v>1138</v>
      </c>
      <c r="E179" s="1069">
        <v>10220</v>
      </c>
      <c r="F179" s="1069">
        <v>10220</v>
      </c>
    </row>
    <row r="180" spans="1:6" hidden="1">
      <c r="A180" s="1067">
        <v>177</v>
      </c>
      <c r="B180" s="1067" t="s">
        <v>1754</v>
      </c>
      <c r="C180" s="1068" t="s">
        <v>1753</v>
      </c>
      <c r="D180" s="1067" t="s">
        <v>1138</v>
      </c>
      <c r="E180" s="1066">
        <v>14610</v>
      </c>
      <c r="F180" s="1066">
        <v>14610</v>
      </c>
    </row>
    <row r="181" spans="1:6" hidden="1">
      <c r="A181" s="1070">
        <v>178</v>
      </c>
      <c r="B181" s="1070" t="s">
        <v>1752</v>
      </c>
      <c r="C181" s="1071" t="s">
        <v>1751</v>
      </c>
      <c r="D181" s="1070" t="s">
        <v>1138</v>
      </c>
      <c r="E181" s="1069">
        <v>18790</v>
      </c>
      <c r="F181" s="1069">
        <v>18790</v>
      </c>
    </row>
    <row r="182" spans="1:6">
      <c r="A182" s="1067">
        <v>179</v>
      </c>
      <c r="B182" s="1067" t="s">
        <v>1750</v>
      </c>
      <c r="C182" s="1068" t="s">
        <v>1749</v>
      </c>
      <c r="D182" s="1067" t="s">
        <v>1138</v>
      </c>
      <c r="E182" s="1066">
        <v>24400</v>
      </c>
      <c r="F182" s="1066">
        <v>24400</v>
      </c>
    </row>
    <row r="183" spans="1:6" hidden="1">
      <c r="A183" s="1070">
        <v>180</v>
      </c>
      <c r="B183" s="1070" t="s">
        <v>1748</v>
      </c>
      <c r="C183" s="1071" t="s">
        <v>1747</v>
      </c>
      <c r="D183" s="1070" t="s">
        <v>1138</v>
      </c>
      <c r="E183" s="1069">
        <v>30930</v>
      </c>
      <c r="F183" s="1069">
        <v>30930</v>
      </c>
    </row>
    <row r="184" spans="1:6" hidden="1">
      <c r="A184" s="1067">
        <v>181</v>
      </c>
      <c r="B184" s="1067" t="s">
        <v>1746</v>
      </c>
      <c r="C184" s="1068" t="s">
        <v>1745</v>
      </c>
      <c r="D184" s="1067" t="s">
        <v>1138</v>
      </c>
      <c r="E184" s="1066">
        <v>49700</v>
      </c>
      <c r="F184" s="1066">
        <v>49700</v>
      </c>
    </row>
    <row r="185" spans="1:6" hidden="1">
      <c r="A185" s="1070">
        <v>182</v>
      </c>
      <c r="B185" s="1070" t="s">
        <v>1744</v>
      </c>
      <c r="C185" s="1071" t="s">
        <v>1743</v>
      </c>
      <c r="D185" s="1070" t="s">
        <v>1138</v>
      </c>
      <c r="E185" s="1069">
        <v>64360</v>
      </c>
      <c r="F185" s="1069">
        <v>64360</v>
      </c>
    </row>
    <row r="186" spans="1:6" hidden="1">
      <c r="A186" s="1067">
        <v>183</v>
      </c>
      <c r="B186" s="1067" t="s">
        <v>1742</v>
      </c>
      <c r="C186" s="1068" t="s">
        <v>1741</v>
      </c>
      <c r="D186" s="1067" t="s">
        <v>1138</v>
      </c>
      <c r="E186" s="1066">
        <v>97460</v>
      </c>
      <c r="F186" s="1066">
        <v>97460</v>
      </c>
    </row>
    <row r="187" spans="1:6" hidden="1">
      <c r="A187" s="1070">
        <v>184</v>
      </c>
      <c r="B187" s="1070" t="s">
        <v>1740</v>
      </c>
      <c r="C187" s="1071" t="s">
        <v>1739</v>
      </c>
      <c r="D187" s="1070" t="s">
        <v>1138</v>
      </c>
      <c r="E187" s="1069">
        <v>129940</v>
      </c>
      <c r="F187" s="1069">
        <v>129940</v>
      </c>
    </row>
    <row r="188" spans="1:6" hidden="1">
      <c r="A188" s="1067">
        <v>185</v>
      </c>
      <c r="B188" s="1067" t="s">
        <v>1738</v>
      </c>
      <c r="C188" s="1068" t="s">
        <v>1737</v>
      </c>
      <c r="D188" s="1067" t="s">
        <v>1138</v>
      </c>
      <c r="E188" s="1066">
        <v>3914.81</v>
      </c>
      <c r="F188" s="1066">
        <v>3914.81</v>
      </c>
    </row>
    <row r="189" spans="1:6" hidden="1">
      <c r="A189" s="1070">
        <v>186</v>
      </c>
      <c r="B189" s="1070" t="s">
        <v>1736</v>
      </c>
      <c r="C189" s="1071" t="s">
        <v>1735</v>
      </c>
      <c r="D189" s="1070" t="s">
        <v>1138</v>
      </c>
      <c r="E189" s="1069">
        <v>4914.71</v>
      </c>
      <c r="F189" s="1069">
        <v>4914.71</v>
      </c>
    </row>
    <row r="190" spans="1:6" hidden="1">
      <c r="A190" s="1067">
        <v>187</v>
      </c>
      <c r="B190" s="1067" t="s">
        <v>1734</v>
      </c>
      <c r="C190" s="1068" t="s">
        <v>1733</v>
      </c>
      <c r="D190" s="1067" t="s">
        <v>1138</v>
      </c>
      <c r="E190" s="1066">
        <v>6170</v>
      </c>
      <c r="F190" s="1066">
        <v>6170</v>
      </c>
    </row>
    <row r="191" spans="1:6" hidden="1">
      <c r="A191" s="1070">
        <v>188</v>
      </c>
      <c r="B191" s="1070" t="s">
        <v>1732</v>
      </c>
      <c r="C191" s="1071" t="s">
        <v>1731</v>
      </c>
      <c r="D191" s="1070" t="s">
        <v>1138</v>
      </c>
      <c r="E191" s="1069">
        <v>7900</v>
      </c>
      <c r="F191" s="1069">
        <v>7900</v>
      </c>
    </row>
    <row r="192" spans="1:6" hidden="1">
      <c r="A192" s="1067">
        <v>189</v>
      </c>
      <c r="B192" s="1067" t="s">
        <v>1730</v>
      </c>
      <c r="C192" s="1068" t="s">
        <v>1729</v>
      </c>
      <c r="D192" s="1067" t="s">
        <v>1138</v>
      </c>
      <c r="E192" s="1066">
        <v>9570</v>
      </c>
      <c r="F192" s="1066">
        <v>9570</v>
      </c>
    </row>
    <row r="193" spans="1:6" hidden="1">
      <c r="A193" s="1070">
        <v>190</v>
      </c>
      <c r="B193" s="1070" t="s">
        <v>1728</v>
      </c>
      <c r="C193" s="1071" t="s">
        <v>1727</v>
      </c>
      <c r="D193" s="1070" t="s">
        <v>1138</v>
      </c>
      <c r="E193" s="1069">
        <v>12220</v>
      </c>
      <c r="F193" s="1069">
        <v>12220</v>
      </c>
    </row>
    <row r="194" spans="1:6">
      <c r="A194" s="1067">
        <v>191</v>
      </c>
      <c r="B194" s="1067" t="s">
        <v>1726</v>
      </c>
      <c r="C194" s="1068" t="s">
        <v>1725</v>
      </c>
      <c r="D194" s="1067" t="s">
        <v>1138</v>
      </c>
      <c r="E194" s="1066">
        <v>13960</v>
      </c>
      <c r="F194" s="1066">
        <v>13960</v>
      </c>
    </row>
    <row r="195" spans="1:6" hidden="1">
      <c r="A195" s="1070">
        <v>192</v>
      </c>
      <c r="B195" s="1070" t="s">
        <v>1724</v>
      </c>
      <c r="C195" s="1071" t="s">
        <v>1723</v>
      </c>
      <c r="D195" s="1070" t="s">
        <v>1138</v>
      </c>
      <c r="E195" s="1069">
        <v>17510</v>
      </c>
      <c r="F195" s="1069">
        <v>17510</v>
      </c>
    </row>
    <row r="196" spans="1:6" hidden="1">
      <c r="A196" s="1067">
        <v>193</v>
      </c>
      <c r="B196" s="1067" t="s">
        <v>1722</v>
      </c>
      <c r="C196" s="1068" t="s">
        <v>1721</v>
      </c>
      <c r="D196" s="1067" t="s">
        <v>1138</v>
      </c>
      <c r="E196" s="1066">
        <v>22260</v>
      </c>
      <c r="F196" s="1066">
        <v>22260</v>
      </c>
    </row>
    <row r="197" spans="1:6" hidden="1">
      <c r="A197" s="1070">
        <v>194</v>
      </c>
      <c r="B197" s="1070" t="s">
        <v>1720</v>
      </c>
      <c r="C197" s="1071" t="s">
        <v>1719</v>
      </c>
      <c r="D197" s="1070" t="s">
        <v>1138</v>
      </c>
      <c r="E197" s="1069">
        <v>26100</v>
      </c>
      <c r="F197" s="1069">
        <v>26100</v>
      </c>
    </row>
    <row r="198" spans="1:6" hidden="1">
      <c r="A198" s="1067">
        <v>195</v>
      </c>
      <c r="B198" s="1067" t="s">
        <v>1718</v>
      </c>
      <c r="C198" s="1068" t="s">
        <v>1717</v>
      </c>
      <c r="D198" s="1067" t="s">
        <v>1138</v>
      </c>
      <c r="E198" s="1066">
        <v>33630</v>
      </c>
      <c r="F198" s="1066">
        <v>33630</v>
      </c>
    </row>
    <row r="199" spans="1:6" hidden="1">
      <c r="A199" s="1070">
        <v>196</v>
      </c>
      <c r="B199" s="1070" t="s">
        <v>1716</v>
      </c>
      <c r="C199" s="1071" t="s">
        <v>1715</v>
      </c>
      <c r="D199" s="1070" t="s">
        <v>1138</v>
      </c>
      <c r="E199" s="1069">
        <v>52510</v>
      </c>
      <c r="F199" s="1069">
        <v>52510</v>
      </c>
    </row>
    <row r="200" spans="1:6" hidden="1">
      <c r="A200" s="1067">
        <v>197</v>
      </c>
      <c r="B200" s="1067" t="s">
        <v>1714</v>
      </c>
      <c r="C200" s="1068" t="s">
        <v>1713</v>
      </c>
      <c r="D200" s="1067" t="s">
        <v>1138</v>
      </c>
      <c r="E200" s="1066">
        <v>62060</v>
      </c>
      <c r="F200" s="1066">
        <v>62060</v>
      </c>
    </row>
    <row r="201" spans="1:6" hidden="1">
      <c r="A201" s="1070">
        <v>198</v>
      </c>
      <c r="B201" s="1070" t="s">
        <v>1712</v>
      </c>
      <c r="C201" s="1071" t="s">
        <v>1711</v>
      </c>
      <c r="D201" s="1070" t="s">
        <v>1138</v>
      </c>
      <c r="E201" s="1069">
        <v>87320</v>
      </c>
      <c r="F201" s="1069">
        <v>87320</v>
      </c>
    </row>
    <row r="202" spans="1:6" hidden="1">
      <c r="A202" s="1067">
        <v>199</v>
      </c>
      <c r="B202" s="1067" t="s">
        <v>1710</v>
      </c>
      <c r="C202" s="1068" t="s">
        <v>1709</v>
      </c>
      <c r="D202" s="1067" t="s">
        <v>1138</v>
      </c>
      <c r="E202" s="1066">
        <v>126330</v>
      </c>
      <c r="F202" s="1066">
        <v>126330</v>
      </c>
    </row>
    <row r="203" spans="1:6" hidden="1">
      <c r="A203" s="1070">
        <v>200</v>
      </c>
      <c r="B203" s="1070" t="s">
        <v>1708</v>
      </c>
      <c r="C203" s="1071" t="s">
        <v>1707</v>
      </c>
      <c r="D203" s="1070" t="s">
        <v>1138</v>
      </c>
      <c r="E203" s="1069">
        <v>171920</v>
      </c>
      <c r="F203" s="1069">
        <v>171920</v>
      </c>
    </row>
    <row r="204" spans="1:6" hidden="1">
      <c r="A204" s="1067">
        <v>201</v>
      </c>
      <c r="B204" s="1067" t="s">
        <v>1706</v>
      </c>
      <c r="C204" s="1068" t="s">
        <v>1705</v>
      </c>
      <c r="D204" s="1067" t="s">
        <v>1138</v>
      </c>
      <c r="E204" s="1066">
        <v>3623</v>
      </c>
      <c r="F204" s="1066">
        <v>3623</v>
      </c>
    </row>
    <row r="205" spans="1:6" ht="1.1499999999999999" customHeight="1">
      <c r="A205" s="1543"/>
      <c r="B205" s="1544"/>
      <c r="C205" s="1544"/>
      <c r="D205" s="1544"/>
      <c r="E205" s="1544"/>
      <c r="F205" s="1545"/>
    </row>
  </sheetData>
  <autoFilter ref="A3:F204" xr:uid="{4D212FEC-9C6E-414D-BE42-2DF20D8D231E}">
    <filterColumn colId="2">
      <filters>
        <filter val="PIPE SEAMLESS SCH40 WHITE 40A"/>
        <filter val="PIPE SPP 40A"/>
        <filter val="PIPE SPP WHITE 40A"/>
        <filter val="PIPE SPPS38 SCH40 ERW 40A"/>
        <filter val="PIPE SPPS38 SCH40 SMLS 40A"/>
        <filter val="PIPE SPPS38 SCH80 ERW 40A"/>
        <filter val="PIPE SPPS38 SCH80 SMLS 40A"/>
        <filter val="PIPE SPPS38 SCH80 SMLS WHITE 40A"/>
        <filter val="PIPE STS304TP SCH10S ERW 40A"/>
        <filter val="PIPE STS304TP SCH20S ERW 40A"/>
        <filter val="PIPE STS304TP SCH40 ERW 40A"/>
        <filter val="PIPE STS304TP SCH5S ERW 40A"/>
      </filters>
    </filterColumn>
  </autoFilter>
  <mergeCells count="3">
    <mergeCell ref="A1:E1"/>
    <mergeCell ref="A2:F2"/>
    <mergeCell ref="A205:F205"/>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32</vt:i4>
      </vt:variant>
      <vt:variant>
        <vt:lpstr>이름 지정된 범위</vt:lpstr>
      </vt:variant>
      <vt:variant>
        <vt:i4>13</vt:i4>
      </vt:variant>
    </vt:vector>
  </HeadingPairs>
  <TitlesOfParts>
    <vt:vector size="45" baseType="lpstr">
      <vt:lpstr>내역비교(이앤씨, 플랜텍)</vt:lpstr>
      <vt:lpstr>검토 내역_포스코 이앤씨</vt:lpstr>
      <vt:lpstr>도면 비교 검토</vt:lpstr>
      <vt:lpstr>내역비교(이앤씨, 플랜텍) (2)</vt:lpstr>
      <vt:lpstr>기계_제경비 내역서</vt:lpstr>
      <vt:lpstr>기계_순공사비 내역서 </vt:lpstr>
      <vt:lpstr>기계 철거_제경비 내역서</vt:lpstr>
      <vt:lpstr>기계 철거_순공사비 내역서</vt:lpstr>
      <vt:lpstr>전기_제경비 내역서</vt:lpstr>
      <vt:lpstr>전기_순공사비 내역서</vt:lpstr>
      <vt:lpstr>토건_제경비 내역서</vt:lpstr>
      <vt:lpstr>토건_순공사비 내역서</vt:lpstr>
      <vt:lpstr>견적서_포스코이앤씨</vt:lpstr>
      <vt:lpstr>제경비사용실적 제출표지</vt:lpstr>
      <vt:lpstr>제경비요율표</vt:lpstr>
      <vt:lpstr>개정이력</vt:lpstr>
      <vt:lpstr>총괄LIST(토건_플랜텍)</vt:lpstr>
      <vt:lpstr>수량서(토건_플랜텍)</vt:lpstr>
      <vt:lpstr>Sheet1</vt:lpstr>
      <vt:lpstr>Sheet2</vt:lpstr>
      <vt:lpstr>#품셈 종합</vt:lpstr>
      <vt:lpstr>#설치품</vt:lpstr>
      <vt:lpstr>#제작품</vt:lpstr>
      <vt:lpstr>#도장품</vt:lpstr>
      <vt:lpstr>#장비</vt:lpstr>
      <vt:lpstr>#가설</vt:lpstr>
      <vt:lpstr>#보온</vt:lpstr>
      <vt:lpstr>#지붕</vt:lpstr>
      <vt:lpstr>#할증</vt:lpstr>
      <vt:lpstr>#배관</vt:lpstr>
      <vt:lpstr>#감리</vt:lpstr>
      <vt:lpstr>배관 재료비</vt:lpstr>
      <vt:lpstr>'#품셈 종합'!Print_Area</vt:lpstr>
      <vt:lpstr>'기계 철거_순공사비 내역서'!Print_Area</vt:lpstr>
      <vt:lpstr>'기계 철거_제경비 내역서'!Print_Area</vt:lpstr>
      <vt:lpstr>'기계_순공사비 내역서 '!Print_Area</vt:lpstr>
      <vt:lpstr>'기계_제경비 내역서'!Print_Area</vt:lpstr>
      <vt:lpstr>'수량서(토건_플랜텍)'!Print_Area</vt:lpstr>
      <vt:lpstr>'전기_순공사비 내역서'!Print_Area</vt:lpstr>
      <vt:lpstr>'전기_제경비 내역서'!Print_Area</vt:lpstr>
      <vt:lpstr>제경비요율표!Print_Area</vt:lpstr>
      <vt:lpstr>'총괄LIST(토건_플랜텍)'!Print_Area</vt:lpstr>
      <vt:lpstr>'토건_순공사비 내역서'!Print_Area</vt:lpstr>
      <vt:lpstr>'토건_제경비 내역서'!Print_Area</vt:lpstr>
      <vt:lpstr>'총괄LIST(토건_플랜텍)'!Print_Titles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공사내역</dc:title>
  <dc:creator>poscouser</dc:creator>
  <cp:lastModifiedBy>오동훈</cp:lastModifiedBy>
  <cp:lastPrinted>2018-04-26T01:57:09Z</cp:lastPrinted>
  <dcterms:created xsi:type="dcterms:W3CDTF">2000-03-02T01:23:23Z</dcterms:created>
  <dcterms:modified xsi:type="dcterms:W3CDTF">2026-09-22T00:25:10Z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VIDA2610F0">
    <vt:lpwstr/>
  </property>
  <property fmtid="{D5CDD505-2E9C-101B-9397-08002B2CF9AE}" pid="3" name="IVID215B0FE5">
    <vt:lpwstr/>
  </property>
  <property fmtid="{D5CDD505-2E9C-101B-9397-08002B2CF9AE}" pid="4" name="IVID205610F0">
    <vt:lpwstr/>
  </property>
  <property fmtid="{D5CDD505-2E9C-101B-9397-08002B2CF9AE}" pid="5" name="IVID22631809">
    <vt:lpwstr/>
  </property>
  <property fmtid="{D5CDD505-2E9C-101B-9397-08002B2CF9AE}" pid="6" name="IVID10042A38">
    <vt:lpwstr/>
  </property>
  <property fmtid="{D5CDD505-2E9C-101B-9397-08002B2CF9AE}" pid="7" name="IVIDB4311F4">
    <vt:lpwstr/>
  </property>
  <property fmtid="{D5CDD505-2E9C-101B-9397-08002B2CF9AE}" pid="8" name="IVID2D4B10DA">
    <vt:lpwstr/>
  </property>
  <property fmtid="{D5CDD505-2E9C-101B-9397-08002B2CF9AE}" pid="9" name="IVID3A1C15D3">
    <vt:lpwstr/>
  </property>
  <property fmtid="{D5CDD505-2E9C-101B-9397-08002B2CF9AE}" pid="10" name="IVIDF6113D9">
    <vt:lpwstr/>
  </property>
  <property fmtid="{D5CDD505-2E9C-101B-9397-08002B2CF9AE}" pid="11" name="IVID1A4B16FA">
    <vt:lpwstr/>
  </property>
  <property fmtid="{D5CDD505-2E9C-101B-9397-08002B2CF9AE}" pid="12" name="IVID133117D4">
    <vt:lpwstr/>
  </property>
  <property fmtid="{D5CDD505-2E9C-101B-9397-08002B2CF9AE}" pid="13" name="IVID2A5E1D03">
    <vt:lpwstr/>
  </property>
  <property fmtid="{D5CDD505-2E9C-101B-9397-08002B2CF9AE}" pid="14" name="IVID264116CE">
    <vt:lpwstr/>
  </property>
  <property fmtid="{D5CDD505-2E9C-101B-9397-08002B2CF9AE}" pid="15" name="IVID2F1E1603">
    <vt:lpwstr/>
  </property>
  <property fmtid="{D5CDD505-2E9C-101B-9397-08002B2CF9AE}" pid="16" name="IVIDC">
    <vt:lpwstr/>
  </property>
  <property fmtid="{D5CDD505-2E9C-101B-9397-08002B2CF9AE}" pid="17" name="IVID362F13E8">
    <vt:lpwstr/>
  </property>
  <property fmtid="{D5CDD505-2E9C-101B-9397-08002B2CF9AE}" pid="18" name="IVID3A3618F1">
    <vt:lpwstr/>
  </property>
  <property fmtid="{D5CDD505-2E9C-101B-9397-08002B2CF9AE}" pid="19" name="IVID15E41318">
    <vt:lpwstr/>
  </property>
  <property fmtid="{D5CDD505-2E9C-101B-9397-08002B2CF9AE}" pid="20" name="IVID181914D9">
    <vt:lpwstr/>
  </property>
  <property fmtid="{D5CDD505-2E9C-101B-9397-08002B2CF9AE}" pid="21" name="IVID155815FB">
    <vt:lpwstr/>
  </property>
  <property fmtid="{D5CDD505-2E9C-101B-9397-08002B2CF9AE}" pid="22" name="IVIDD091BF0">
    <vt:lpwstr/>
  </property>
  <property fmtid="{D5CDD505-2E9C-101B-9397-08002B2CF9AE}" pid="23" name="IVID344CCFFC">
    <vt:lpwstr/>
  </property>
  <property fmtid="{D5CDD505-2E9C-101B-9397-08002B2CF9AE}" pid="24" name="IVID1A7D12ED">
    <vt:lpwstr/>
  </property>
  <property fmtid="{D5CDD505-2E9C-101B-9397-08002B2CF9AE}" pid="25" name="IVID1B2115FE">
    <vt:lpwstr/>
  </property>
  <property fmtid="{D5CDD505-2E9C-101B-9397-08002B2CF9AE}" pid="26" name="IVID35431BD0">
    <vt:lpwstr/>
  </property>
  <property fmtid="{D5CDD505-2E9C-101B-9397-08002B2CF9AE}" pid="27" name="IVID4637A884">
    <vt:lpwstr/>
  </property>
  <property fmtid="{D5CDD505-2E9C-101B-9397-08002B2CF9AE}" pid="28" name="IVID127C14F5">
    <vt:lpwstr/>
  </property>
  <property fmtid="{D5CDD505-2E9C-101B-9397-08002B2CF9AE}" pid="29" name="IVID1834F0DD">
    <vt:lpwstr/>
  </property>
  <property fmtid="{D5CDD505-2E9C-101B-9397-08002B2CF9AE}" pid="30" name="IVID312119E0">
    <vt:lpwstr/>
  </property>
  <property fmtid="{D5CDD505-2E9C-101B-9397-08002B2CF9AE}" pid="31" name="IVID1C5812DA">
    <vt:lpwstr/>
  </property>
  <property fmtid="{D5CDD505-2E9C-101B-9397-08002B2CF9AE}" pid="32" name="IVID173907ED">
    <vt:lpwstr/>
  </property>
  <property fmtid="{D5CDD505-2E9C-101B-9397-08002B2CF9AE}" pid="33" name="IVID1D3F17E2">
    <vt:lpwstr/>
  </property>
  <property fmtid="{D5CDD505-2E9C-101B-9397-08002B2CF9AE}" pid="34" name="IVID13451200">
    <vt:lpwstr/>
  </property>
  <property fmtid="{D5CDD505-2E9C-101B-9397-08002B2CF9AE}" pid="35" name="IVID121617DE">
    <vt:lpwstr/>
  </property>
  <property fmtid="{D5CDD505-2E9C-101B-9397-08002B2CF9AE}" pid="36" name="IVID13691AF2">
    <vt:lpwstr/>
  </property>
  <property fmtid="{D5CDD505-2E9C-101B-9397-08002B2CF9AE}" pid="37" name="IVID17690D05">
    <vt:lpwstr/>
  </property>
  <property fmtid="{D5CDD505-2E9C-101B-9397-08002B2CF9AE}" pid="38" name="IVID2D3E0902">
    <vt:lpwstr/>
  </property>
  <property fmtid="{D5CDD505-2E9C-101B-9397-08002B2CF9AE}" pid="39" name="IVID3C4215CF">
    <vt:lpwstr/>
  </property>
  <property fmtid="{D5CDD505-2E9C-101B-9397-08002B2CF9AE}" pid="40" name="IVID274B1CF5">
    <vt:lpwstr/>
  </property>
  <property fmtid="{D5CDD505-2E9C-101B-9397-08002B2CF9AE}" pid="41" name="IVID1306391F">
    <vt:lpwstr/>
  </property>
  <property fmtid="{D5CDD505-2E9C-101B-9397-08002B2CF9AE}" pid="42" name="IVID2B4E17FA">
    <vt:lpwstr/>
  </property>
  <property fmtid="{D5CDD505-2E9C-101B-9397-08002B2CF9AE}" pid="43" name="IVID392019F0">
    <vt:lpwstr/>
  </property>
  <property fmtid="{D5CDD505-2E9C-101B-9397-08002B2CF9AE}" pid="44" name="IVIDD630FD4">
    <vt:lpwstr/>
  </property>
  <property fmtid="{D5CDD505-2E9C-101B-9397-08002B2CF9AE}" pid="45" name="IVID39461CD9">
    <vt:lpwstr/>
  </property>
  <property fmtid="{D5CDD505-2E9C-101B-9397-08002B2CF9AE}" pid="46" name="IVID2C3C1BEE">
    <vt:lpwstr/>
  </property>
  <property fmtid="{D5CDD505-2E9C-101B-9397-08002B2CF9AE}" pid="47" name="IVID253D11EF">
    <vt:lpwstr/>
  </property>
  <property fmtid="{D5CDD505-2E9C-101B-9397-08002B2CF9AE}" pid="48" name="IVID173E1206">
    <vt:lpwstr/>
  </property>
  <property fmtid="{D5CDD505-2E9C-101B-9397-08002B2CF9AE}" pid="49" name="IVID1F4C07D1">
    <vt:lpwstr/>
  </property>
  <property fmtid="{D5CDD505-2E9C-101B-9397-08002B2CF9AE}" pid="50" name="IVID1D2316E0">
    <vt:lpwstr/>
  </property>
  <property fmtid="{D5CDD505-2E9C-101B-9397-08002B2CF9AE}" pid="51" name="IVID240A1504">
    <vt:lpwstr/>
  </property>
  <property fmtid="{D5CDD505-2E9C-101B-9397-08002B2CF9AE}" pid="52" name="IVID445C17E0">
    <vt:lpwstr/>
  </property>
  <property fmtid="{D5CDD505-2E9C-101B-9397-08002B2CF9AE}" pid="53" name="IVID232310EC">
    <vt:lpwstr/>
  </property>
  <property fmtid="{D5CDD505-2E9C-101B-9397-08002B2CF9AE}" pid="54" name="IVID133D1AE5">
    <vt:lpwstr/>
  </property>
  <property fmtid="{D5CDD505-2E9C-101B-9397-08002B2CF9AE}" pid="55" name="IVID307414D1">
    <vt:lpwstr/>
  </property>
  <property fmtid="{D5CDD505-2E9C-101B-9397-08002B2CF9AE}" pid="56" name="IVID344B1400">
    <vt:lpwstr/>
  </property>
  <property fmtid="{D5CDD505-2E9C-101B-9397-08002B2CF9AE}" pid="57" name="IVID135B1DF5">
    <vt:lpwstr/>
  </property>
  <property fmtid="{D5CDD505-2E9C-101B-9397-08002B2CF9AE}" pid="58" name="IVID1A3716D3">
    <vt:lpwstr/>
  </property>
  <property fmtid="{D5CDD505-2E9C-101B-9397-08002B2CF9AE}" pid="59" name="IVIDD1916DB">
    <vt:lpwstr/>
  </property>
  <property fmtid="{D5CDD505-2E9C-101B-9397-08002B2CF9AE}" pid="60" name="IVID11431AF1">
    <vt:lpwstr/>
  </property>
  <property fmtid="{D5CDD505-2E9C-101B-9397-08002B2CF9AE}" pid="61" name="IVID1B2C19F3">
    <vt:lpwstr/>
  </property>
  <property fmtid="{D5CDD505-2E9C-101B-9397-08002B2CF9AE}" pid="62" name="IVIDD5E0FE6">
    <vt:lpwstr/>
  </property>
  <property fmtid="{D5CDD505-2E9C-101B-9397-08002B2CF9AE}" pid="63" name="IVID162D1605">
    <vt:lpwstr/>
  </property>
  <property fmtid="{D5CDD505-2E9C-101B-9397-08002B2CF9AE}" pid="64" name="IVID106611CF">
    <vt:lpwstr/>
  </property>
  <property fmtid="{D5CDD505-2E9C-101B-9397-08002B2CF9AE}" pid="65" name="IVID1A3517F4">
    <vt:lpwstr/>
  </property>
  <property fmtid="{D5CDD505-2E9C-101B-9397-08002B2CF9AE}" pid="66" name="IVID2B0E1302">
    <vt:lpwstr/>
  </property>
  <property fmtid="{D5CDD505-2E9C-101B-9397-08002B2CF9AE}" pid="67" name="IVID332E19D7">
    <vt:lpwstr/>
  </property>
  <property fmtid="{D5CDD505-2E9C-101B-9397-08002B2CF9AE}" pid="68" name="IVID22261800">
    <vt:lpwstr/>
  </property>
  <property fmtid="{D5CDD505-2E9C-101B-9397-08002B2CF9AE}" pid="69" name="IVID95112FF">
    <vt:lpwstr/>
  </property>
  <property fmtid="{D5CDD505-2E9C-101B-9397-08002B2CF9AE}" pid="70" name="IVID306310DF">
    <vt:lpwstr/>
  </property>
  <property fmtid="{D5CDD505-2E9C-101B-9397-08002B2CF9AE}" pid="71" name="IVID86912DA">
    <vt:lpwstr/>
  </property>
  <property fmtid="{D5CDD505-2E9C-101B-9397-08002B2CF9AE}" pid="72" name="IVID366A14F0">
    <vt:lpwstr/>
  </property>
  <property fmtid="{D5CDD505-2E9C-101B-9397-08002B2CF9AE}" pid="73" name="IVID3C3413F0">
    <vt:lpwstr/>
  </property>
  <property fmtid="{D5CDD505-2E9C-101B-9397-08002B2CF9AE}" pid="74" name="IVID3B3616E1">
    <vt:lpwstr/>
  </property>
  <property fmtid="{D5CDD505-2E9C-101B-9397-08002B2CF9AE}" pid="75" name="IVIDD2514CE">
    <vt:lpwstr/>
  </property>
  <property fmtid="{D5CDD505-2E9C-101B-9397-08002B2CF9AE}" pid="76" name="IVID103B1005">
    <vt:lpwstr/>
  </property>
  <property fmtid="{D5CDD505-2E9C-101B-9397-08002B2CF9AE}" pid="77" name="IVID254A6B4B">
    <vt:lpwstr/>
  </property>
  <property fmtid="{D5CDD505-2E9C-101B-9397-08002B2CF9AE}" pid="78" name="IVID3A571ADE">
    <vt:lpwstr/>
  </property>
  <property fmtid="{D5CDD505-2E9C-101B-9397-08002B2CF9AE}" pid="79" name="IVID136B13DA">
    <vt:lpwstr/>
  </property>
  <property fmtid="{D5CDD505-2E9C-101B-9397-08002B2CF9AE}" pid="80" name="IVID27671303">
    <vt:lpwstr/>
  </property>
  <property fmtid="{D5CDD505-2E9C-101B-9397-08002B2CF9AE}" pid="81" name="IVIDA4C13FC">
    <vt:lpwstr/>
  </property>
  <property fmtid="{D5CDD505-2E9C-101B-9397-08002B2CF9AE}" pid="82" name="IVID325116DE">
    <vt:lpwstr/>
  </property>
  <property fmtid="{D5CDD505-2E9C-101B-9397-08002B2CF9AE}" pid="83" name="IVID272C0FEF">
    <vt:lpwstr/>
  </property>
  <property fmtid="{D5CDD505-2E9C-101B-9397-08002B2CF9AE}" pid="84" name="IVID1D5F14E3">
    <vt:lpwstr/>
  </property>
  <property fmtid="{D5CDD505-2E9C-101B-9397-08002B2CF9AE}" pid="85" name="IVID332613CE">
    <vt:lpwstr/>
  </property>
  <property fmtid="{D5CDD505-2E9C-101B-9397-08002B2CF9AE}" pid="86" name="IVID3D6E1702">
    <vt:lpwstr/>
  </property>
  <property fmtid="{D5CDD505-2E9C-101B-9397-08002B2CF9AE}" pid="87" name="IVID1D3915FA">
    <vt:lpwstr/>
  </property>
  <property fmtid="{D5CDD505-2E9C-101B-9397-08002B2CF9AE}" pid="88" name="IVID266F16CF">
    <vt:lpwstr/>
  </property>
  <property fmtid="{D5CDD505-2E9C-101B-9397-08002B2CF9AE}" pid="89" name="IVID271A16F9">
    <vt:lpwstr/>
  </property>
  <property fmtid="{D5CDD505-2E9C-101B-9397-08002B2CF9AE}" pid="90" name="IVIDD1F10E1">
    <vt:lpwstr/>
  </property>
  <property fmtid="{D5CDD505-2E9C-101B-9397-08002B2CF9AE}" pid="91" name="IVID2B3C17D7">
    <vt:lpwstr/>
  </property>
  <property fmtid="{D5CDD505-2E9C-101B-9397-08002B2CF9AE}" pid="92" name="IVIDE0715F1">
    <vt:lpwstr/>
  </property>
  <property fmtid="{D5CDD505-2E9C-101B-9397-08002B2CF9AE}" pid="93" name="IVID35371B06">
    <vt:lpwstr/>
  </property>
  <property fmtid="{D5CDD505-2E9C-101B-9397-08002B2CF9AE}" pid="94" name="IVID474A12E4">
    <vt:lpwstr/>
  </property>
  <property fmtid="{D5CDD505-2E9C-101B-9397-08002B2CF9AE}" pid="95" name="IVIDE521DF2">
    <vt:lpwstr/>
  </property>
  <property fmtid="{D5CDD505-2E9C-101B-9397-08002B2CF9AE}" pid="96" name="IVID175810DD">
    <vt:lpwstr/>
  </property>
  <property fmtid="{D5CDD505-2E9C-101B-9397-08002B2CF9AE}" pid="97" name="IVID393C15E1">
    <vt:lpwstr/>
  </property>
  <property fmtid="{D5CDD505-2E9C-101B-9397-08002B2CF9AE}" pid="98" name="IVID30321805">
    <vt:lpwstr/>
  </property>
  <property fmtid="{D5CDD505-2E9C-101B-9397-08002B2CF9AE}" pid="99" name="IVID3B111C02">
    <vt:lpwstr/>
  </property>
  <property fmtid="{D5CDD505-2E9C-101B-9397-08002B2CF9AE}" pid="100" name="IVID303419D3">
    <vt:lpwstr/>
  </property>
  <property fmtid="{D5CDD505-2E9C-101B-9397-08002B2CF9AE}" pid="101" name="IVID375215CF">
    <vt:lpwstr/>
  </property>
  <property fmtid="{D5CDD505-2E9C-101B-9397-08002B2CF9AE}" pid="102" name="IVID1D401702">
    <vt:lpwstr/>
  </property>
  <property fmtid="{D5CDD505-2E9C-101B-9397-08002B2CF9AE}" pid="103" name="IVID382E16DB">
    <vt:lpwstr/>
  </property>
  <property fmtid="{D5CDD505-2E9C-101B-9397-08002B2CF9AE}" pid="104" name="IVIDF3415DD">
    <vt:lpwstr/>
  </property>
  <property fmtid="{D5CDD505-2E9C-101B-9397-08002B2CF9AE}" pid="105" name="IVID112E12E9">
    <vt:lpwstr/>
  </property>
  <property fmtid="{D5CDD505-2E9C-101B-9397-08002B2CF9AE}" pid="106" name="IVID233A10E1">
    <vt:lpwstr/>
  </property>
  <property fmtid="{D5CDD505-2E9C-101B-9397-08002B2CF9AE}" pid="107" name="IVID135312DB">
    <vt:lpwstr/>
  </property>
  <property fmtid="{D5CDD505-2E9C-101B-9397-08002B2CF9AE}" pid="108" name="IVID19581A07">
    <vt:lpwstr/>
  </property>
  <property fmtid="{D5CDD505-2E9C-101B-9397-08002B2CF9AE}" pid="109" name="IVID2C3E15F8">
    <vt:lpwstr/>
  </property>
  <property fmtid="{D5CDD505-2E9C-101B-9397-08002B2CF9AE}" pid="110" name="IVID391912E7">
    <vt:lpwstr/>
  </property>
  <property fmtid="{D5CDD505-2E9C-101B-9397-08002B2CF9AE}" pid="111" name="IVID275F17FB">
    <vt:lpwstr/>
  </property>
  <property fmtid="{D5CDD505-2E9C-101B-9397-08002B2CF9AE}" pid="112" name="IVID242E16E0">
    <vt:lpwstr/>
  </property>
  <property fmtid="{D5CDD505-2E9C-101B-9397-08002B2CF9AE}" pid="113" name="IVID102124BA">
    <vt:lpwstr/>
  </property>
  <property fmtid="{D5CDD505-2E9C-101B-9397-08002B2CF9AE}" pid="114" name="IVID185411DA">
    <vt:lpwstr/>
  </property>
  <property fmtid="{D5CDD505-2E9C-101B-9397-08002B2CF9AE}" pid="115" name="IVID315C12FB">
    <vt:lpwstr/>
  </property>
  <property fmtid="{D5CDD505-2E9C-101B-9397-08002B2CF9AE}" pid="116" name="IVID8531007">
    <vt:lpwstr/>
  </property>
  <property fmtid="{D5CDD505-2E9C-101B-9397-08002B2CF9AE}" pid="117" name="IVIDE6C12F1">
    <vt:lpwstr/>
  </property>
  <property fmtid="{D5CDD505-2E9C-101B-9397-08002B2CF9AE}" pid="118" name="IVID1B320FF5">
    <vt:lpwstr/>
  </property>
  <property fmtid="{D5CDD505-2E9C-101B-9397-08002B2CF9AE}" pid="119" name="IVIDD5915D9">
    <vt:lpwstr/>
  </property>
  <property fmtid="{D5CDD505-2E9C-101B-9397-08002B2CF9AE}" pid="120" name="IVID362E14DB">
    <vt:lpwstr/>
  </property>
  <property fmtid="{D5CDD505-2E9C-101B-9397-08002B2CF9AE}" pid="121" name="IVID1F6511DB">
    <vt:lpwstr/>
  </property>
  <property fmtid="{D5CDD505-2E9C-101B-9397-08002B2CF9AE}" pid="122" name="IVID3F1D10E8">
    <vt:lpwstr/>
  </property>
  <property fmtid="{D5CDD505-2E9C-101B-9397-08002B2CF9AE}" pid="123" name="IVID144313EE">
    <vt:lpwstr/>
  </property>
  <property fmtid="{D5CDD505-2E9C-101B-9397-08002B2CF9AE}" pid="124" name="IVID281217E7">
    <vt:lpwstr/>
  </property>
  <property fmtid="{D5CDD505-2E9C-101B-9397-08002B2CF9AE}" pid="125" name="IVID62415D6">
    <vt:lpwstr/>
  </property>
  <property fmtid="{D5CDD505-2E9C-101B-9397-08002B2CF9AE}" pid="126" name="IVID27641707">
    <vt:lpwstr/>
  </property>
  <property fmtid="{D5CDD505-2E9C-101B-9397-08002B2CF9AE}" pid="127" name="IVID193412D2">
    <vt:lpwstr/>
  </property>
  <property fmtid="{D5CDD505-2E9C-101B-9397-08002B2CF9AE}" pid="128" name="IVID304312E4">
    <vt:lpwstr/>
  </property>
  <property fmtid="{D5CDD505-2E9C-101B-9397-08002B2CF9AE}" pid="129" name="IVIDA2712E7">
    <vt:lpwstr/>
  </property>
  <property fmtid="{D5CDD505-2E9C-101B-9397-08002B2CF9AE}" pid="130" name="IVID19681106">
    <vt:lpwstr/>
  </property>
  <property fmtid="{D5CDD505-2E9C-101B-9397-08002B2CF9AE}" pid="131" name="IVID1B2C1B03">
    <vt:lpwstr/>
  </property>
  <property fmtid="{D5CDD505-2E9C-101B-9397-08002B2CF9AE}" pid="132" name="IVID397314FC">
    <vt:lpwstr/>
  </property>
  <property fmtid="{D5CDD505-2E9C-101B-9397-08002B2CF9AE}" pid="133" name="IVID416312FD">
    <vt:lpwstr/>
  </property>
  <property fmtid="{D5CDD505-2E9C-101B-9397-08002B2CF9AE}" pid="134" name="IVIDB4012DC">
    <vt:lpwstr/>
  </property>
  <property fmtid="{D5CDD505-2E9C-101B-9397-08002B2CF9AE}" pid="135" name="IVID2E3612FC">
    <vt:lpwstr/>
  </property>
  <property fmtid="{D5CDD505-2E9C-101B-9397-08002B2CF9AE}" pid="136" name="IVID435E17DD">
    <vt:lpwstr/>
  </property>
  <property fmtid="{D5CDD505-2E9C-101B-9397-08002B2CF9AE}" pid="137" name="IVID1F6312F2">
    <vt:lpwstr/>
  </property>
  <property fmtid="{D5CDD505-2E9C-101B-9397-08002B2CF9AE}" pid="138" name="IVID26411AE2">
    <vt:lpwstr/>
  </property>
  <property fmtid="{D5CDD505-2E9C-101B-9397-08002B2CF9AE}" pid="139" name="IVID92C13E6">
    <vt:lpwstr/>
  </property>
  <property fmtid="{D5CDD505-2E9C-101B-9397-08002B2CF9AE}" pid="140" name="IVID3D2012FD">
    <vt:lpwstr/>
  </property>
  <property fmtid="{D5CDD505-2E9C-101B-9397-08002B2CF9AE}" pid="141" name="IVIDA651509">
    <vt:lpwstr/>
  </property>
  <property fmtid="{D5CDD505-2E9C-101B-9397-08002B2CF9AE}" pid="142" name="IVID3A1412D5">
    <vt:lpwstr/>
  </property>
  <property fmtid="{D5CDD505-2E9C-101B-9397-08002B2CF9AE}" pid="143" name="IVID2E2012DB">
    <vt:lpwstr/>
  </property>
  <property fmtid="{D5CDD505-2E9C-101B-9397-08002B2CF9AE}" pid="144" name="IVID462E10F8">
    <vt:lpwstr/>
  </property>
  <property fmtid="{D5CDD505-2E9C-101B-9397-08002B2CF9AE}" pid="145" name="IVID2F231E03">
    <vt:lpwstr/>
  </property>
  <property fmtid="{D5CDD505-2E9C-101B-9397-08002B2CF9AE}" pid="146" name="IVID2F1A12FA">
    <vt:lpwstr/>
  </property>
  <property fmtid="{D5CDD505-2E9C-101B-9397-08002B2CF9AE}" pid="147" name="IVID89C16E7F">
    <vt:lpwstr/>
  </property>
  <property fmtid="{D5CDD505-2E9C-101B-9397-08002B2CF9AE}" pid="148" name="IVID3B5816EC">
    <vt:lpwstr/>
  </property>
  <property fmtid="{D5CDD505-2E9C-101B-9397-08002B2CF9AE}" pid="149" name="IVID351414F8">
    <vt:lpwstr/>
  </property>
  <property fmtid="{D5CDD505-2E9C-101B-9397-08002B2CF9AE}" pid="150" name="IVID2F251AE7">
    <vt:lpwstr/>
  </property>
  <property fmtid="{D5CDD505-2E9C-101B-9397-08002B2CF9AE}" pid="151" name="IVID306010F8">
    <vt:lpwstr/>
  </property>
  <property fmtid="{D5CDD505-2E9C-101B-9397-08002B2CF9AE}" pid="152" name="IVID204114FA">
    <vt:lpwstr/>
  </property>
  <property fmtid="{D5CDD505-2E9C-101B-9397-08002B2CF9AE}" pid="153" name="IVID2A7117D7">
    <vt:lpwstr/>
  </property>
  <property fmtid="{D5CDD505-2E9C-101B-9397-08002B2CF9AE}" pid="154" name="IVIDE331703">
    <vt:lpwstr/>
  </property>
  <property fmtid="{D5CDD505-2E9C-101B-9397-08002B2CF9AE}" pid="155" name="IVID135417DE">
    <vt:lpwstr/>
  </property>
  <property fmtid="{D5CDD505-2E9C-101B-9397-08002B2CF9AE}" pid="156" name="IVID2E6513EC">
    <vt:lpwstr/>
  </property>
  <property fmtid="{D5CDD505-2E9C-101B-9397-08002B2CF9AE}" pid="157" name="IVID206C12D9">
    <vt:lpwstr/>
  </property>
  <property fmtid="{D5CDD505-2E9C-101B-9397-08002B2CF9AE}" pid="158" name="IVID11701509">
    <vt:lpwstr/>
  </property>
  <property fmtid="{D5CDD505-2E9C-101B-9397-08002B2CF9AE}" pid="159" name="IVIDB7715FF">
    <vt:lpwstr/>
  </property>
  <property fmtid="{D5CDD505-2E9C-101B-9397-08002B2CF9AE}" pid="160" name="IVID274212CF">
    <vt:lpwstr/>
  </property>
  <property fmtid="{D5CDD505-2E9C-101B-9397-08002B2CF9AE}" pid="161" name="IVID126712ED">
    <vt:lpwstr/>
  </property>
  <property fmtid="{D5CDD505-2E9C-101B-9397-08002B2CF9AE}" pid="162" name="IVID3E0B16CD">
    <vt:lpwstr/>
  </property>
  <property fmtid="{D5CDD505-2E9C-101B-9397-08002B2CF9AE}" pid="163" name="IVID1A6C1CDD">
    <vt:lpwstr/>
  </property>
  <property fmtid="{D5CDD505-2E9C-101B-9397-08002B2CF9AE}" pid="164" name="IVID1B1614F9">
    <vt:lpwstr/>
  </property>
  <property fmtid="{D5CDD505-2E9C-101B-9397-08002B2CF9AE}" pid="165" name="IVID126111ED">
    <vt:lpwstr/>
  </property>
  <property fmtid="{D5CDD505-2E9C-101B-9397-08002B2CF9AE}" pid="166" name="IVID2B4A14EE">
    <vt:lpwstr/>
  </property>
  <property fmtid="{D5CDD505-2E9C-101B-9397-08002B2CF9AE}" pid="167" name="IVID3E4F170A">
    <vt:lpwstr/>
  </property>
  <property fmtid="{D5CDD505-2E9C-101B-9397-08002B2CF9AE}" pid="168" name="IVIDD3318CF">
    <vt:lpwstr/>
  </property>
  <property fmtid="{D5CDD505-2E9C-101B-9397-08002B2CF9AE}" pid="169" name="IVID1F6616FC">
    <vt:lpwstr/>
  </property>
  <property fmtid="{D5CDD505-2E9C-101B-9397-08002B2CF9AE}" pid="170" name="IVID291114D3">
    <vt:lpwstr/>
  </property>
  <property fmtid="{D5CDD505-2E9C-101B-9397-08002B2CF9AE}" pid="171" name="IVID402F12D9">
    <vt:lpwstr/>
  </property>
  <property fmtid="{D5CDD505-2E9C-101B-9397-08002B2CF9AE}" pid="172" name="IVID352F10D9">
    <vt:lpwstr/>
  </property>
  <property fmtid="{D5CDD505-2E9C-101B-9397-08002B2CF9AE}" pid="173" name="IVID383A16E2">
    <vt:lpwstr/>
  </property>
  <property fmtid="{D5CDD505-2E9C-101B-9397-08002B2CF9AE}" pid="174" name="IVID281911E9">
    <vt:lpwstr/>
  </property>
  <property fmtid="{D5CDD505-2E9C-101B-9397-08002B2CF9AE}" pid="175" name="IVID89EFF3FC">
    <vt:lpwstr/>
  </property>
  <property fmtid="{D5CDD505-2E9C-101B-9397-08002B2CF9AE}" pid="176" name="IVIDCFD1E45">
    <vt:lpwstr/>
  </property>
  <property fmtid="{D5CDD505-2E9C-101B-9397-08002B2CF9AE}" pid="177" name="IVIDEE1203C">
    <vt:lpwstr/>
  </property>
  <property fmtid="{D5CDD505-2E9C-101B-9397-08002B2CF9AE}" pid="178" name="IVID16F73F50">
    <vt:lpwstr/>
  </property>
  <property fmtid="{D5CDD505-2E9C-101B-9397-08002B2CF9AE}" pid="179" name="IVID14E62E65">
    <vt:lpwstr/>
  </property>
  <property fmtid="{D5CDD505-2E9C-101B-9397-08002B2CF9AE}" pid="180" name="IVID315C16DE">
    <vt:lpwstr/>
  </property>
  <property fmtid="{D5CDD505-2E9C-101B-9397-08002B2CF9AE}" pid="181" name="IVID1E3111EC">
    <vt:lpwstr/>
  </property>
  <property fmtid="{D5CDD505-2E9C-101B-9397-08002B2CF9AE}" pid="182" name="IVID131D14F6">
    <vt:lpwstr/>
  </property>
  <property fmtid="{D5CDD505-2E9C-101B-9397-08002B2CF9AE}" pid="183" name="IVID424A1EE9">
    <vt:lpwstr/>
  </property>
  <property fmtid="{D5CDD505-2E9C-101B-9397-08002B2CF9AE}" pid="184" name="IVID1D2711F1">
    <vt:lpwstr/>
  </property>
  <property fmtid="{D5CDD505-2E9C-101B-9397-08002B2CF9AE}" pid="185" name="IVID387D11D3">
    <vt:lpwstr/>
  </property>
  <property fmtid="{D5CDD505-2E9C-101B-9397-08002B2CF9AE}" pid="186" name="IVID1AD00D51">
    <vt:lpwstr/>
  </property>
  <property fmtid="{D5CDD505-2E9C-101B-9397-08002B2CF9AE}" pid="187" name="IVID10D80B48">
    <vt:lpwstr/>
  </property>
  <property fmtid="{D5CDD505-2E9C-101B-9397-08002B2CF9AE}" pid="188" name="IVID265415E6">
    <vt:lpwstr/>
  </property>
  <property fmtid="{D5CDD505-2E9C-101B-9397-08002B2CF9AE}" pid="189" name="IVIDDF21236">
    <vt:lpwstr/>
  </property>
  <property fmtid="{D5CDD505-2E9C-101B-9397-08002B2CF9AE}" pid="190" name="IVID18E52C29">
    <vt:lpwstr/>
  </property>
  <property fmtid="{D5CDD505-2E9C-101B-9397-08002B2CF9AE}" pid="191" name="IVID3B3411F7">
    <vt:lpwstr/>
  </property>
  <property fmtid="{D5CDD505-2E9C-101B-9397-08002B2CF9AE}" pid="192" name="IVID404212DE">
    <vt:lpwstr/>
  </property>
  <property fmtid="{D5CDD505-2E9C-101B-9397-08002B2CF9AE}" pid="193" name="IVIDB6515E3">
    <vt:lpwstr/>
  </property>
  <property fmtid="{D5CDD505-2E9C-101B-9397-08002B2CF9AE}" pid="194" name="IVID295910D4">
    <vt:lpwstr/>
  </property>
  <property fmtid="{D5CDD505-2E9C-101B-9397-08002B2CF9AE}" pid="195" name="IVID367411DD">
    <vt:lpwstr/>
  </property>
  <property fmtid="{D5CDD505-2E9C-101B-9397-08002B2CF9AE}" pid="196" name="IVID263E1CFE">
    <vt:lpwstr/>
  </property>
  <property fmtid="{D5CDD505-2E9C-101B-9397-08002B2CF9AE}" pid="197" name="IVID26815E1">
    <vt:lpwstr/>
  </property>
  <property fmtid="{D5CDD505-2E9C-101B-9397-08002B2CF9AE}" pid="198" name="IVID432613D2">
    <vt:lpwstr/>
  </property>
  <property fmtid="{D5CDD505-2E9C-101B-9397-08002B2CF9AE}" pid="199" name="IVID19341309">
    <vt:lpwstr/>
  </property>
  <property fmtid="{D5CDD505-2E9C-101B-9397-08002B2CF9AE}" pid="200" name="IVID15E20D64">
    <vt:lpwstr/>
  </property>
  <property fmtid="{D5CDD505-2E9C-101B-9397-08002B2CF9AE}" pid="201" name="IVID170D16D2">
    <vt:lpwstr/>
  </property>
  <property fmtid="{D5CDD505-2E9C-101B-9397-08002B2CF9AE}" pid="202" name="IVID232E11E0">
    <vt:lpwstr/>
  </property>
  <property fmtid="{D5CDD505-2E9C-101B-9397-08002B2CF9AE}" pid="203" name="IVIDD5E16FB">
    <vt:lpwstr/>
  </property>
  <property fmtid="{D5CDD505-2E9C-101B-9397-08002B2CF9AE}" pid="204" name="IVID377810DF">
    <vt:lpwstr/>
  </property>
  <property fmtid="{D5CDD505-2E9C-101B-9397-08002B2CF9AE}" pid="205" name="IVID81113D2">
    <vt:lpwstr/>
  </property>
  <property fmtid="{D5CDD505-2E9C-101B-9397-08002B2CF9AE}" pid="206" name="IVID1D231201">
    <vt:lpwstr/>
  </property>
  <property fmtid="{D5CDD505-2E9C-101B-9397-08002B2CF9AE}" pid="207" name="IVID316311F9">
    <vt:lpwstr/>
  </property>
  <property fmtid="{D5CDD505-2E9C-101B-9397-08002B2CF9AE}" pid="208" name="IVID2E581AF2">
    <vt:lpwstr/>
  </property>
  <property fmtid="{D5CDD505-2E9C-101B-9397-08002B2CF9AE}" pid="209" name="IVIDD571205">
    <vt:lpwstr/>
  </property>
  <property fmtid="{D5CDD505-2E9C-101B-9397-08002B2CF9AE}" pid="210" name="IVID304C1103">
    <vt:lpwstr/>
  </property>
  <property fmtid="{D5CDD505-2E9C-101B-9397-08002B2CF9AE}" pid="211" name="IVID249E7BAE">
    <vt:lpwstr/>
  </property>
  <property fmtid="{D5CDD505-2E9C-101B-9397-08002B2CF9AE}" pid="212" name="IVID1CE01877">
    <vt:lpwstr/>
  </property>
  <property fmtid="{D5CDD505-2E9C-101B-9397-08002B2CF9AE}" pid="213" name="IVID2D2D08DE">
    <vt:lpwstr/>
  </property>
  <property fmtid="{D5CDD505-2E9C-101B-9397-08002B2CF9AE}" pid="214" name="IVID16D03047">
    <vt:lpwstr/>
  </property>
  <property fmtid="{D5CDD505-2E9C-101B-9397-08002B2CF9AE}" pid="215" name="IVID3B121008">
    <vt:lpwstr/>
  </property>
  <property fmtid="{D5CDD505-2E9C-101B-9397-08002B2CF9AE}" pid="216" name="IVIDAFE4048">
    <vt:lpwstr/>
  </property>
  <property fmtid="{D5CDD505-2E9C-101B-9397-08002B2CF9AE}" pid="217" name="IVID291514D1">
    <vt:lpwstr/>
  </property>
  <property fmtid="{D5CDD505-2E9C-101B-9397-08002B2CF9AE}" pid="218" name="IVID3D7614E2">
    <vt:lpwstr/>
  </property>
  <property fmtid="{D5CDD505-2E9C-101B-9397-08002B2CF9AE}" pid="219" name="IVID12022C1E">
    <vt:lpwstr/>
  </property>
  <property fmtid="{D5CDD505-2E9C-101B-9397-08002B2CF9AE}" pid="220" name="IVID2F5216E7">
    <vt:lpwstr/>
  </property>
  <property fmtid="{D5CDD505-2E9C-101B-9397-08002B2CF9AE}" pid="221" name="IVID3D1B18F8">
    <vt:lpwstr/>
  </property>
  <property fmtid="{D5CDD505-2E9C-101B-9397-08002B2CF9AE}" pid="222" name="IVID3526110A">
    <vt:lpwstr/>
  </property>
  <property fmtid="{D5CDD505-2E9C-101B-9397-08002B2CF9AE}" pid="223" name="IVID1ACD3827">
    <vt:lpwstr/>
  </property>
  <property fmtid="{D5CDD505-2E9C-101B-9397-08002B2CF9AE}" pid="224" name="IVID15D22D10">
    <vt:lpwstr/>
  </property>
  <property fmtid="{D5CDD505-2E9C-101B-9397-08002B2CF9AE}" pid="225" name="IVID15E0310E">
    <vt:lpwstr/>
  </property>
  <property fmtid="{D5CDD505-2E9C-101B-9397-08002B2CF9AE}" pid="226" name="IVID1B4017E8">
    <vt:lpwstr/>
  </property>
  <property fmtid="{D5CDD505-2E9C-101B-9397-08002B2CF9AE}" pid="227" name="IVID40411A00">
    <vt:lpwstr/>
  </property>
  <property fmtid="{D5CDD505-2E9C-101B-9397-08002B2CF9AE}" pid="228" name="IVID14E3373D">
    <vt:lpwstr/>
  </property>
  <property fmtid="{D5CDD505-2E9C-101B-9397-08002B2CF9AE}" pid="229" name="IVID160E14F3">
    <vt:lpwstr/>
  </property>
  <property fmtid="{D5CDD505-2E9C-101B-9397-08002B2CF9AE}" pid="230" name="IVID213C11D5">
    <vt:lpwstr/>
  </property>
  <property fmtid="{D5CDD505-2E9C-101B-9397-08002B2CF9AE}" pid="231" name="IVID26511AFD">
    <vt:lpwstr/>
  </property>
  <property fmtid="{D5CDD505-2E9C-101B-9397-08002B2CF9AE}" pid="232" name="IVID143912EC">
    <vt:lpwstr/>
  </property>
  <property fmtid="{D5CDD505-2E9C-101B-9397-08002B2CF9AE}" pid="233" name="IVID116317D2">
    <vt:lpwstr/>
  </property>
  <property fmtid="{D5CDD505-2E9C-101B-9397-08002B2CF9AE}" pid="234" name="IVID326116D6">
    <vt:lpwstr/>
  </property>
  <property fmtid="{D5CDD505-2E9C-101B-9397-08002B2CF9AE}" pid="235" name="IVID293B1304">
    <vt:lpwstr/>
  </property>
  <property fmtid="{D5CDD505-2E9C-101B-9397-08002B2CF9AE}" pid="236" name="IVID275115E5">
    <vt:lpwstr/>
  </property>
  <property fmtid="{D5CDD505-2E9C-101B-9397-08002B2CF9AE}" pid="237" name="IVID1B1207CF">
    <vt:lpwstr/>
  </property>
  <property fmtid="{D5CDD505-2E9C-101B-9397-08002B2CF9AE}" pid="238" name="IVID191307CB">
    <vt:lpwstr/>
  </property>
  <property fmtid="{D5CDD505-2E9C-101B-9397-08002B2CF9AE}" pid="239" name="IVIDC6816F6">
    <vt:lpwstr/>
  </property>
  <property fmtid="{D5CDD505-2E9C-101B-9397-08002B2CF9AE}" pid="240" name="IVID2F650FF5">
    <vt:lpwstr/>
  </property>
  <property fmtid="{D5CDD505-2E9C-101B-9397-08002B2CF9AE}" pid="241" name="IVID145E15F0">
    <vt:lpwstr/>
  </property>
  <property fmtid="{D5CDD505-2E9C-101B-9397-08002B2CF9AE}" pid="242" name="IVID1B451208">
    <vt:lpwstr/>
  </property>
  <property fmtid="{D5CDD505-2E9C-101B-9397-08002B2CF9AE}" pid="243" name="IVID1D1A19D0">
    <vt:lpwstr/>
  </property>
  <property fmtid="{D5CDD505-2E9C-101B-9397-08002B2CF9AE}" pid="244" name="IVID315A17D4">
    <vt:lpwstr/>
  </property>
  <property fmtid="{D5CDD505-2E9C-101B-9397-08002B2CF9AE}" pid="245" name="IVID2D2713F6">
    <vt:lpwstr/>
  </property>
  <property fmtid="{D5CDD505-2E9C-101B-9397-08002B2CF9AE}" pid="246" name="IVID136512DB">
    <vt:lpwstr/>
  </property>
  <property fmtid="{D5CDD505-2E9C-101B-9397-08002B2CF9AE}" pid="247" name="IVID165F19D9">
    <vt:lpwstr/>
  </property>
  <property fmtid="{D5CDD505-2E9C-101B-9397-08002B2CF9AE}" pid="248" name="IVID125E1EE8">
    <vt:lpwstr/>
  </property>
  <property fmtid="{D5CDD505-2E9C-101B-9397-08002B2CF9AE}" pid="249" name="IVID190C07D8">
    <vt:lpwstr/>
  </property>
  <property fmtid="{D5CDD505-2E9C-101B-9397-08002B2CF9AE}" pid="250" name="IVID3F5A18F5">
    <vt:lpwstr/>
  </property>
  <property fmtid="{D5CDD505-2E9C-101B-9397-08002B2CF9AE}" pid="251" name="IVID9320FE4">
    <vt:lpwstr/>
  </property>
  <property fmtid="{D5CDD505-2E9C-101B-9397-08002B2CF9AE}" pid="252" name="IVID154A14E1">
    <vt:lpwstr/>
  </property>
  <property fmtid="{D5CDD505-2E9C-101B-9397-08002B2CF9AE}" pid="253" name="IVID1E4014EC">
    <vt:lpwstr/>
  </property>
  <property fmtid="{D5CDD505-2E9C-101B-9397-08002B2CF9AE}" pid="254" name="IVID3E5815F0">
    <vt:lpwstr/>
  </property>
  <property fmtid="{D5CDD505-2E9C-101B-9397-08002B2CF9AE}" pid="255" name="IVID22411809">
    <vt:lpwstr/>
  </property>
  <property fmtid="{D5CDD505-2E9C-101B-9397-08002B2CF9AE}" pid="256" name="IVID16211209">
    <vt:lpwstr/>
  </property>
  <property fmtid="{D5CDD505-2E9C-101B-9397-08002B2CF9AE}" pid="257" name="IVID20541BC7">
    <vt:lpwstr/>
  </property>
  <property fmtid="{D5CDD505-2E9C-101B-9397-08002B2CF9AE}" pid="258" name="IVID391D11CE">
    <vt:lpwstr/>
  </property>
  <property fmtid="{D5CDD505-2E9C-101B-9397-08002B2CF9AE}" pid="259" name="IVID301317DF">
    <vt:lpwstr/>
  </property>
  <property fmtid="{D5CDD505-2E9C-101B-9397-08002B2CF9AE}" pid="260" name="IVID332B13DD">
    <vt:lpwstr/>
  </property>
  <property fmtid="{D5CDD505-2E9C-101B-9397-08002B2CF9AE}" pid="261" name="IVID374018E8">
    <vt:lpwstr/>
  </property>
  <property fmtid="{D5CDD505-2E9C-101B-9397-08002B2CF9AE}" pid="262" name="IVID2C3A1ADA">
    <vt:lpwstr/>
  </property>
  <property fmtid="{D5CDD505-2E9C-101B-9397-08002B2CF9AE}" pid="263" name="IVID1C2012FE">
    <vt:lpwstr/>
  </property>
  <property fmtid="{D5CDD505-2E9C-101B-9397-08002B2CF9AE}" pid="264" name="IVID3A3016F7">
    <vt:lpwstr/>
  </property>
  <property fmtid="{D5CDD505-2E9C-101B-9397-08002B2CF9AE}" pid="265" name="IVID431F11EB">
    <vt:lpwstr/>
  </property>
  <property fmtid="{D5CDD505-2E9C-101B-9397-08002B2CF9AE}" pid="266" name="IVID14D30F5E">
    <vt:lpwstr/>
  </property>
  <property fmtid="{D5CDD505-2E9C-101B-9397-08002B2CF9AE}" pid="267" name="IVID19D61D1A">
    <vt:lpwstr/>
  </property>
  <property fmtid="{D5CDD505-2E9C-101B-9397-08002B2CF9AE}" pid="268" name="IVID131E1706">
    <vt:lpwstr/>
  </property>
  <property fmtid="{D5CDD505-2E9C-101B-9397-08002B2CF9AE}" pid="269" name="IVID1D4412D6">
    <vt:lpwstr/>
  </property>
  <property fmtid="{D5CDD505-2E9C-101B-9397-08002B2CF9AE}" pid="270" name="IVID5C1F9E02">
    <vt:lpwstr/>
  </property>
  <property fmtid="{D5CDD505-2E9C-101B-9397-08002B2CF9AE}" pid="271" name="IVIDBA3006FA">
    <vt:lpwstr/>
  </property>
  <property fmtid="{D5CDD505-2E9C-101B-9397-08002B2CF9AE}" pid="272" name="IVIDDE3ED098">
    <vt:lpwstr/>
  </property>
  <property fmtid="{D5CDD505-2E9C-101B-9397-08002B2CF9AE}" pid="273" name="Matl" linkTarget="Prop_Matl">
    <vt:lpwstr>#REF!</vt:lpwstr>
  </property>
  <property fmtid="{D5CDD505-2E9C-101B-9397-08002B2CF9AE}" pid="274" name="Matl_Rate" linkTarget="Prop_Matl_Rate">
    <vt:lpwstr>#REF!</vt:lpwstr>
  </property>
  <property fmtid="{D5CDD505-2E9C-101B-9397-08002B2CF9AE}" pid="275" name="MD" linkTarget="Prop_MD">
    <vt:lpwstr>#REF!</vt:lpwstr>
  </property>
  <property fmtid="{D5CDD505-2E9C-101B-9397-08002B2CF9AE}" pid="276" name="MD_Rate" linkTarget="Prop_MD_Rate">
    <vt:lpwstr>#REF!</vt:lpwstr>
  </property>
  <property fmtid="{D5CDD505-2E9C-101B-9397-08002B2CF9AE}" pid="277" name="Total_Matl" linkTarget="Prop_Total_Matl">
    <vt:lpwstr>#REF!</vt:lpwstr>
  </property>
  <property fmtid="{D5CDD505-2E9C-101B-9397-08002B2CF9AE}" pid="278" name="Total_MD" linkTarget="Prop_Total_MD">
    <vt:lpwstr>#REF!</vt:lpwstr>
  </property>
</Properties>
</file>