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ep\Desktop\"/>
    </mc:Choice>
  </mc:AlternateContent>
  <xr:revisionPtr revIDLastSave="0" documentId="10_ncr:8100000_{58F9EF4B-D660-4188-8083-E8DCC5E1A74B}" xr6:coauthVersionLast="32" xr6:coauthVersionMax="32" xr10:uidLastSave="{00000000-0000-0000-0000-000000000000}"/>
  <bookViews>
    <workbookView xWindow="0" yWindow="0" windowWidth="15345" windowHeight="4590" activeTab="1" xr2:uid="{6FDAC451-C08F-4D87-A084-4D5A9427913F}"/>
  </bookViews>
  <sheets>
    <sheet name="MW List" sheetId="2" r:id="rId1"/>
    <sheet name="CTC Calculator" sheetId="1" r:id="rId2"/>
  </sheets>
  <definedNames>
    <definedName name="SkillLevels">'MW List'!$A$3:$A$6</definedName>
    <definedName name="Skills">Table3[Class Of Employment]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E7" i="1"/>
  <c r="J7" i="1"/>
  <c r="O7" i="1"/>
  <c r="Q7" i="1"/>
  <c r="R7" i="1"/>
  <c r="D8" i="1"/>
  <c r="E8" i="1" s="1"/>
  <c r="O8" i="1"/>
  <c r="Q8" i="1"/>
  <c r="C10" i="1"/>
  <c r="F10" i="1"/>
  <c r="G10" i="1"/>
  <c r="R8" i="1" l="1"/>
  <c r="J8" i="1"/>
  <c r="D3" i="1"/>
  <c r="D4" i="1"/>
  <c r="E4" i="1" s="1"/>
  <c r="D5" i="1"/>
  <c r="D6" i="1"/>
  <c r="D2" i="1"/>
  <c r="D10" i="1" l="1"/>
  <c r="J6" i="1"/>
  <c r="Q6" i="1"/>
  <c r="O6" i="1"/>
  <c r="R6" i="1"/>
  <c r="E6" i="1"/>
  <c r="J5" i="1"/>
  <c r="R5" i="1"/>
  <c r="Q5" i="1"/>
  <c r="O5" i="1"/>
  <c r="J4" i="1"/>
  <c r="Q4" i="1"/>
  <c r="O4" i="1"/>
  <c r="R4" i="1"/>
  <c r="J3" i="1"/>
  <c r="R3" i="1"/>
  <c r="Q3" i="1"/>
  <c r="O3" i="1"/>
  <c r="J2" i="1"/>
  <c r="Q2" i="1"/>
  <c r="O2" i="1"/>
  <c r="R2" i="1"/>
  <c r="R10" i="1" s="1"/>
  <c r="E2" i="1"/>
  <c r="E5" i="1"/>
  <c r="E3" i="1"/>
  <c r="J10" i="1" l="1"/>
  <c r="O10" i="1"/>
  <c r="Q10" i="1"/>
  <c r="E10" i="1"/>
  <c r="I2" i="1" l="1"/>
  <c r="L2" i="1" s="1"/>
  <c r="P2" i="1" l="1"/>
  <c r="K2" i="1"/>
  <c r="M2" i="1" l="1"/>
  <c r="S2" i="1"/>
  <c r="T2" i="1" l="1"/>
  <c r="N2" i="1"/>
  <c r="U2" i="1" l="1"/>
  <c r="H10" i="1"/>
  <c r="I8" i="1"/>
  <c r="I6" i="1"/>
  <c r="I5" i="1"/>
  <c r="I4" i="1"/>
  <c r="P4" i="1" s="1"/>
  <c r="S4" i="1" s="1"/>
  <c r="I7" i="1"/>
  <c r="I3" i="1"/>
  <c r="L3" i="1" s="1"/>
  <c r="P7" i="1" l="1"/>
  <c r="S7" i="1" s="1"/>
  <c r="K3" i="1"/>
  <c r="K7" i="1"/>
  <c r="L8" i="1"/>
  <c r="L6" i="1"/>
  <c r="L4" i="1"/>
  <c r="L7" i="1"/>
  <c r="L5" i="1"/>
  <c r="I10" i="1"/>
  <c r="P3" i="1"/>
  <c r="T7" i="1"/>
  <c r="U7" i="1" s="1"/>
  <c r="P5" i="1"/>
  <c r="S5" i="1" s="1"/>
  <c r="K4" i="1"/>
  <c r="K5" i="1"/>
  <c r="M5" i="1" s="1"/>
  <c r="N5" i="1" s="1"/>
  <c r="P6" i="1"/>
  <c r="S6" i="1" s="1"/>
  <c r="T6" i="1" s="1"/>
  <c r="U6" i="1" s="1"/>
  <c r="K6" i="1"/>
  <c r="M6" i="1" s="1"/>
  <c r="N6" i="1" s="1"/>
  <c r="T4" i="1"/>
  <c r="U4" i="1" s="1"/>
  <c r="T5" i="1"/>
  <c r="U5" i="1" s="1"/>
  <c r="K8" i="1"/>
  <c r="P8" i="1"/>
  <c r="S8" i="1" s="1"/>
  <c r="T8" i="1" s="1"/>
  <c r="U8" i="1" s="1"/>
  <c r="L10" i="1" l="1"/>
  <c r="M8" i="1"/>
  <c r="N8" i="1" s="1"/>
  <c r="M4" i="1"/>
  <c r="N4" i="1" s="1"/>
  <c r="K10" i="1"/>
  <c r="M3" i="1"/>
  <c r="P10" i="1"/>
  <c r="S3" i="1"/>
  <c r="M7" i="1"/>
  <c r="N7" i="1" s="1"/>
  <c r="M10" i="1" l="1"/>
  <c r="N3" i="1"/>
  <c r="N10" i="1" s="1"/>
  <c r="S10" i="1"/>
  <c r="T3" i="1"/>
  <c r="U3" i="1" l="1"/>
  <c r="U10" i="1" s="1"/>
  <c r="T10" i="1"/>
</calcChain>
</file>

<file path=xl/sharedStrings.xml><?xml version="1.0" encoding="utf-8"?>
<sst xmlns="http://schemas.openxmlformats.org/spreadsheetml/2006/main" count="49" uniqueCount="41">
  <si>
    <t>Designation</t>
  </si>
  <si>
    <t>Skill Level</t>
  </si>
  <si>
    <t>MW [Basic + DA]</t>
  </si>
  <si>
    <t>HRA</t>
  </si>
  <si>
    <t>Conveyance</t>
  </si>
  <si>
    <t>MA</t>
  </si>
  <si>
    <t>SA</t>
  </si>
  <si>
    <t>Gross</t>
  </si>
  <si>
    <t>Employee PF</t>
  </si>
  <si>
    <t>Employee ESI</t>
  </si>
  <si>
    <t>PT</t>
  </si>
  <si>
    <t>Employer PF</t>
  </si>
  <si>
    <t>Employer ESI</t>
  </si>
  <si>
    <t>Total Deductions</t>
  </si>
  <si>
    <t>Net Pay</t>
  </si>
  <si>
    <t>CTC</t>
  </si>
  <si>
    <t>Highly Skilled</t>
  </si>
  <si>
    <t>Skilled</t>
  </si>
  <si>
    <t>Semi Skilled</t>
  </si>
  <si>
    <t>Unskilled</t>
  </si>
  <si>
    <t>Manager</t>
  </si>
  <si>
    <t>Site Incharge</t>
  </si>
  <si>
    <t>Supervisor</t>
  </si>
  <si>
    <t>Tracking Executive</t>
  </si>
  <si>
    <t>Parking Attender</t>
  </si>
  <si>
    <t>Managerial</t>
  </si>
  <si>
    <t>Shops and Commercial Establishment - Notification No: - KAE 20 LMW 2017 dated 30-12-2017</t>
  </si>
  <si>
    <t>Assistant Managerial</t>
  </si>
  <si>
    <t>Clerk</t>
  </si>
  <si>
    <t>Driver</t>
  </si>
  <si>
    <t>Admin Executive</t>
  </si>
  <si>
    <t>Attender</t>
  </si>
  <si>
    <t>Class Of Employment</t>
  </si>
  <si>
    <t>Total Contributions</t>
  </si>
  <si>
    <t>Gratuity</t>
  </si>
  <si>
    <t>Bonus</t>
  </si>
  <si>
    <t>Annual CTC</t>
  </si>
  <si>
    <t>No. Of Employees</t>
  </si>
  <si>
    <t>TOTAL</t>
  </si>
  <si>
    <t>CSO</t>
  </si>
  <si>
    <t>LCC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</si>
</sst>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Nirmala UI"/>
      <family val="2"/>
    </font>
    <font>
      <sz val="10"/>
      <color theme="1"/>
      <name val="Nirmala UI"/>
      <family val="2"/>
    </font>
    <font>
      <sz val="12"/>
      <color theme="1"/>
      <name val="Nirmala UI"/>
      <family val="2"/>
    </font>
    <font>
      <b/>
      <sz val="10"/>
      <color theme="0"/>
      <name val="Nirmala UI"/>
      <family val="2"/>
    </font>
    <font>
      <sz val="12"/>
      <color rgb="FF002060"/>
      <name val="Nirmala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/>
    <xf numFmtId="0" fontId="1" fillId="0" borderId="2" xfId="0" applyFont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2" fillId="0" borderId="2" xfId="0" applyFont="1" applyBorder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731045-34A4-43A9-8AA8-A06BBE1ABD56}" name="Table3" displayName="Table3" ref="A2:B12" totalsRowShown="0" headerRowDxfId="3" dataDxfId="2">
  <autoFilter ref="A2:B12" xr:uid="{26ED5F48-9A73-493C-9B19-4A86AEFACFF6}"/>
  <tableColumns count="2">
    <tableColumn id="1" xr3:uid="{BE86E576-8808-4488-94F3-6D2FF03E1722}" name="Class Of Employment" dataDxfId="1"/>
    <tableColumn id="2" xr3:uid="{D041E1D3-40F8-4C05-9B44-F498115C672B}" name="MW [Basic + DA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2AB75-430F-4E89-BF71-281E201C28C7}">
  <dimension ref="A1:M12"/>
  <sheetViews>
    <sheetView workbookViewId="0"/>
  </sheetViews>
  <sheetFormatPr defaultColWidth="11.140625" defaultRowHeight="17.25" x14ac:dyDescent="0.3"/>
  <cols>
    <col min="1" max="1" width="25.140625" style="2" customWidth="1"/>
    <col min="2" max="2" width="23.5703125" style="2" bestFit="1" customWidth="1"/>
    <col min="3" max="16384" width="11.140625" style="2"/>
  </cols>
  <sheetData>
    <row r="1" spans="1:13" ht="26.25" customHeight="1" thickBot="1" x14ac:dyDescent="0.35">
      <c r="D1" s="19" t="s">
        <v>26</v>
      </c>
      <c r="E1" s="20"/>
      <c r="F1" s="20"/>
      <c r="G1" s="20"/>
      <c r="H1" s="20"/>
      <c r="I1" s="20"/>
      <c r="J1" s="20"/>
      <c r="K1" s="20"/>
      <c r="L1" s="20"/>
      <c r="M1" s="21"/>
    </row>
    <row r="2" spans="1:13" ht="30.75" customHeight="1" x14ac:dyDescent="0.3">
      <c r="A2" s="3" t="s">
        <v>32</v>
      </c>
      <c r="B2" s="3" t="s">
        <v>2</v>
      </c>
    </row>
    <row r="3" spans="1:13" x14ac:dyDescent="0.3">
      <c r="A3" s="4" t="s">
        <v>16</v>
      </c>
      <c r="B3" s="4">
        <v>16106</v>
      </c>
    </row>
    <row r="4" spans="1:13" ht="15" customHeight="1" x14ac:dyDescent="0.3">
      <c r="A4" s="4" t="s">
        <v>17</v>
      </c>
      <c r="B4" s="4">
        <v>14704</v>
      </c>
    </row>
    <row r="5" spans="1:13" x14ac:dyDescent="0.3">
      <c r="A5" s="4" t="s">
        <v>18</v>
      </c>
      <c r="B5" s="4">
        <v>13429</v>
      </c>
    </row>
    <row r="6" spans="1:13" ht="15.75" customHeight="1" x14ac:dyDescent="0.3">
      <c r="A6" s="4" t="s">
        <v>19</v>
      </c>
      <c r="B6" s="4">
        <v>12270</v>
      </c>
    </row>
    <row r="7" spans="1:13" x14ac:dyDescent="0.3">
      <c r="A7" s="4" t="s">
        <v>25</v>
      </c>
      <c r="B7" s="4">
        <v>17105</v>
      </c>
    </row>
    <row r="8" spans="1:13" x14ac:dyDescent="0.3">
      <c r="A8" s="4" t="s">
        <v>27</v>
      </c>
      <c r="B8" s="4">
        <v>16106</v>
      </c>
    </row>
    <row r="9" spans="1:13" x14ac:dyDescent="0.3">
      <c r="A9" s="4" t="s">
        <v>30</v>
      </c>
      <c r="B9" s="4">
        <v>14704</v>
      </c>
    </row>
    <row r="10" spans="1:13" x14ac:dyDescent="0.3">
      <c r="A10" s="4" t="s">
        <v>28</v>
      </c>
      <c r="B10" s="4">
        <v>13429</v>
      </c>
    </row>
    <row r="11" spans="1:13" x14ac:dyDescent="0.3">
      <c r="A11" s="4" t="s">
        <v>29</v>
      </c>
      <c r="B11" s="4">
        <v>13429</v>
      </c>
    </row>
    <row r="12" spans="1:13" x14ac:dyDescent="0.3">
      <c r="A12" s="4" t="s">
        <v>31</v>
      </c>
      <c r="B12" s="4">
        <v>12271</v>
      </c>
    </row>
  </sheetData>
  <mergeCells count="1">
    <mergeCell ref="D1:M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9D0D3-D3B3-4F94-AFFE-55F355694149}">
  <dimension ref="A1:U10"/>
  <sheetViews>
    <sheetView tabSelected="1" workbookViewId="0"/>
  </sheetViews>
  <sheetFormatPr defaultRowHeight="14.25" x14ac:dyDescent="0.25"/>
  <cols>
    <col min="1" max="1" width="19.7109375" style="1" bestFit="1" customWidth="1"/>
    <col min="2" max="3" width="20.5703125" style="1" customWidth="1"/>
    <col min="4" max="4" width="19.85546875" style="1" bestFit="1" customWidth="1"/>
    <col min="5" max="5" width="6.42578125" style="1" bestFit="1" customWidth="1"/>
    <col min="6" max="6" width="14.7109375" style="1" bestFit="1" customWidth="1"/>
    <col min="7" max="7" width="6.42578125" style="1" bestFit="1" customWidth="1"/>
    <col min="8" max="8" width="8.5703125" style="1" customWidth="1"/>
    <col min="9" max="9" width="7.7109375" style="1" bestFit="1" customWidth="1"/>
    <col min="10" max="10" width="15.42578125" style="1" bestFit="1" customWidth="1"/>
    <col min="11" max="11" width="16.140625" style="1" bestFit="1" customWidth="1"/>
    <col min="12" max="12" width="5.140625" style="1" bestFit="1" customWidth="1"/>
    <col min="13" max="13" width="20.140625" style="1" bestFit="1" customWidth="1"/>
    <col min="14" max="14" width="9.85546875" style="1" bestFit="1" customWidth="1"/>
    <col min="15" max="15" width="15" style="1" bestFit="1" customWidth="1"/>
    <col min="16" max="16" width="15.7109375" style="1" bestFit="1" customWidth="1"/>
    <col min="17" max="18" width="15.7109375" style="1" customWidth="1"/>
    <col min="19" max="19" width="22.85546875" style="1" bestFit="1" customWidth="1"/>
    <col min="20" max="20" width="7.7109375" style="1" bestFit="1" customWidth="1"/>
    <col min="21" max="21" width="14" style="1" bestFit="1" customWidth="1"/>
    <col min="22" max="16384" width="9.140625" style="1"/>
  </cols>
  <sheetData>
    <row r="1" spans="1:21" ht="30" customHeight="1" thickBot="1" x14ac:dyDescent="0.3">
      <c r="A1" s="5" t="s">
        <v>0</v>
      </c>
      <c r="B1" s="6" t="s">
        <v>1</v>
      </c>
      <c r="C1" s="6" t="s">
        <v>37</v>
      </c>
      <c r="D1" s="7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6" t="s">
        <v>7</v>
      </c>
      <c r="J1" s="9" t="s">
        <v>8</v>
      </c>
      <c r="K1" s="9" t="s">
        <v>9</v>
      </c>
      <c r="L1" s="9" t="s">
        <v>10</v>
      </c>
      <c r="M1" s="10" t="s">
        <v>13</v>
      </c>
      <c r="N1" s="6" t="s">
        <v>14</v>
      </c>
      <c r="O1" s="11" t="s">
        <v>11</v>
      </c>
      <c r="P1" s="11" t="s">
        <v>12</v>
      </c>
      <c r="Q1" s="11" t="s">
        <v>34</v>
      </c>
      <c r="R1" s="11" t="s">
        <v>35</v>
      </c>
      <c r="S1" s="12" t="s">
        <v>33</v>
      </c>
      <c r="T1" s="6" t="s">
        <v>15</v>
      </c>
      <c r="U1" s="13" t="s">
        <v>36</v>
      </c>
    </row>
    <row r="2" spans="1:21" x14ac:dyDescent="0.25">
      <c r="A2" s="1" t="s">
        <v>20</v>
      </c>
      <c r="B2" s="1" t="s">
        <v>16</v>
      </c>
      <c r="C2" s="1">
        <v>1</v>
      </c>
      <c r="D2" s="1">
        <f>VLOOKUP(B2,Table3[],2,0)</f>
        <v>16106</v>
      </c>
      <c r="E2" s="1">
        <f>ROUND(D2*40%,0)</f>
        <v>6442</v>
      </c>
      <c r="F2" s="1">
        <v>1600</v>
      </c>
      <c r="G2" s="1">
        <v>1250</v>
      </c>
      <c r="H2" s="1">
        <v>0</v>
      </c>
      <c r="I2" s="1">
        <f>SUM(D2:H2)</f>
        <v>25398</v>
      </c>
      <c r="J2" s="1">
        <f>IF(D2&gt;15000,1800,ROUND(D2*12%,0))</f>
        <v>1800</v>
      </c>
      <c r="K2" s="1">
        <f>IF(I2&gt;21000,0,ROUND(I2*1.75%,0))</f>
        <v>0</v>
      </c>
      <c r="L2" s="1">
        <f>IF(I2&gt;14999,200,0)</f>
        <v>200</v>
      </c>
      <c r="M2" s="1">
        <f>SUM(J2:L2)</f>
        <v>2000</v>
      </c>
      <c r="N2" s="1">
        <f>I2-M2</f>
        <v>23398</v>
      </c>
      <c r="O2" s="1">
        <f>IF(D2&gt;15000,1973,ROUND(D2*13.15%,0))</f>
        <v>1973</v>
      </c>
      <c r="P2" s="1">
        <f>IF(I2&gt;21000,0,ROUND(I2*4.75%,0))</f>
        <v>0</v>
      </c>
      <c r="Q2" s="1">
        <f>ROUND(D2*4.81%,0)</f>
        <v>775</v>
      </c>
      <c r="R2" s="1">
        <f>IF(D2&gt;21000,0,ROUND(D2*8.33%,0))</f>
        <v>1342</v>
      </c>
      <c r="S2" s="1">
        <f>SUM(O2:R2)</f>
        <v>4090</v>
      </c>
      <c r="T2" s="1">
        <f>((I2+S2)*C2)</f>
        <v>29488</v>
      </c>
      <c r="U2" s="1">
        <f>T2*12</f>
        <v>353856</v>
      </c>
    </row>
    <row r="3" spans="1:21" x14ac:dyDescent="0.25">
      <c r="A3" s="1" t="s">
        <v>21</v>
      </c>
      <c r="B3" s="1" t="s">
        <v>17</v>
      </c>
      <c r="C3" s="1">
        <v>1</v>
      </c>
      <c r="D3" s="1">
        <f>VLOOKUP(B3,Table3[],2,0)</f>
        <v>14704</v>
      </c>
      <c r="E3" s="1">
        <f t="shared" ref="E3:E8" si="0">ROUND(D3*40%,0)</f>
        <v>5882</v>
      </c>
      <c r="F3" s="1">
        <v>1600</v>
      </c>
      <c r="G3" s="1">
        <v>1250</v>
      </c>
      <c r="H3" s="1">
        <v>0</v>
      </c>
      <c r="I3" s="1">
        <f t="shared" ref="I3:I6" si="1">SUM(D3:H3)</f>
        <v>23436</v>
      </c>
      <c r="J3" s="1">
        <f t="shared" ref="J3:J6" si="2">IF(D3&gt;15000,1800,ROUND(D3*12%,0))</f>
        <v>1764</v>
      </c>
      <c r="K3" s="1">
        <f t="shared" ref="K3:K6" si="3">IF(I3&gt;21000,0,ROUND(I3*1.75%,0))</f>
        <v>0</v>
      </c>
      <c r="L3" s="1">
        <f t="shared" ref="L3:L6" si="4">IF(I3&gt;14999,200,0)</f>
        <v>200</v>
      </c>
      <c r="M3" s="1">
        <f t="shared" ref="M3:M6" si="5">SUM(J3:L3)</f>
        <v>1964</v>
      </c>
      <c r="N3" s="1">
        <f t="shared" ref="N3:N6" si="6">I3-M3</f>
        <v>21472</v>
      </c>
      <c r="O3" s="1">
        <f t="shared" ref="O3:O6" si="7">IF(D3&gt;15000,1973,ROUND(D3*13.15%,0))</f>
        <v>1934</v>
      </c>
      <c r="P3" s="1">
        <f t="shared" ref="P3:P6" si="8">IF(I3&gt;21000,0,ROUND(I3*4.75%,0))</f>
        <v>0</v>
      </c>
      <c r="Q3" s="1">
        <f t="shared" ref="Q3:Q6" si="9">ROUND(D3*4.81%,0)</f>
        <v>707</v>
      </c>
      <c r="R3" s="1">
        <f t="shared" ref="R3:R6" si="10">IF(D3&gt;21000,0,ROUND(D3*8.33%,0))</f>
        <v>1225</v>
      </c>
      <c r="S3" s="1">
        <f t="shared" ref="S3:S6" si="11">SUM(O3:R3)</f>
        <v>3866</v>
      </c>
      <c r="T3" s="1">
        <f t="shared" ref="T3:T6" si="12">((I3+S3)*C3)</f>
        <v>27302</v>
      </c>
      <c r="U3" s="1">
        <f t="shared" ref="U3:U8" si="13">T3*12</f>
        <v>327624</v>
      </c>
    </row>
    <row r="4" spans="1:21" x14ac:dyDescent="0.25">
      <c r="A4" s="1" t="s">
        <v>22</v>
      </c>
      <c r="B4" s="1" t="s">
        <v>18</v>
      </c>
      <c r="C4" s="1">
        <v>1</v>
      </c>
      <c r="D4" s="1">
        <f>VLOOKUP(B4,Table3[],2,0)</f>
        <v>13429</v>
      </c>
      <c r="E4" s="1">
        <f t="shared" si="0"/>
        <v>5372</v>
      </c>
      <c r="F4" s="1">
        <v>1600</v>
      </c>
      <c r="G4" s="1">
        <v>1250</v>
      </c>
      <c r="H4" s="1">
        <v>0</v>
      </c>
      <c r="I4" s="1">
        <f t="shared" si="1"/>
        <v>21651</v>
      </c>
      <c r="J4" s="1">
        <f t="shared" si="2"/>
        <v>1611</v>
      </c>
      <c r="K4" s="1">
        <f t="shared" si="3"/>
        <v>0</v>
      </c>
      <c r="L4" s="1">
        <f t="shared" si="4"/>
        <v>200</v>
      </c>
      <c r="M4" s="1">
        <f t="shared" si="5"/>
        <v>1811</v>
      </c>
      <c r="N4" s="1">
        <f t="shared" si="6"/>
        <v>19840</v>
      </c>
      <c r="O4" s="1">
        <f t="shared" si="7"/>
        <v>1766</v>
      </c>
      <c r="P4" s="1">
        <f t="shared" si="8"/>
        <v>0</v>
      </c>
      <c r="Q4" s="1">
        <f t="shared" si="9"/>
        <v>646</v>
      </c>
      <c r="R4" s="1">
        <f t="shared" si="10"/>
        <v>1119</v>
      </c>
      <c r="S4" s="1">
        <f t="shared" si="11"/>
        <v>3531</v>
      </c>
      <c r="T4" s="1">
        <f t="shared" si="12"/>
        <v>25182</v>
      </c>
      <c r="U4" s="1">
        <f t="shared" si="13"/>
        <v>302184</v>
      </c>
    </row>
    <row r="5" spans="1:21" x14ac:dyDescent="0.25">
      <c r="A5" s="1" t="s">
        <v>23</v>
      </c>
      <c r="B5" s="1" t="s">
        <v>19</v>
      </c>
      <c r="C5" s="1">
        <v>1</v>
      </c>
      <c r="D5" s="1">
        <f>VLOOKUP(B5,Table3[],2,0)</f>
        <v>12270</v>
      </c>
      <c r="E5" s="1">
        <f t="shared" si="0"/>
        <v>4908</v>
      </c>
      <c r="F5" s="1">
        <v>1600</v>
      </c>
      <c r="G5" s="1">
        <v>1250</v>
      </c>
      <c r="H5" s="1">
        <v>0</v>
      </c>
      <c r="I5" s="1">
        <f t="shared" si="1"/>
        <v>20028</v>
      </c>
      <c r="J5" s="1">
        <f t="shared" si="2"/>
        <v>1472</v>
      </c>
      <c r="K5" s="1">
        <f t="shared" si="3"/>
        <v>350</v>
      </c>
      <c r="L5" s="1">
        <f t="shared" si="4"/>
        <v>200</v>
      </c>
      <c r="M5" s="1">
        <f t="shared" si="5"/>
        <v>2022</v>
      </c>
      <c r="N5" s="1">
        <f t="shared" si="6"/>
        <v>18006</v>
      </c>
      <c r="O5" s="1">
        <f t="shared" si="7"/>
        <v>1614</v>
      </c>
      <c r="P5" s="1">
        <f t="shared" si="8"/>
        <v>951</v>
      </c>
      <c r="Q5" s="1">
        <f t="shared" si="9"/>
        <v>590</v>
      </c>
      <c r="R5" s="1">
        <f t="shared" si="10"/>
        <v>1022</v>
      </c>
      <c r="S5" s="1">
        <f t="shared" si="11"/>
        <v>4177</v>
      </c>
      <c r="T5" s="1">
        <f t="shared" si="12"/>
        <v>24205</v>
      </c>
      <c r="U5" s="1">
        <f t="shared" si="13"/>
        <v>290460</v>
      </c>
    </row>
    <row r="6" spans="1:21" x14ac:dyDescent="0.25">
      <c r="A6" s="1" t="s">
        <v>24</v>
      </c>
      <c r="B6" s="1" t="s">
        <v>31</v>
      </c>
      <c r="C6" s="1">
        <v>1</v>
      </c>
      <c r="D6" s="1">
        <f>VLOOKUP(B6,Table3[],2,0)</f>
        <v>12271</v>
      </c>
      <c r="E6" s="1">
        <f t="shared" si="0"/>
        <v>4908</v>
      </c>
      <c r="F6" s="1">
        <v>1600</v>
      </c>
      <c r="G6" s="1">
        <v>1250</v>
      </c>
      <c r="H6" s="1">
        <v>0</v>
      </c>
      <c r="I6" s="1">
        <f t="shared" si="1"/>
        <v>20029</v>
      </c>
      <c r="J6" s="1">
        <f t="shared" si="2"/>
        <v>1473</v>
      </c>
      <c r="K6" s="1">
        <f t="shared" si="3"/>
        <v>351</v>
      </c>
      <c r="L6" s="1">
        <f t="shared" si="4"/>
        <v>200</v>
      </c>
      <c r="M6" s="1">
        <f t="shared" si="5"/>
        <v>2024</v>
      </c>
      <c r="N6" s="1">
        <f t="shared" si="6"/>
        <v>18005</v>
      </c>
      <c r="O6" s="1">
        <f t="shared" si="7"/>
        <v>1614</v>
      </c>
      <c r="P6" s="1">
        <f t="shared" si="8"/>
        <v>951</v>
      </c>
      <c r="Q6" s="1">
        <f t="shared" si="9"/>
        <v>590</v>
      </c>
      <c r="R6" s="1">
        <f t="shared" si="10"/>
        <v>1022</v>
      </c>
      <c r="S6" s="1">
        <f t="shared" si="11"/>
        <v>4177</v>
      </c>
      <c r="T6" s="1">
        <f t="shared" si="12"/>
        <v>24206</v>
      </c>
      <c r="U6" s="1">
        <f t="shared" si="13"/>
        <v>290472</v>
      </c>
    </row>
    <row r="7" spans="1:21" x14ac:dyDescent="0.25">
      <c r="A7" s="1" t="s">
        <v>39</v>
      </c>
      <c r="B7" s="1" t="s">
        <v>29</v>
      </c>
      <c r="C7" s="1">
        <v>1</v>
      </c>
      <c r="D7" s="1">
        <f>VLOOKUP(B7,Table3[],2,0)</f>
        <v>13429</v>
      </c>
      <c r="E7" s="1">
        <f t="shared" si="0"/>
        <v>5372</v>
      </c>
      <c r="F7" s="1">
        <v>1600</v>
      </c>
      <c r="G7" s="1">
        <v>1250</v>
      </c>
      <c r="H7" s="1">
        <v>0</v>
      </c>
      <c r="I7" s="1">
        <f t="shared" ref="I7:I8" si="14">SUM(D7:H7)</f>
        <v>21651</v>
      </c>
      <c r="J7" s="1">
        <f t="shared" ref="J7:J8" si="15">IF(D7&gt;15000,1800,ROUND(D7*12%,0))</f>
        <v>1611</v>
      </c>
      <c r="K7" s="1">
        <f t="shared" ref="K7:K8" si="16">IF(I7&gt;21000,0,ROUND(I7*1.75%,0))</f>
        <v>0</v>
      </c>
      <c r="L7" s="1">
        <f t="shared" ref="L7:L8" si="17">IF(I7&gt;14999,200,0)</f>
        <v>200</v>
      </c>
      <c r="M7" s="1">
        <f t="shared" ref="M7:M8" si="18">SUM(J7:L7)</f>
        <v>1811</v>
      </c>
      <c r="N7" s="1">
        <f t="shared" ref="N7:N8" si="19">I7-M7</f>
        <v>19840</v>
      </c>
      <c r="O7" s="1">
        <f t="shared" ref="O7:O8" si="20">IF(D7&gt;15000,1973,ROUND(D7*13.15%,0))</f>
        <v>1766</v>
      </c>
      <c r="P7" s="1">
        <f t="shared" ref="P7:P8" si="21">IF(I7&gt;21000,0,ROUND(I7*4.75%,0))</f>
        <v>0</v>
      </c>
      <c r="Q7" s="1">
        <f t="shared" ref="Q7:Q8" si="22">ROUND(D7*4.81%,0)</f>
        <v>646</v>
      </c>
      <c r="R7" s="1">
        <f t="shared" ref="R7:R8" si="23">IF(D7&gt;21000,0,ROUND(D7*8.33%,0))</f>
        <v>1119</v>
      </c>
      <c r="S7" s="1">
        <f t="shared" ref="S7:S8" si="24">SUM(O7:R7)</f>
        <v>3531</v>
      </c>
      <c r="T7" s="1">
        <f t="shared" ref="T7:T8" si="25">((I7+S7)*C7)</f>
        <v>25182</v>
      </c>
      <c r="U7" s="1">
        <f t="shared" si="13"/>
        <v>302184</v>
      </c>
    </row>
    <row r="8" spans="1:21" x14ac:dyDescent="0.25">
      <c r="A8" s="1" t="s">
        <v>40</v>
      </c>
      <c r="B8" s="1" t="s">
        <v>28</v>
      </c>
      <c r="C8" s="1">
        <v>1</v>
      </c>
      <c r="D8" s="1">
        <f>VLOOKUP(B8,Table3[],2,0)</f>
        <v>13429</v>
      </c>
      <c r="E8" s="1">
        <f t="shared" si="0"/>
        <v>5372</v>
      </c>
      <c r="F8" s="1">
        <v>1600</v>
      </c>
      <c r="G8" s="1">
        <v>1250</v>
      </c>
      <c r="H8" s="1">
        <v>0</v>
      </c>
      <c r="I8" s="1">
        <f t="shared" si="14"/>
        <v>21651</v>
      </c>
      <c r="J8" s="1">
        <f t="shared" si="15"/>
        <v>1611</v>
      </c>
      <c r="K8" s="1">
        <f t="shared" si="16"/>
        <v>0</v>
      </c>
      <c r="L8" s="1">
        <f t="shared" si="17"/>
        <v>200</v>
      </c>
      <c r="M8" s="1">
        <f t="shared" si="18"/>
        <v>1811</v>
      </c>
      <c r="N8" s="1">
        <f t="shared" si="19"/>
        <v>19840</v>
      </c>
      <c r="O8" s="1">
        <f t="shared" si="20"/>
        <v>1766</v>
      </c>
      <c r="P8" s="1">
        <f t="shared" si="21"/>
        <v>0</v>
      </c>
      <c r="Q8" s="1">
        <f t="shared" si="22"/>
        <v>646</v>
      </c>
      <c r="R8" s="1">
        <f t="shared" si="23"/>
        <v>1119</v>
      </c>
      <c r="S8" s="1">
        <f t="shared" si="24"/>
        <v>3531</v>
      </c>
      <c r="T8" s="1">
        <f t="shared" si="25"/>
        <v>25182</v>
      </c>
      <c r="U8" s="1">
        <f t="shared" si="13"/>
        <v>302184</v>
      </c>
    </row>
    <row r="9" spans="1:21" ht="15" thickBot="1" x14ac:dyDescent="0.3"/>
    <row r="10" spans="1:21" ht="15" thickBot="1" x14ac:dyDescent="0.3">
      <c r="A10" s="14"/>
      <c r="B10" s="15" t="s">
        <v>38</v>
      </c>
      <c r="C10" s="18">
        <f>SUM(C2:C9)</f>
        <v>7</v>
      </c>
      <c r="D10" s="16">
        <f>SUM(D2:D9)</f>
        <v>95638</v>
      </c>
      <c r="E10" s="16">
        <f t="shared" ref="E10:U10" si="26">SUM(E2:E9)</f>
        <v>38256</v>
      </c>
      <c r="F10" s="16">
        <f t="shared" si="26"/>
        <v>11200</v>
      </c>
      <c r="G10" s="16">
        <f t="shared" si="26"/>
        <v>8750</v>
      </c>
      <c r="H10" s="16">
        <f t="shared" si="26"/>
        <v>0</v>
      </c>
      <c r="I10" s="16">
        <f t="shared" si="26"/>
        <v>153844</v>
      </c>
      <c r="J10" s="16">
        <f t="shared" si="26"/>
        <v>11342</v>
      </c>
      <c r="K10" s="16">
        <f t="shared" si="26"/>
        <v>701</v>
      </c>
      <c r="L10" s="16">
        <f t="shared" si="26"/>
        <v>1400</v>
      </c>
      <c r="M10" s="16">
        <f t="shared" si="26"/>
        <v>13443</v>
      </c>
      <c r="N10" s="16">
        <f t="shared" si="26"/>
        <v>140401</v>
      </c>
      <c r="O10" s="16">
        <f t="shared" si="26"/>
        <v>12433</v>
      </c>
      <c r="P10" s="16">
        <f t="shared" si="26"/>
        <v>1902</v>
      </c>
      <c r="Q10" s="16">
        <f t="shared" si="26"/>
        <v>4600</v>
      </c>
      <c r="R10" s="16">
        <f t="shared" si="26"/>
        <v>7968</v>
      </c>
      <c r="S10" s="16">
        <f t="shared" si="26"/>
        <v>26903</v>
      </c>
      <c r="T10" s="16">
        <f t="shared" si="26"/>
        <v>180747</v>
      </c>
      <c r="U10" s="17">
        <f t="shared" si="26"/>
        <v>2168964</v>
      </c>
    </row>
  </sheetData>
  <dataValidations count="2">
    <dataValidation type="list" allowBlank="1" showInputMessage="1" showErrorMessage="1" sqref="B2:B8" xr:uid="{80F8FA0C-C4C1-4220-BF81-027294B07720}">
      <formula1>Skills</formula1>
    </dataValidation>
    <dataValidation type="list" allowBlank="1" showInputMessage="1" showErrorMessage="1" sqref="C2:C8" xr:uid="{EC570D8A-0F95-4ECD-B6F9-B3FF3FB52DB9}">
      <formula1>"1,2,3,4,5,6,7"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MW List</vt:lpstr>
      <vt:lpstr>CTC Calculator</vt:lpstr>
      <vt:lpstr>SkillLevels</vt:lpstr>
      <vt:lpstr>Skills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</dc:creator>
  <cp:lastModifiedBy>Sandeep</cp:lastModifiedBy>
  <dcterms:created xsi:type="dcterms:W3CDTF">2018-05-14T17:36:27Z</dcterms:created>
  <dcterms:modified xsi:type="dcterms:W3CDTF">2018-05-14T19:03:50Z</dcterms:modified>
</cp:coreProperties>
</file>