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ce322b128f7cb/Desktop/Dissertation_V2G/Datasets/"/>
    </mc:Choice>
  </mc:AlternateContent>
  <xr:revisionPtr revIDLastSave="1" documentId="8_{3E8403CF-AB06-4965-B39B-E9418BA41164}" xr6:coauthVersionLast="47" xr6:coauthVersionMax="47" xr10:uidLastSave="{E0AD51ED-BBD9-4AFC-A2F7-8133232C49BE}"/>
  <bookViews>
    <workbookView xWindow="-98" yWindow="-98" windowWidth="23236" windowHeight="13875" firstSheet="2" activeTab="2" xr2:uid="{0291D393-DE97-4364-93E3-95E72A161B37}"/>
  </bookViews>
  <sheets>
    <sheet name="EV Availiblity function " sheetId="1" r:id="rId1"/>
    <sheet name="MESA model" sheetId="2" r:id="rId2"/>
    <sheet name="Dispatch with solar &amp; wind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8" i="3" l="1" a="1"/>
  <c r="C38" i="3" s="1"/>
  <c r="H59" i="2"/>
  <c r="H67" i="2" a="1"/>
  <c r="H67" i="2" s="1"/>
  <c r="I59" i="2"/>
  <c r="N65" i="2"/>
  <c r="T35" i="2" a="1"/>
  <c r="T35" i="2" s="1"/>
  <c r="H35" i="2" a="1"/>
  <c r="H35" i="2" s="1"/>
  <c r="H44" i="2" s="1" a="1"/>
  <c r="H44" i="2" s="1"/>
  <c r="J22" i="2"/>
  <c r="I22" i="2"/>
  <c r="H22" i="2"/>
  <c r="J21" i="2"/>
  <c r="I21" i="2"/>
  <c r="H21" i="2"/>
  <c r="J20" i="2"/>
  <c r="I20" i="2"/>
  <c r="H20" i="2"/>
  <c r="J19" i="2"/>
  <c r="I19" i="2"/>
  <c r="H19" i="2"/>
  <c r="N5" i="1"/>
  <c r="N4" i="1"/>
  <c r="N7" i="1"/>
  <c r="N6" i="1"/>
  <c r="I11" i="2"/>
  <c r="H14" i="2"/>
  <c r="H12" i="2"/>
  <c r="H13" i="2"/>
  <c r="D5" i="2" a="1"/>
  <c r="D5" i="2" s="1"/>
  <c r="B2" i="2" a="1"/>
  <c r="B2" i="2" s="1"/>
  <c r="C2" i="1" a="1"/>
  <c r="C2" i="1" s="1"/>
  <c r="N3" i="1" s="1"/>
  <c r="F5" i="1"/>
  <c r="F4" i="1"/>
  <c r="F3" i="1"/>
  <c r="F2" i="1"/>
  <c r="F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<sst xmlns="http://schemas.openxmlformats.org/spreadsheetml/2006/main" count="135" uniqueCount="40">
  <si>
    <t>time</t>
  </si>
  <si>
    <t>flux</t>
  </si>
  <si>
    <t>Mean</t>
  </si>
  <si>
    <t xml:space="preserve">Standat Deveiation </t>
  </si>
  <si>
    <t>Max</t>
  </si>
  <si>
    <t>Min</t>
  </si>
  <si>
    <t>Max-Min</t>
  </si>
  <si>
    <t>normalized flux</t>
  </si>
  <si>
    <t>Scenario Evaluation:</t>
  </si>
  <si>
    <t xml:space="preserve">By 2050: </t>
  </si>
  <si>
    <t>Scenario-1</t>
  </si>
  <si>
    <t>Scenario-2</t>
  </si>
  <si>
    <t>Scenario-3</t>
  </si>
  <si>
    <t xml:space="preserve">80% V2G compatible </t>
  </si>
  <si>
    <t>50% V2G compatible</t>
  </si>
  <si>
    <t>30% V2G compatible</t>
  </si>
  <si>
    <t>Expected EVs in the market = 37.4million (National Grid ESO)</t>
  </si>
  <si>
    <t>V2G compatible space</t>
  </si>
  <si>
    <t>16.83million</t>
  </si>
  <si>
    <t>Participation Density:</t>
  </si>
  <si>
    <t>12AM-5AM</t>
  </si>
  <si>
    <t>5AM-10AM</t>
  </si>
  <si>
    <t>10AM-3PM</t>
  </si>
  <si>
    <t>3PM-8PM</t>
  </si>
  <si>
    <t>8PM-12AM</t>
  </si>
  <si>
    <t>(45% homespaces have V2G ability)</t>
  </si>
  <si>
    <t>in kWh (with x10 participation)(modelling constraint)</t>
  </si>
  <si>
    <t>in MWh</t>
  </si>
  <si>
    <t>Time Slot:</t>
  </si>
  <si>
    <t>in kWh</t>
  </si>
  <si>
    <t>Time</t>
  </si>
  <si>
    <t>Solar</t>
  </si>
  <si>
    <t>Wind</t>
  </si>
  <si>
    <t>Demand</t>
  </si>
  <si>
    <t>00:00-05:00</t>
  </si>
  <si>
    <t>05:00-10:00</t>
  </si>
  <si>
    <t>10:00-15:00</t>
  </si>
  <si>
    <t>15:00-20:00</t>
  </si>
  <si>
    <t>20:00-24:00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</si>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</sst>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 Availiblity function '!$B$1</c:f>
              <c:strCache>
                <c:ptCount val="1"/>
                <c:pt idx="0">
                  <c:v>flux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'EV Availiblity function '!$A$2:$A$49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'EV Availiblity function '!$B$2:$B$49</c:f>
              <c:numCache>
                <c:formatCode>General</c:formatCode>
                <c:ptCount val="48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15</c:v>
                </c:pt>
                <c:pt idx="4">
                  <c:v>16</c:v>
                </c:pt>
                <c:pt idx="5">
                  <c:v>16.5</c:v>
                </c:pt>
                <c:pt idx="6">
                  <c:v>17.5</c:v>
                </c:pt>
                <c:pt idx="7">
                  <c:v>17.75</c:v>
                </c:pt>
                <c:pt idx="8">
                  <c:v>18.5</c:v>
                </c:pt>
                <c:pt idx="9">
                  <c:v>15</c:v>
                </c:pt>
                <c:pt idx="10">
                  <c:v>12</c:v>
                </c:pt>
                <c:pt idx="11">
                  <c:v>7</c:v>
                </c:pt>
                <c:pt idx="12">
                  <c:v>3</c:v>
                </c:pt>
                <c:pt idx="13">
                  <c:v>4</c:v>
                </c:pt>
                <c:pt idx="14">
                  <c:v>4.5</c:v>
                </c:pt>
                <c:pt idx="15">
                  <c:v>6.5</c:v>
                </c:pt>
                <c:pt idx="16">
                  <c:v>7</c:v>
                </c:pt>
                <c:pt idx="17">
                  <c:v>5.25</c:v>
                </c:pt>
                <c:pt idx="18">
                  <c:v>4.75</c:v>
                </c:pt>
                <c:pt idx="19">
                  <c:v>7.4</c:v>
                </c:pt>
                <c:pt idx="20">
                  <c:v>5.5</c:v>
                </c:pt>
                <c:pt idx="21">
                  <c:v>3.5</c:v>
                </c:pt>
                <c:pt idx="22">
                  <c:v>2</c:v>
                </c:pt>
                <c:pt idx="23">
                  <c:v>3.5</c:v>
                </c:pt>
                <c:pt idx="24">
                  <c:v>5</c:v>
                </c:pt>
                <c:pt idx="25">
                  <c:v>5.5</c:v>
                </c:pt>
                <c:pt idx="26">
                  <c:v>5.25</c:v>
                </c:pt>
                <c:pt idx="27">
                  <c:v>4.8</c:v>
                </c:pt>
                <c:pt idx="28">
                  <c:v>4.4000000000000004</c:v>
                </c:pt>
                <c:pt idx="29">
                  <c:v>4.2</c:v>
                </c:pt>
                <c:pt idx="30">
                  <c:v>4</c:v>
                </c:pt>
                <c:pt idx="31">
                  <c:v>3.8</c:v>
                </c:pt>
                <c:pt idx="32">
                  <c:v>3.6</c:v>
                </c:pt>
                <c:pt idx="33">
                  <c:v>3.4</c:v>
                </c:pt>
                <c:pt idx="34">
                  <c:v>2.2000000000000002</c:v>
                </c:pt>
                <c:pt idx="35">
                  <c:v>3.25</c:v>
                </c:pt>
                <c:pt idx="36">
                  <c:v>5</c:v>
                </c:pt>
                <c:pt idx="37">
                  <c:v>7</c:v>
                </c:pt>
                <c:pt idx="38">
                  <c:v>9</c:v>
                </c:pt>
                <c:pt idx="39">
                  <c:v>8.25</c:v>
                </c:pt>
                <c:pt idx="40">
                  <c:v>7.8</c:v>
                </c:pt>
                <c:pt idx="41">
                  <c:v>5.76</c:v>
                </c:pt>
                <c:pt idx="42">
                  <c:v>5</c:v>
                </c:pt>
                <c:pt idx="43">
                  <c:v>4.8</c:v>
                </c:pt>
                <c:pt idx="44">
                  <c:v>4.4000000000000004</c:v>
                </c:pt>
                <c:pt idx="45">
                  <c:v>3.8</c:v>
                </c:pt>
                <c:pt idx="46">
                  <c:v>3.4</c:v>
                </c:pt>
                <c:pt idx="4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FC-482E-9D9A-CB73DE62A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534320"/>
        <c:axId val="160527248"/>
      </c:lineChart>
      <c:catAx>
        <c:axId val="160534320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27248"/>
        <c:crosses val="autoZero"/>
        <c:auto val="1"/>
        <c:lblAlgn val="ctr"/>
        <c:lblOffset val="100"/>
        <c:noMultiLvlLbl val="0"/>
      </c:catAx>
      <c:valAx>
        <c:axId val="16052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3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664246244567898E-2"/>
          <c:y val="0.18355838050364187"/>
          <c:w val="0.89655796150481193"/>
          <c:h val="0.6761424613589968"/>
        </c:manualLayout>
      </c:layout>
      <c:lineChart>
        <c:grouping val="standard"/>
        <c:varyColors val="0"/>
        <c:ser>
          <c:idx val="0"/>
          <c:order val="0"/>
          <c:tx>
            <c:strRef>
              <c:f>'EV Availiblity function '!$C$1</c:f>
              <c:strCache>
                <c:ptCount val="1"/>
                <c:pt idx="0">
                  <c:v>normalized flux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'EV Availiblity function '!$A$2:$A$49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'EV Availiblity function '!$C$2:$C$49</c:f>
              <c:numCache>
                <c:formatCode>General</c:formatCode>
                <c:ptCount val="48"/>
                <c:pt idx="0">
                  <c:v>0.48484848484848486</c:v>
                </c:pt>
                <c:pt idx="1">
                  <c:v>0.60606060606060608</c:v>
                </c:pt>
                <c:pt idx="2">
                  <c:v>0.66666666666666663</c:v>
                </c:pt>
                <c:pt idx="3">
                  <c:v>0.78787878787878785</c:v>
                </c:pt>
                <c:pt idx="4">
                  <c:v>0.84848484848484851</c:v>
                </c:pt>
                <c:pt idx="5">
                  <c:v>0.87878787878787878</c:v>
                </c:pt>
                <c:pt idx="6">
                  <c:v>0.93939393939393945</c:v>
                </c:pt>
                <c:pt idx="7">
                  <c:v>0.95454545454545459</c:v>
                </c:pt>
                <c:pt idx="8">
                  <c:v>1</c:v>
                </c:pt>
                <c:pt idx="9">
                  <c:v>0.78787878787878785</c:v>
                </c:pt>
                <c:pt idx="10">
                  <c:v>0.60606060606060608</c:v>
                </c:pt>
                <c:pt idx="11">
                  <c:v>0.30303030303030304</c:v>
                </c:pt>
                <c:pt idx="12">
                  <c:v>6.0606060606060608E-2</c:v>
                </c:pt>
                <c:pt idx="13">
                  <c:v>0.12121212121212122</c:v>
                </c:pt>
                <c:pt idx="14">
                  <c:v>0.15151515151515152</c:v>
                </c:pt>
                <c:pt idx="15">
                  <c:v>0.27272727272727271</c:v>
                </c:pt>
                <c:pt idx="16">
                  <c:v>0.30303030303030304</c:v>
                </c:pt>
                <c:pt idx="17">
                  <c:v>0.19696969696969696</c:v>
                </c:pt>
                <c:pt idx="18">
                  <c:v>0.16666666666666666</c:v>
                </c:pt>
                <c:pt idx="19">
                  <c:v>0.32727272727272727</c:v>
                </c:pt>
                <c:pt idx="20">
                  <c:v>0.21212121212121213</c:v>
                </c:pt>
                <c:pt idx="21">
                  <c:v>9.0909090909090912E-2</c:v>
                </c:pt>
                <c:pt idx="22">
                  <c:v>0</c:v>
                </c:pt>
                <c:pt idx="23">
                  <c:v>9.0909090909090912E-2</c:v>
                </c:pt>
                <c:pt idx="24">
                  <c:v>0.18181818181818182</c:v>
                </c:pt>
                <c:pt idx="25">
                  <c:v>0.21212121212121213</c:v>
                </c:pt>
                <c:pt idx="26">
                  <c:v>0.19696969696969696</c:v>
                </c:pt>
                <c:pt idx="27">
                  <c:v>0.16969696969696968</c:v>
                </c:pt>
                <c:pt idx="28">
                  <c:v>0.14545454545454548</c:v>
                </c:pt>
                <c:pt idx="29">
                  <c:v>0.13333333333333333</c:v>
                </c:pt>
                <c:pt idx="30">
                  <c:v>0.12121212121212122</c:v>
                </c:pt>
                <c:pt idx="31">
                  <c:v>0.10909090909090909</c:v>
                </c:pt>
                <c:pt idx="32">
                  <c:v>9.696969696969697E-2</c:v>
                </c:pt>
                <c:pt idx="33">
                  <c:v>8.484848484848484E-2</c:v>
                </c:pt>
                <c:pt idx="34">
                  <c:v>1.2121212121212132E-2</c:v>
                </c:pt>
                <c:pt idx="35">
                  <c:v>7.575757575757576E-2</c:v>
                </c:pt>
                <c:pt idx="36">
                  <c:v>0.18181818181818182</c:v>
                </c:pt>
                <c:pt idx="37">
                  <c:v>0.30303030303030304</c:v>
                </c:pt>
                <c:pt idx="38">
                  <c:v>0.42424242424242425</c:v>
                </c:pt>
                <c:pt idx="39">
                  <c:v>0.37878787878787878</c:v>
                </c:pt>
                <c:pt idx="40">
                  <c:v>0.3515151515151515</c:v>
                </c:pt>
                <c:pt idx="41">
                  <c:v>0.22787878787878788</c:v>
                </c:pt>
                <c:pt idx="42">
                  <c:v>0.18181818181818182</c:v>
                </c:pt>
                <c:pt idx="43">
                  <c:v>0.16969696969696968</c:v>
                </c:pt>
                <c:pt idx="44">
                  <c:v>0.14545454545454548</c:v>
                </c:pt>
                <c:pt idx="45">
                  <c:v>0.10909090909090909</c:v>
                </c:pt>
                <c:pt idx="46">
                  <c:v>8.484848484848484E-2</c:v>
                </c:pt>
                <c:pt idx="47">
                  <c:v>6.0606060606060608E-2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15-452E-8EB0-728409CB1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2763231"/>
        <c:axId val="1252757823"/>
      </c:lineChart>
      <c:catAx>
        <c:axId val="1252763231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57823"/>
        <c:crosses val="autoZero"/>
        <c:auto val="1"/>
        <c:lblAlgn val="ctr"/>
        <c:lblOffset val="100"/>
        <c:noMultiLvlLbl val="0"/>
      </c:catAx>
      <c:valAx>
        <c:axId val="12527578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6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7995960888584"/>
          <c:y val="1.2095093933712763E-2"/>
          <c:w val="0.89320038436826343"/>
          <c:h val="0.699674445307295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'MESA model'!$H$66</c:f>
              <c:strCache>
                <c:ptCount val="1"/>
                <c:pt idx="0">
                  <c:v>80% V2G compatible 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'MESA model'!$G$67:$G$71</c:f>
              <c:strCache>
                <c:ptCount val="5"/>
                <c:pt idx="0">
                  <c:v>12AM-5AM</c:v>
                </c:pt>
                <c:pt idx="1">
                  <c:v>5AM-10AM</c:v>
                </c:pt>
                <c:pt idx="2">
                  <c:v>10AM-3PM</c:v>
                </c:pt>
                <c:pt idx="3">
                  <c:v>3PM-8PM</c:v>
                </c:pt>
                <c:pt idx="4">
                  <c:v>8PM-12AM</c:v>
                </c:pt>
              </c:strCache>
            </c:strRef>
          </c:cat>
          <c:val>
            <c:numRef>
              <c:f>'MESA model'!$H$67:$H$71</c:f>
              <c:numCache>
                <c:formatCode>General</c:formatCode>
                <c:ptCount val="5"/>
                <c:pt idx="0">
                  <c:v>12396.77556</c:v>
                </c:pt>
                <c:pt idx="1">
                  <c:v>5002.3297499999999</c:v>
                </c:pt>
                <c:pt idx="2">
                  <c:v>3092.7811800000004</c:v>
                </c:pt>
                <c:pt idx="3">
                  <c:v>4766.79054</c:v>
                </c:pt>
                <c:pt idx="4">
                  <c:v>3312.5797800000005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D-49FE-ACF7-B8029868DB4A}"/>
            </c:ext>
          </c:extLst>
        </c:ser>
        <c:ser>
          <c:idx val="1"/>
          <c:order val="1"/>
          <c:tx>
            <c:strRef>
              <c:f>'MESA model'!$I$66</c:f>
              <c:strCache>
                <c:ptCount val="1"/>
                <c:pt idx="0">
                  <c:v>50% V2G compatible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'MESA model'!$G$67:$G$71</c:f>
              <c:strCache>
                <c:ptCount val="5"/>
                <c:pt idx="0">
                  <c:v>12AM-5AM</c:v>
                </c:pt>
                <c:pt idx="1">
                  <c:v>5AM-10AM</c:v>
                </c:pt>
                <c:pt idx="2">
                  <c:v>10AM-3PM</c:v>
                </c:pt>
                <c:pt idx="3">
                  <c:v>3PM-8PM</c:v>
                </c:pt>
                <c:pt idx="4">
                  <c:v>8PM-12AM</c:v>
                </c:pt>
              </c:strCache>
            </c:strRef>
          </c:cat>
          <c:val>
            <c:numRef>
              <c:f>'MESA model'!$I$67:$I$71</c:f>
              <c:numCache>
                <c:formatCode>General</c:formatCode>
                <c:ptCount val="5"/>
                <c:pt idx="0">
                  <c:v>10717.704</c:v>
                </c:pt>
                <c:pt idx="1">
                  <c:v>3126.0200100000002</c:v>
                </c:pt>
                <c:pt idx="2">
                  <c:v>1932.5391000000002</c:v>
                </c:pt>
                <c:pt idx="3">
                  <c:v>2977.1736299999998</c:v>
                </c:pt>
                <c:pt idx="4">
                  <c:v>1936.9729500000001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D-49FE-ACF7-B8029868DB4A}"/>
            </c:ext>
          </c:extLst>
        </c:ser>
        <c:ser>
          <c:idx val="2"/>
          <c:order val="2"/>
          <c:tx>
            <c:strRef>
              <c:f>'MESA model'!$J$66</c:f>
              <c:strCache>
                <c:ptCount val="1"/>
                <c:pt idx="0">
                  <c:v>30% V2G compatible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'MESA model'!$G$67:$G$71</c:f>
              <c:strCache>
                <c:ptCount val="5"/>
                <c:pt idx="0">
                  <c:v>12AM-5AM</c:v>
                </c:pt>
                <c:pt idx="1">
                  <c:v>5AM-10AM</c:v>
                </c:pt>
                <c:pt idx="2">
                  <c:v>10AM-3PM</c:v>
                </c:pt>
                <c:pt idx="3">
                  <c:v>3PM-8PM</c:v>
                </c:pt>
                <c:pt idx="4">
                  <c:v>8PM-12AM</c:v>
                </c:pt>
              </c:strCache>
            </c:strRef>
          </c:cat>
          <c:val>
            <c:numRef>
              <c:f>'MESA model'!$J$67:$J$71</c:f>
              <c:numCache>
                <c:formatCode>General</c:formatCode>
                <c:ptCount val="5"/>
                <c:pt idx="0">
                  <c:v>6876.4871700000003</c:v>
                </c:pt>
                <c:pt idx="1">
                  <c:v>1875.0813600000001</c:v>
                </c:pt>
                <c:pt idx="2">
                  <c:v>1160.3588999999999</c:v>
                </c:pt>
                <c:pt idx="3">
                  <c:v>1783.24668</c:v>
                </c:pt>
                <c:pt idx="4">
                  <c:v>1160.60493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0D-49FE-ACF7-B8029868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796863"/>
        <c:axId val="1252797279"/>
      </c:barChart>
      <c:catAx>
        <c:axId val="125279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97279"/>
        <c:crosses val="autoZero"/>
        <c:auto val="1"/>
        <c:lblAlgn val="ctr"/>
        <c:lblOffset val="100"/>
        <c:noMultiLvlLbl val="0"/>
      </c:catAx>
      <c:valAx>
        <c:axId val="125279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9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'Dispatch with solar &amp; wind'!$B$38</c:f>
              <c:strCache>
                <c:ptCount val="1"/>
                <c:pt idx="0">
                  <c:v>00:00-05:00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'Dispatch with solar &amp; wind'!$C$37:$G$37</c:f>
              <c:strCache>
                <c:ptCount val="5"/>
                <c:pt idx="0">
                  <c:v>Solar</c:v>
                </c:pt>
                <c:pt idx="1">
                  <c:v>Wind</c:v>
                </c:pt>
                <c:pt idx="2">
                  <c:v>80% V2G compatible </c:v>
                </c:pt>
                <c:pt idx="3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'Dispatch with solar &amp; wind'!$C$38:$G$38</c:f>
              <c:numCache>
                <c:formatCode>General</c:formatCode>
                <c:ptCount val="5"/>
                <c:pt idx="0">
                  <c:v>24.586712328767131</c:v>
                </c:pt>
                <c:pt idx="1">
                  <c:v>5951.3323140900193</c:v>
                </c:pt>
                <c:pt idx="2">
                  <c:v>3307.5000570000002</c:v>
                </c:pt>
                <c:pt idx="3">
                  <c:v>2627.7840374999996</c:v>
                </c:pt>
                <c:pt idx="4">
                  <c:v>1665.4486664999999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E-4A48-A606-31A1DF4CB3B5}"/>
            </c:ext>
          </c:extLst>
        </c:ser>
        <c:ser>
          <c:idx val="1"/>
          <c:order val="1"/>
          <c:tx>
            <c:strRef>
              <c:f>'Dispatch with solar &amp; wind'!$B$39</c:f>
              <c:strCache>
                <c:ptCount val="1"/>
                <c:pt idx="0">
                  <c:v>05:00-10:00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'Dispatch with solar &amp; wind'!$C$37:$G$37</c:f>
              <c:strCache>
                <c:ptCount val="5"/>
                <c:pt idx="0">
                  <c:v>Solar</c:v>
                </c:pt>
                <c:pt idx="1">
                  <c:v>Wind</c:v>
                </c:pt>
                <c:pt idx="2">
                  <c:v>80% V2G compatible </c:v>
                </c:pt>
                <c:pt idx="3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'Dispatch with solar &amp; wind'!$C$39:$G$39</c:f>
              <c:numCache>
                <c:formatCode>General</c:formatCode>
                <c:ptCount val="5"/>
                <c:pt idx="0">
                  <c:v>2526.9001369863004</c:v>
                </c:pt>
                <c:pt idx="1">
                  <c:v>5800.6879305283728</c:v>
                </c:pt>
                <c:pt idx="2">
                  <c:v>1828.6108950000003</c:v>
                </c:pt>
                <c:pt idx="3">
                  <c:v>1109.4472395</c:v>
                </c:pt>
                <c:pt idx="4">
                  <c:v>665.16750449999995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1E-4A48-A606-31A1DF4CB3B5}"/>
            </c:ext>
          </c:extLst>
        </c:ser>
        <c:ser>
          <c:idx val="2"/>
          <c:order val="2"/>
          <c:tx>
            <c:strRef>
              <c:f>'Dispatch with solar &amp; wind'!$B$40</c:f>
              <c:strCache>
                <c:ptCount val="1"/>
                <c:pt idx="0">
                  <c:v>10:00-15:00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'Dispatch with solar &amp; wind'!$C$37:$G$37</c:f>
              <c:strCache>
                <c:ptCount val="5"/>
                <c:pt idx="0">
                  <c:v>Solar</c:v>
                </c:pt>
                <c:pt idx="1">
                  <c:v>Wind</c:v>
                </c:pt>
                <c:pt idx="2">
                  <c:v>80% V2G compatible </c:v>
                </c:pt>
                <c:pt idx="3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'Dispatch with solar &amp; wind'!$C$40:$G$40</c:f>
              <c:numCache>
                <c:formatCode>General</c:formatCode>
                <c:ptCount val="5"/>
                <c:pt idx="0">
                  <c:v>7577.3143835616429</c:v>
                </c:pt>
                <c:pt idx="1">
                  <c:v>6315.2890264187881</c:v>
                </c:pt>
                <c:pt idx="2">
                  <c:v>1446.7011810000004</c:v>
                </c:pt>
                <c:pt idx="3">
                  <c:v>870.75105750000012</c:v>
                </c:pt>
                <c:pt idx="4">
                  <c:v>522.22301249999998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1E-4A48-A606-31A1DF4CB3B5}"/>
            </c:ext>
          </c:extLst>
        </c:ser>
        <c:ser>
          <c:idx val="3"/>
          <c:order val="3"/>
          <c:tx>
            <c:strRef>
              <c:f>'Dispatch with solar &amp; wind'!$B$41</c:f>
              <c:strCache>
                <c:ptCount val="1"/>
                <c:pt idx="0">
                  <c:v>15:00-20:00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'Dispatch with solar &amp; wind'!$C$37:$G$37</c:f>
              <c:strCache>
                <c:ptCount val="5"/>
                <c:pt idx="0">
                  <c:v>Solar</c:v>
                </c:pt>
                <c:pt idx="1">
                  <c:v>Wind</c:v>
                </c:pt>
                <c:pt idx="2">
                  <c:v>80% V2G compatible </c:v>
                </c:pt>
                <c:pt idx="3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'Dispatch with solar &amp; wind'!$C$41:$G$41</c:f>
              <c:numCache>
                <c:formatCode>General</c:formatCode>
                <c:ptCount val="5"/>
                <c:pt idx="0">
                  <c:v>2257.3631506849324</c:v>
                </c:pt>
                <c:pt idx="1">
                  <c:v>6063.9788894324847</c:v>
                </c:pt>
                <c:pt idx="2">
                  <c:v>1781.5030530000001</c:v>
                </c:pt>
                <c:pt idx="3">
                  <c:v>1079.6779635</c:v>
                </c:pt>
                <c:pt idx="4">
                  <c:v>646.80056850000005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1E-4A48-A606-31A1DF4CB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1445151"/>
        <c:axId val="1101446399"/>
      </c:barChart>
      <c:catAx>
        <c:axId val="1101445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446399"/>
        <c:crosses val="autoZero"/>
        <c:auto val="1"/>
        <c:lblAlgn val="ctr"/>
        <c:lblOffset val="100"/>
        <c:noMultiLvlLbl val="0"/>
      </c:catAx>
      <c:valAx>
        <c:axId val="110144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44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288131</xdr:colOff>
      <xdr:row>11</xdr:row>
      <xdr:rowOff>78582</xdr:rowOff>
    </xdr:from>
    <xdr:to>
      <xdr:col>11</xdr:col>
      <xdr:colOff>326231</xdr:colOff>
      <xdr:row>26</xdr:row>
      <xdr:rowOff>107157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E8781F-DED6-A1BB-D451-725352CF6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259554</xdr:colOff>
      <xdr:row>28</xdr:row>
      <xdr:rowOff>95249</xdr:rowOff>
    </xdr:from>
    <xdr:to>
      <xdr:col>13</xdr:col>
      <xdr:colOff>209549</xdr:colOff>
      <xdr:row>41</xdr:row>
      <xdr:rowOff>114299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51E027-64CA-C8D9-52A7-EDD868A19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256493</xdr:colOff>
      <xdr:row>56</xdr:row>
      <xdr:rowOff>81643</xdr:rowOff>
    </xdr:from>
    <xdr:to>
      <xdr:col>21</xdr:col>
      <xdr:colOff>1038904</xdr:colOff>
      <xdr:row>93</xdr:row>
      <xdr:rowOff>104774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8B28B9-178A-151E-5207-CD682F9BF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50</xdr:row>
      <xdr:rowOff>152400</xdr:rowOff>
    </xdr:from>
    <xdr:to>
      <xdr:col>6</xdr:col>
      <xdr:colOff>1066800</xdr:colOff>
      <xdr:row>66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6B4C52-8647-A612-BBED-C03B7348C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E299-7555-4AAF-BE15-D2B537BF7520}">
  <dimension ref="A1:N49"/>
  <sheetViews>
    <sheetView topLeftCell="A25" workbookViewId="0">
      <selection activeCell="F54" sqref="F54"/>
    </sheetView>
  </sheetViews>
  <sheetFormatPr defaultRowHeight="14.25" x14ac:dyDescent="0.45"/>
  <cols>
    <col min="3" max="3" width="13.3984375" customWidth="1"/>
    <col min="5" max="5" width="13.46484375" customWidth="1"/>
  </cols>
  <sheetData>
    <row r="1" spans="1:14" x14ac:dyDescent="0.45">
      <c r="A1" t="s">
        <v>0</v>
      </c>
      <c r="B1" t="s">
        <v>1</v>
      </c>
      <c r="C1" t="s">
        <v>7</v>
      </c>
    </row>
    <row r="2" spans="1:14" x14ac:dyDescent="0.45">
      <c r="A2" s="1">
        <v>0</v>
      </c>
      <c r="B2">
        <v>10</v>
      </c>
      <c r="C2" cm="1">
        <f t="array" ref="C2:C49">(B2:B49-2)/16.5</f>
        <v>0.48484848484848486</v>
      </c>
      <c r="E2" t="s">
        <v>2</v>
      </c>
      <c r="F2">
        <f>AVERAGE(B2:B49)</f>
        <v>7.1616666666666662</v>
      </c>
    </row>
    <row r="3" spans="1:14" x14ac:dyDescent="0.45">
      <c r="A3" s="1">
        <v>2.0833333333333332E-2</v>
      </c>
      <c r="B3">
        <v>12</v>
      </c>
      <c r="C3">
        <v>0.60606060606060608</v>
      </c>
      <c r="E3" t="s">
        <v>3</v>
      </c>
      <c r="F3">
        <f>STDEV(B2:B49)</f>
        <v>4.6556944466042722</v>
      </c>
      <c r="M3">
        <v>5</v>
      </c>
      <c r="N3">
        <f>AVERAGE(C2:C12)</f>
        <v>0.778236914600551</v>
      </c>
    </row>
    <row r="4" spans="1:14" x14ac:dyDescent="0.45">
      <c r="A4" s="1">
        <v>4.1666666666666664E-2</v>
      </c>
      <c r="B4">
        <v>13</v>
      </c>
      <c r="C4">
        <v>0.66666666666666663</v>
      </c>
      <c r="E4" t="s">
        <v>4</v>
      </c>
      <c r="F4">
        <f>MAX(B2:B49)</f>
        <v>18.5</v>
      </c>
      <c r="M4">
        <v>10</v>
      </c>
      <c r="N4">
        <f>AVERAGE(C13:C22)</f>
        <v>0.21151515151515152</v>
      </c>
    </row>
    <row r="5" spans="1:14" x14ac:dyDescent="0.45">
      <c r="A5" s="1">
        <v>6.25E-2</v>
      </c>
      <c r="B5">
        <v>15</v>
      </c>
      <c r="C5">
        <v>0.78787878787878785</v>
      </c>
      <c r="E5" t="s">
        <v>5</v>
      </c>
      <c r="F5">
        <f>MIN(B2:B49)</f>
        <v>2</v>
      </c>
      <c r="M5">
        <v>15</v>
      </c>
      <c r="N5">
        <f>AVERAGE(C23:C32)</f>
        <v>0.13424242424242422</v>
      </c>
    </row>
    <row r="6" spans="1:14" x14ac:dyDescent="0.45">
      <c r="A6" s="1">
        <v>8.3333333333333329E-2</v>
      </c>
      <c r="B6">
        <v>16</v>
      </c>
      <c r="C6">
        <v>0.84848484848484851</v>
      </c>
      <c r="E6" t="s">
        <v>6</v>
      </c>
      <c r="F6">
        <f>F4-F5</f>
        <v>16.5</v>
      </c>
      <c r="M6">
        <v>20</v>
      </c>
      <c r="N6">
        <f>AVERAGE(C33:C42)</f>
        <v>0.20181818181818181</v>
      </c>
    </row>
    <row r="7" spans="1:14" x14ac:dyDescent="0.45">
      <c r="A7" s="1">
        <v>0.10416666666666667</v>
      </c>
      <c r="B7">
        <v>16.5</v>
      </c>
      <c r="C7">
        <v>0.87878787878787878</v>
      </c>
      <c r="M7">
        <v>24</v>
      </c>
      <c r="N7">
        <f>AVERAGE(C43:C49)</f>
        <v>0.13991341991341993</v>
      </c>
    </row>
    <row r="8" spans="1:14" x14ac:dyDescent="0.45">
      <c r="A8" s="1">
        <v>0.125</v>
      </c>
      <c r="B8">
        <v>17.5</v>
      </c>
      <c r="C8">
        <v>0.93939393939393945</v>
      </c>
    </row>
    <row r="9" spans="1:14" x14ac:dyDescent="0.45">
      <c r="A9" s="1">
        <v>0.14583333333333334</v>
      </c>
      <c r="B9">
        <v>17.75</v>
      </c>
      <c r="C9">
        <v>0.95454545454545459</v>
      </c>
    </row>
    <row r="10" spans="1:14" x14ac:dyDescent="0.45">
      <c r="A10" s="1">
        <v>0.16666666666666666</v>
      </c>
      <c r="B10">
        <v>18.5</v>
      </c>
      <c r="C10">
        <v>1</v>
      </c>
    </row>
    <row r="11" spans="1:14" x14ac:dyDescent="0.45">
      <c r="A11" s="1">
        <v>0.1875</v>
      </c>
      <c r="B11">
        <v>15</v>
      </c>
      <c r="C11">
        <v>0.78787878787878785</v>
      </c>
    </row>
    <row r="12" spans="1:14" x14ac:dyDescent="0.45">
      <c r="A12" s="1">
        <v>0.20833333333333334</v>
      </c>
      <c r="B12">
        <v>12</v>
      </c>
      <c r="C12">
        <v>0.60606060606060608</v>
      </c>
    </row>
    <row r="13" spans="1:14" x14ac:dyDescent="0.45">
      <c r="A13" s="1">
        <v>0.22916666666666666</v>
      </c>
      <c r="B13">
        <v>7</v>
      </c>
      <c r="C13">
        <v>0.30303030303030304</v>
      </c>
    </row>
    <row r="14" spans="1:14" x14ac:dyDescent="0.45">
      <c r="A14" s="1">
        <v>0.25</v>
      </c>
      <c r="B14">
        <v>3</v>
      </c>
      <c r="C14">
        <v>6.0606060606060608E-2</v>
      </c>
    </row>
    <row r="15" spans="1:14" x14ac:dyDescent="0.45">
      <c r="A15" s="1">
        <v>0.27083333333333331</v>
      </c>
      <c r="B15">
        <v>4</v>
      </c>
      <c r="C15">
        <v>0.12121212121212122</v>
      </c>
    </row>
    <row r="16" spans="1:14" x14ac:dyDescent="0.45">
      <c r="A16" s="1">
        <v>0.29166666666666669</v>
      </c>
      <c r="B16">
        <v>4.5</v>
      </c>
      <c r="C16">
        <v>0.15151515151515152</v>
      </c>
    </row>
    <row r="17" spans="1:3" x14ac:dyDescent="0.45">
      <c r="A17" s="1">
        <v>0.3125</v>
      </c>
      <c r="B17">
        <v>6.5</v>
      </c>
      <c r="C17">
        <v>0.27272727272727271</v>
      </c>
    </row>
    <row r="18" spans="1:3" x14ac:dyDescent="0.45">
      <c r="A18" s="1">
        <v>0.33333333333333331</v>
      </c>
      <c r="B18">
        <v>7</v>
      </c>
      <c r="C18">
        <v>0.30303030303030304</v>
      </c>
    </row>
    <row r="19" spans="1:3" x14ac:dyDescent="0.45">
      <c r="A19" s="1">
        <v>0.35416666666666669</v>
      </c>
      <c r="B19">
        <v>5.25</v>
      </c>
      <c r="C19">
        <v>0.19696969696969696</v>
      </c>
    </row>
    <row r="20" spans="1:3" x14ac:dyDescent="0.45">
      <c r="A20" s="1">
        <v>0.375</v>
      </c>
      <c r="B20">
        <v>4.75</v>
      </c>
      <c r="C20">
        <v>0.16666666666666666</v>
      </c>
    </row>
    <row r="21" spans="1:3" x14ac:dyDescent="0.45">
      <c r="A21" s="1">
        <v>0.39583333333333331</v>
      </c>
      <c r="B21">
        <v>7.4</v>
      </c>
      <c r="C21">
        <v>0.32727272727272727</v>
      </c>
    </row>
    <row r="22" spans="1:3" x14ac:dyDescent="0.45">
      <c r="A22" s="1">
        <v>0.41666666666666669</v>
      </c>
      <c r="B22">
        <v>5.5</v>
      </c>
      <c r="C22">
        <v>0.21212121212121213</v>
      </c>
    </row>
    <row r="23" spans="1:3" x14ac:dyDescent="0.45">
      <c r="A23" s="1">
        <v>0.4375</v>
      </c>
      <c r="B23">
        <v>3.5</v>
      </c>
      <c r="C23">
        <v>9.0909090909090912E-2</v>
      </c>
    </row>
    <row r="24" spans="1:3" x14ac:dyDescent="0.45">
      <c r="A24" s="1">
        <v>0.45833333333333331</v>
      </c>
      <c r="B24">
        <v>2</v>
      </c>
      <c r="C24">
        <v>0</v>
      </c>
    </row>
    <row r="25" spans="1:3" x14ac:dyDescent="0.45">
      <c r="A25" s="1">
        <v>0.47916666666666669</v>
      </c>
      <c r="B25">
        <v>3.5</v>
      </c>
      <c r="C25">
        <v>9.0909090909090912E-2</v>
      </c>
    </row>
    <row r="26" spans="1:3" x14ac:dyDescent="0.45">
      <c r="A26" s="1">
        <v>0.5</v>
      </c>
      <c r="B26">
        <v>5</v>
      </c>
      <c r="C26">
        <v>0.18181818181818182</v>
      </c>
    </row>
    <row r="27" spans="1:3" x14ac:dyDescent="0.45">
      <c r="A27" s="1">
        <v>0.52083333333333337</v>
      </c>
      <c r="B27">
        <v>5.5</v>
      </c>
      <c r="C27">
        <v>0.21212121212121213</v>
      </c>
    </row>
    <row r="28" spans="1:3" x14ac:dyDescent="0.45">
      <c r="A28" s="1">
        <v>0.54166666666666663</v>
      </c>
      <c r="B28">
        <v>5.25</v>
      </c>
      <c r="C28">
        <v>0.19696969696969696</v>
      </c>
    </row>
    <row r="29" spans="1:3" x14ac:dyDescent="0.45">
      <c r="A29" s="1">
        <v>0.5625</v>
      </c>
      <c r="B29">
        <v>4.8</v>
      </c>
      <c r="C29">
        <v>0.16969696969696968</v>
      </c>
    </row>
    <row r="30" spans="1:3" x14ac:dyDescent="0.45">
      <c r="A30" s="1">
        <v>0.58333333333333337</v>
      </c>
      <c r="B30">
        <v>4.4000000000000004</v>
      </c>
      <c r="C30">
        <v>0.14545454545454548</v>
      </c>
    </row>
    <row r="31" spans="1:3" x14ac:dyDescent="0.45">
      <c r="A31" s="1">
        <v>0.60416666666666663</v>
      </c>
      <c r="B31">
        <v>4.2</v>
      </c>
      <c r="C31">
        <v>0.13333333333333333</v>
      </c>
    </row>
    <row r="32" spans="1:3" x14ac:dyDescent="0.45">
      <c r="A32" s="1">
        <v>0.625</v>
      </c>
      <c r="B32">
        <v>4</v>
      </c>
      <c r="C32">
        <v>0.12121212121212122</v>
      </c>
    </row>
    <row r="33" spans="1:3" x14ac:dyDescent="0.45">
      <c r="A33" s="1">
        <v>0.64583333333333337</v>
      </c>
      <c r="B33">
        <v>3.8</v>
      </c>
      <c r="C33">
        <v>0.10909090909090909</v>
      </c>
    </row>
    <row r="34" spans="1:3" x14ac:dyDescent="0.45">
      <c r="A34" s="1">
        <v>0.66666666666666663</v>
      </c>
      <c r="B34">
        <v>3.6</v>
      </c>
      <c r="C34">
        <v>9.696969696969697E-2</v>
      </c>
    </row>
    <row r="35" spans="1:3" x14ac:dyDescent="0.45">
      <c r="A35" s="1">
        <v>0.6875</v>
      </c>
      <c r="B35">
        <v>3.4</v>
      </c>
      <c r="C35">
        <v>8.484848484848484E-2</v>
      </c>
    </row>
    <row r="36" spans="1:3" x14ac:dyDescent="0.45">
      <c r="A36" s="1">
        <v>0.70833333333333337</v>
      </c>
      <c r="B36">
        <v>2.2000000000000002</v>
      </c>
      <c r="C36">
        <v>1.2121212121212132E-2</v>
      </c>
    </row>
    <row r="37" spans="1:3" x14ac:dyDescent="0.45">
      <c r="A37" s="1">
        <v>0.72916666666666663</v>
      </c>
      <c r="B37">
        <v>3.25</v>
      </c>
      <c r="C37">
        <v>7.575757575757576E-2</v>
      </c>
    </row>
    <row r="38" spans="1:3" x14ac:dyDescent="0.45">
      <c r="A38" s="1">
        <v>0.75</v>
      </c>
      <c r="B38">
        <v>5</v>
      </c>
      <c r="C38">
        <v>0.18181818181818182</v>
      </c>
    </row>
    <row r="39" spans="1:3" x14ac:dyDescent="0.45">
      <c r="A39" s="1">
        <v>0.77083333333333337</v>
      </c>
      <c r="B39">
        <v>7</v>
      </c>
      <c r="C39">
        <v>0.30303030303030304</v>
      </c>
    </row>
    <row r="40" spans="1:3" x14ac:dyDescent="0.45">
      <c r="A40" s="1">
        <v>0.79166666666666663</v>
      </c>
      <c r="B40">
        <v>9</v>
      </c>
      <c r="C40">
        <v>0.42424242424242425</v>
      </c>
    </row>
    <row r="41" spans="1:3" x14ac:dyDescent="0.45">
      <c r="A41" s="1">
        <v>0.8125</v>
      </c>
      <c r="B41">
        <v>8.25</v>
      </c>
      <c r="C41">
        <v>0.37878787878787878</v>
      </c>
    </row>
    <row r="42" spans="1:3" x14ac:dyDescent="0.45">
      <c r="A42" s="1">
        <v>0.83333333333333337</v>
      </c>
      <c r="B42">
        <v>7.8</v>
      </c>
      <c r="C42">
        <v>0.3515151515151515</v>
      </c>
    </row>
    <row r="43" spans="1:3" x14ac:dyDescent="0.45">
      <c r="A43" s="1">
        <v>0.85416666666666663</v>
      </c>
      <c r="B43">
        <v>5.76</v>
      </c>
      <c r="C43">
        <v>0.22787878787878788</v>
      </c>
    </row>
    <row r="44" spans="1:3" x14ac:dyDescent="0.45">
      <c r="A44" s="1">
        <v>0.875</v>
      </c>
      <c r="B44">
        <v>5</v>
      </c>
      <c r="C44">
        <v>0.18181818181818182</v>
      </c>
    </row>
    <row r="45" spans="1:3" x14ac:dyDescent="0.45">
      <c r="A45" s="1">
        <v>0.89583333333333337</v>
      </c>
      <c r="B45">
        <v>4.8</v>
      </c>
      <c r="C45">
        <v>0.16969696969696968</v>
      </c>
    </row>
    <row r="46" spans="1:3" x14ac:dyDescent="0.45">
      <c r="A46" s="1">
        <v>0.91666666666666663</v>
      </c>
      <c r="B46">
        <v>4.4000000000000004</v>
      </c>
      <c r="C46">
        <v>0.14545454545454548</v>
      </c>
    </row>
    <row r="47" spans="1:3" x14ac:dyDescent="0.45">
      <c r="A47" s="1">
        <v>0.9375</v>
      </c>
      <c r="B47">
        <v>3.8</v>
      </c>
      <c r="C47">
        <v>0.10909090909090909</v>
      </c>
    </row>
    <row r="48" spans="1:3" x14ac:dyDescent="0.45">
      <c r="A48" s="1">
        <v>0.95833333333333337</v>
      </c>
      <c r="B48">
        <v>3.4</v>
      </c>
      <c r="C48">
        <v>8.484848484848484E-2</v>
      </c>
    </row>
    <row r="49" spans="1:3" x14ac:dyDescent="0.45">
      <c r="A49" s="1">
        <v>0.97916666666666663</v>
      </c>
      <c r="B49">
        <v>3</v>
      </c>
      <c r="C49">
        <v>6.0606060606060608E-2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EBBB-777B-4E5D-801E-910E8C051AED}">
  <dimension ref="A2:AY71"/>
  <sheetViews>
    <sheetView zoomScale="70" zoomScaleNormal="70" workbookViewId="0">
      <selection activeCell="I20" sqref="I20"/>
    </sheetView>
  </sheetViews>
  <sheetFormatPr defaultRowHeight="14.25" x14ac:dyDescent="0.45"/>
  <cols>
    <col min="6" max="6" width="14.53125" customWidth="1"/>
    <col min="7" max="7" width="21.9296875" customWidth="1"/>
    <col min="8" max="8" width="21.53125" customWidth="1"/>
    <col min="9" max="9" width="27.06640625" customWidth="1"/>
    <col min="10" max="10" width="22.9296875" customWidth="1"/>
    <col min="19" max="19" width="18.59765625" customWidth="1"/>
    <col min="20" max="20" width="24.1328125" customWidth="1"/>
    <col min="21" max="21" width="19.265625" customWidth="1"/>
    <col min="22" max="22" width="19.6640625" customWidth="1"/>
  </cols>
  <sheetData>
    <row r="2" spans="1:51" x14ac:dyDescent="0.45">
      <c r="A2">
        <v>0</v>
      </c>
      <c r="B2" t="str" cm="1">
        <f t="array" ref="B2:AW2">CONCATENATE(TRANSPOSE(A2:A49)&amp;",")</f>
        <v>0,</v>
      </c>
      <c r="C2" t="str">
        <v>0.5,</v>
      </c>
      <c r="D2" t="str">
        <v>1,</v>
      </c>
      <c r="E2" t="str">
        <v>1.5,</v>
      </c>
      <c r="F2" t="str">
        <v>2,</v>
      </c>
      <c r="G2" t="str">
        <v>2.5,</v>
      </c>
      <c r="H2" t="str">
        <v>3,</v>
      </c>
      <c r="I2" t="str">
        <v>3.5,</v>
      </c>
      <c r="J2" t="str">
        <v>4,</v>
      </c>
      <c r="K2" t="str">
        <v>4.5,</v>
      </c>
      <c r="L2" t="str">
        <v>5,</v>
      </c>
      <c r="M2" t="str">
        <v>5.5,</v>
      </c>
      <c r="N2" t="str">
        <v>6,</v>
      </c>
      <c r="O2" t="str">
        <v>6.5,</v>
      </c>
      <c r="P2" t="str">
        <v>7,</v>
      </c>
      <c r="Q2" t="str">
        <v>7.5,</v>
      </c>
      <c r="R2" t="str">
        <v>8,</v>
      </c>
      <c r="S2" t="str">
        <v>8.5,</v>
      </c>
      <c r="T2" t="str">
        <v>9,</v>
      </c>
      <c r="U2" t="str">
        <v>9.5,</v>
      </c>
      <c r="V2" t="str">
        <v>10,</v>
      </c>
      <c r="W2" t="str">
        <v>10.5,</v>
      </c>
      <c r="X2" t="str">
        <v>11,</v>
      </c>
      <c r="Y2" t="str">
        <v>11.5,</v>
      </c>
      <c r="Z2" t="str">
        <v>12,</v>
      </c>
      <c r="AA2" t="str">
        <v>12.5,</v>
      </c>
      <c r="AB2" t="str">
        <v>13,</v>
      </c>
      <c r="AC2" t="str">
        <v>13.5,</v>
      </c>
      <c r="AD2" t="str">
        <v>14,</v>
      </c>
      <c r="AE2" t="str">
        <v>14.5,</v>
      </c>
      <c r="AF2" t="str">
        <v>15,</v>
      </c>
      <c r="AG2" t="str">
        <v>15.5,</v>
      </c>
      <c r="AH2" t="str">
        <v>16,</v>
      </c>
      <c r="AI2" t="str">
        <v>16.5,</v>
      </c>
      <c r="AJ2" t="str">
        <v>17,</v>
      </c>
      <c r="AK2" t="str">
        <v>17.5,</v>
      </c>
      <c r="AL2" t="str">
        <v>18,</v>
      </c>
      <c r="AM2" t="str">
        <v>18.5,</v>
      </c>
      <c r="AN2" t="str">
        <v>19,</v>
      </c>
      <c r="AO2" t="str">
        <v>19.5,</v>
      </c>
      <c r="AP2" t="str">
        <v>20,</v>
      </c>
      <c r="AQ2" t="str">
        <v>20.5,</v>
      </c>
      <c r="AR2" t="str">
        <v>21,</v>
      </c>
      <c r="AS2" t="str">
        <v>21.5,</v>
      </c>
      <c r="AT2" t="str">
        <v>22,</v>
      </c>
      <c r="AU2" t="str">
        <v>22.5,</v>
      </c>
      <c r="AV2" t="str">
        <v>23,</v>
      </c>
      <c r="AW2" t="str">
        <v>23.5,</v>
      </c>
    </row>
    <row r="3" spans="1:51" x14ac:dyDescent="0.45">
      <c r="A3">
        <v>0.5</v>
      </c>
    </row>
    <row r="4" spans="1:51" x14ac:dyDescent="0.45">
      <c r="A4">
        <v>1</v>
      </c>
    </row>
    <row r="5" spans="1:51" x14ac:dyDescent="0.45">
      <c r="A5">
        <v>1.5</v>
      </c>
      <c r="B5">
        <v>0.48484848484848486</v>
      </c>
      <c r="D5" t="str" cm="1">
        <f t="array" ref="D5:AY5">CONCATENATE(TRANSPOSE(B5:B52)&amp;",")</f>
        <v>0.484848484848485,</v>
      </c>
      <c r="E5" t="str">
        <v>0.606060606060606,</v>
      </c>
      <c r="F5" t="str">
        <v>0.666666666666667,</v>
      </c>
      <c r="G5" t="str">
        <v>0.787878787878788,</v>
      </c>
      <c r="H5" t="str">
        <v>0.848484848484849,</v>
      </c>
      <c r="I5" t="str">
        <v>0.878787878787879,</v>
      </c>
      <c r="J5" t="str">
        <v>0.939393939393939,</v>
      </c>
      <c r="K5" t="str">
        <v>0.954545454545455,</v>
      </c>
      <c r="L5" t="str">
        <v>1,</v>
      </c>
      <c r="M5" t="str">
        <v>0.787878787878788,</v>
      </c>
      <c r="N5" t="str">
        <v>0.606060606060606,</v>
      </c>
      <c r="O5" t="str">
        <v>0.303030303030303,</v>
      </c>
      <c r="P5" t="str">
        <v>0.0606060606060606,</v>
      </c>
      <c r="Q5" t="str">
        <v>0.121212121212121,</v>
      </c>
      <c r="R5" t="str">
        <v>0.151515151515152,</v>
      </c>
      <c r="S5" t="str">
        <v>0.272727272727273,</v>
      </c>
      <c r="T5" t="str">
        <v>0.303030303030303,</v>
      </c>
      <c r="U5" t="str">
        <v>0.196969696969697,</v>
      </c>
      <c r="V5" t="str">
        <v>0.166666666666667,</v>
      </c>
      <c r="W5" t="str">
        <v>0.327272727272727,</v>
      </c>
      <c r="X5" t="str">
        <v>0.212121212121212,</v>
      </c>
      <c r="Y5" t="str">
        <v>0.0909090909090909,</v>
      </c>
      <c r="Z5" t="str">
        <v>0,</v>
      </c>
      <c r="AA5" t="str">
        <v>0.0909090909090909,</v>
      </c>
      <c r="AB5" t="str">
        <v>0.181818181818182,</v>
      </c>
      <c r="AC5" t="str">
        <v>0.212121212121212,</v>
      </c>
      <c r="AD5" t="str">
        <v>0.196969696969697,</v>
      </c>
      <c r="AE5" t="str">
        <v>0.16969696969697,</v>
      </c>
      <c r="AF5" t="str">
        <v>0.145454545454545,</v>
      </c>
      <c r="AG5" t="str">
        <v>0.133333333333333,</v>
      </c>
      <c r="AH5" t="str">
        <v>0.121212121212121,</v>
      </c>
      <c r="AI5" t="str">
        <v>0.109090909090909,</v>
      </c>
      <c r="AJ5" t="str">
        <v>0.096969696969697,</v>
      </c>
      <c r="AK5" t="str">
        <v>0.0848484848484848,</v>
      </c>
      <c r="AL5" t="str">
        <v>0,</v>
      </c>
      <c r="AM5" t="str">
        <v>0.0757575757575758,</v>
      </c>
      <c r="AN5" t="str">
        <v>0.181818181818182,</v>
      </c>
      <c r="AO5" t="str">
        <v>0.303030303030303,</v>
      </c>
      <c r="AP5" t="str">
        <v>0.424242424242424,</v>
      </c>
      <c r="AQ5" t="str">
        <v>0.378787878787879,</v>
      </c>
      <c r="AR5" t="str">
        <v>0.351515151515152,</v>
      </c>
      <c r="AS5" t="str">
        <v>0.227878787878788,</v>
      </c>
      <c r="AT5" t="str">
        <v>0.181818181818182,</v>
      </c>
      <c r="AU5" t="str">
        <v>0.16969696969697,</v>
      </c>
      <c r="AV5" t="str">
        <v>0.145454545454545,</v>
      </c>
      <c r="AW5" t="str">
        <v>0.109090909090909,</v>
      </c>
      <c r="AX5" t="str">
        <v>0.0848484848484848,</v>
      </c>
      <c r="AY5" t="str">
        <v>0.0606060606060606,</v>
      </c>
    </row>
    <row r="6" spans="1:51" x14ac:dyDescent="0.45">
      <c r="A6">
        <v>2</v>
      </c>
      <c r="B6">
        <v>0.60606060606060608</v>
      </c>
    </row>
    <row r="7" spans="1:51" x14ac:dyDescent="0.45">
      <c r="A7">
        <v>2.5</v>
      </c>
      <c r="B7">
        <v>0.66666666666666663</v>
      </c>
    </row>
    <row r="8" spans="1:51" x14ac:dyDescent="0.45">
      <c r="A8">
        <v>3</v>
      </c>
      <c r="B8">
        <v>0.78787878787878785</v>
      </c>
    </row>
    <row r="9" spans="1:51" x14ac:dyDescent="0.45">
      <c r="A9">
        <v>3.5</v>
      </c>
      <c r="B9">
        <v>0.84848484848484851</v>
      </c>
      <c r="F9" s="2" t="s">
        <v>8</v>
      </c>
    </row>
    <row r="10" spans="1:51" x14ac:dyDescent="0.45">
      <c r="A10">
        <v>4</v>
      </c>
      <c r="B10">
        <v>0.87878787878787878</v>
      </c>
      <c r="F10" t="s">
        <v>9</v>
      </c>
      <c r="G10" t="s">
        <v>16</v>
      </c>
    </row>
    <row r="11" spans="1:51" x14ac:dyDescent="0.45">
      <c r="A11">
        <v>4.5</v>
      </c>
      <c r="B11">
        <v>0.93939393939393945</v>
      </c>
      <c r="G11" t="s">
        <v>17</v>
      </c>
      <c r="H11" t="s">
        <v>18</v>
      </c>
      <c r="I11">
        <f>0.45*37.4</f>
        <v>16.829999999999998</v>
      </c>
      <c r="J11" t="s">
        <v>25</v>
      </c>
    </row>
    <row r="12" spans="1:51" x14ac:dyDescent="0.45">
      <c r="A12">
        <v>5</v>
      </c>
      <c r="B12">
        <v>0.95454545454545459</v>
      </c>
      <c r="F12" t="s">
        <v>10</v>
      </c>
      <c r="G12" t="s">
        <v>13</v>
      </c>
      <c r="H12">
        <f>0.8*16.83</f>
        <v>13.463999999999999</v>
      </c>
    </row>
    <row r="13" spans="1:51" x14ac:dyDescent="0.45">
      <c r="A13">
        <v>5.5</v>
      </c>
      <c r="B13">
        <v>1</v>
      </c>
      <c r="F13" t="s">
        <v>11</v>
      </c>
      <c r="G13" t="s">
        <v>14</v>
      </c>
      <c r="H13">
        <f>0.5*16.83</f>
        <v>8.4149999999999991</v>
      </c>
    </row>
    <row r="14" spans="1:51" x14ac:dyDescent="0.45">
      <c r="A14">
        <v>6</v>
      </c>
      <c r="B14">
        <v>0.78787878787878785</v>
      </c>
      <c r="F14" t="s">
        <v>12</v>
      </c>
      <c r="G14" t="s">
        <v>15</v>
      </c>
      <c r="H14">
        <f>0.3*16.83</f>
        <v>5.0489999999999995</v>
      </c>
    </row>
    <row r="15" spans="1:51" x14ac:dyDescent="0.45">
      <c r="A15">
        <v>6.5</v>
      </c>
      <c r="B15">
        <v>0.60606060606060608</v>
      </c>
    </row>
    <row r="16" spans="1:51" x14ac:dyDescent="0.45">
      <c r="A16">
        <v>7</v>
      </c>
      <c r="B16">
        <v>0.30303030303030304</v>
      </c>
    </row>
    <row r="17" spans="1:22" x14ac:dyDescent="0.45">
      <c r="A17">
        <v>7.5</v>
      </c>
      <c r="B17">
        <v>6.0606060606060608E-2</v>
      </c>
      <c r="F17" s="2" t="s">
        <v>19</v>
      </c>
      <c r="H17" t="s">
        <v>13</v>
      </c>
      <c r="I17" t="s">
        <v>14</v>
      </c>
      <c r="J17" t="s">
        <v>15</v>
      </c>
    </row>
    <row r="18" spans="1:22" x14ac:dyDescent="0.45">
      <c r="A18">
        <v>8</v>
      </c>
      <c r="B18">
        <v>0.12121212121212122</v>
      </c>
      <c r="F18" s="1" t="s">
        <v>20</v>
      </c>
      <c r="G18">
        <v>0.778236914600551</v>
      </c>
      <c r="H18">
        <v>3670</v>
      </c>
      <c r="I18">
        <v>2900</v>
      </c>
      <c r="J18">
        <v>2246</v>
      </c>
    </row>
    <row r="19" spans="1:22" x14ac:dyDescent="0.45">
      <c r="A19">
        <v>8.5</v>
      </c>
      <c r="B19">
        <v>0.15151515151515152</v>
      </c>
      <c r="F19" t="s">
        <v>21</v>
      </c>
      <c r="G19">
        <v>0.21151515151515152</v>
      </c>
      <c r="H19">
        <f>SQRT(13.464) * 1000</f>
        <v>3669.3323643409572</v>
      </c>
      <c r="I19">
        <f>SQRT(8.415)*1000</f>
        <v>2900.8619408720569</v>
      </c>
      <c r="J19">
        <f>SQRT(5.049)*1000</f>
        <v>2246.9979973288805</v>
      </c>
    </row>
    <row r="20" spans="1:22" x14ac:dyDescent="0.45">
      <c r="A20">
        <v>9</v>
      </c>
      <c r="B20">
        <v>0.27272727272727271</v>
      </c>
      <c r="F20" t="s">
        <v>22</v>
      </c>
      <c r="G20">
        <v>0.13424242424242422</v>
      </c>
      <c r="H20">
        <f>SQRT(13.464) * 1000</f>
        <v>3669.3323643409572</v>
      </c>
      <c r="I20">
        <f>SQRT(8.415)*1000</f>
        <v>2900.8619408720569</v>
      </c>
      <c r="J20">
        <f>SQRT(5.049)*1000</f>
        <v>2246.9979973288805</v>
      </c>
    </row>
    <row r="21" spans="1:22" x14ac:dyDescent="0.45">
      <c r="A21">
        <v>9.5</v>
      </c>
      <c r="B21">
        <v>0.30303030303030304</v>
      </c>
      <c r="F21" t="s">
        <v>23</v>
      </c>
      <c r="G21">
        <v>0.20181818181818181</v>
      </c>
      <c r="H21">
        <f>SQRT(13.464) * 1000</f>
        <v>3669.3323643409572</v>
      </c>
      <c r="I21">
        <f>SQRT(8.415)*1000</f>
        <v>2900.8619408720569</v>
      </c>
      <c r="J21">
        <f>SQRT(5.049)*1000</f>
        <v>2246.9979973288805</v>
      </c>
    </row>
    <row r="22" spans="1:22" x14ac:dyDescent="0.45">
      <c r="A22">
        <v>10</v>
      </c>
      <c r="B22">
        <v>0.19696969696969696</v>
      </c>
      <c r="F22" t="s">
        <v>24</v>
      </c>
      <c r="G22">
        <v>0.13991341991341993</v>
      </c>
      <c r="H22">
        <f>SQRT(13.464) * 1000</f>
        <v>3669.3323643409572</v>
      </c>
      <c r="I22">
        <f>SQRT(8.415)*1000</f>
        <v>2900.8619408720569</v>
      </c>
      <c r="J22">
        <f>SQRT(5.049)*1000</f>
        <v>2246.9979973288805</v>
      </c>
    </row>
    <row r="23" spans="1:22" x14ac:dyDescent="0.45">
      <c r="A23">
        <v>10.5</v>
      </c>
      <c r="B23">
        <v>0.16666666666666666</v>
      </c>
    </row>
    <row r="24" spans="1:22" x14ac:dyDescent="0.45">
      <c r="A24">
        <v>11</v>
      </c>
      <c r="B24">
        <v>0.32727272727272727</v>
      </c>
      <c r="H24">
        <v>367</v>
      </c>
      <c r="I24">
        <v>290</v>
      </c>
      <c r="J24">
        <v>224</v>
      </c>
    </row>
    <row r="25" spans="1:22" x14ac:dyDescent="0.45">
      <c r="A25">
        <v>11.5</v>
      </c>
      <c r="B25">
        <v>0.21212121212121213</v>
      </c>
      <c r="F25" s="2" t="s">
        <v>19</v>
      </c>
      <c r="H25" t="s">
        <v>13</v>
      </c>
      <c r="I25" t="s">
        <v>14</v>
      </c>
      <c r="J25" t="s">
        <v>15</v>
      </c>
    </row>
    <row r="26" spans="1:22" x14ac:dyDescent="0.45">
      <c r="A26">
        <v>12</v>
      </c>
      <c r="B26">
        <v>9.0909090909090912E-2</v>
      </c>
      <c r="F26" s="1" t="s">
        <v>20</v>
      </c>
      <c r="G26">
        <v>0.778236914600551</v>
      </c>
      <c r="H26">
        <v>103877</v>
      </c>
      <c r="I26">
        <v>64874</v>
      </c>
      <c r="J26">
        <v>38567</v>
      </c>
      <c r="S26" s="2" t="s">
        <v>28</v>
      </c>
      <c r="T26" t="s">
        <v>13</v>
      </c>
      <c r="U26" t="s">
        <v>14</v>
      </c>
      <c r="V26" t="s">
        <v>15</v>
      </c>
    </row>
    <row r="27" spans="1:22" x14ac:dyDescent="0.45">
      <c r="A27">
        <v>12.5</v>
      </c>
      <c r="B27">
        <v>0</v>
      </c>
      <c r="F27" t="s">
        <v>21</v>
      </c>
      <c r="G27">
        <v>0.21151515151515152</v>
      </c>
      <c r="H27">
        <v>1420</v>
      </c>
      <c r="I27">
        <v>189</v>
      </c>
      <c r="J27">
        <v>129</v>
      </c>
      <c r="S27" s="1" t="s">
        <v>20</v>
      </c>
      <c r="T27">
        <v>1038.77</v>
      </c>
      <c r="U27">
        <v>648.74</v>
      </c>
      <c r="V27">
        <v>385.67</v>
      </c>
    </row>
    <row r="28" spans="1:22" x14ac:dyDescent="0.45">
      <c r="A28">
        <v>13</v>
      </c>
      <c r="B28">
        <v>9.0909090909090912E-2</v>
      </c>
      <c r="F28" t="s">
        <v>22</v>
      </c>
      <c r="G28">
        <v>0.13424242424242422</v>
      </c>
      <c r="H28">
        <v>96</v>
      </c>
      <c r="I28">
        <v>67</v>
      </c>
      <c r="J28">
        <v>58</v>
      </c>
      <c r="S28" t="s">
        <v>21</v>
      </c>
      <c r="T28">
        <v>1.42</v>
      </c>
      <c r="U28">
        <v>1.8900000000000001</v>
      </c>
      <c r="V28">
        <v>1.29</v>
      </c>
    </row>
    <row r="29" spans="1:22" x14ac:dyDescent="0.45">
      <c r="A29">
        <v>13.5</v>
      </c>
      <c r="B29">
        <v>0.18181818181818182</v>
      </c>
      <c r="F29" t="s">
        <v>23</v>
      </c>
      <c r="G29">
        <v>0.20181818181818181</v>
      </c>
      <c r="H29">
        <v>247</v>
      </c>
      <c r="I29">
        <v>139</v>
      </c>
      <c r="J29">
        <v>109</v>
      </c>
      <c r="S29" t="s">
        <v>22</v>
      </c>
      <c r="T29">
        <v>0.96</v>
      </c>
      <c r="U29">
        <v>0.67</v>
      </c>
      <c r="V29">
        <v>0.57999999999999996</v>
      </c>
    </row>
    <row r="30" spans="1:22" x14ac:dyDescent="0.45">
      <c r="A30">
        <v>14</v>
      </c>
      <c r="B30">
        <v>0.21212121212121213</v>
      </c>
      <c r="F30" t="s">
        <v>24</v>
      </c>
      <c r="G30">
        <v>0.13991341991341993</v>
      </c>
      <c r="H30">
        <v>109</v>
      </c>
      <c r="I30">
        <v>74</v>
      </c>
      <c r="J30">
        <v>60</v>
      </c>
      <c r="S30" t="s">
        <v>23</v>
      </c>
      <c r="T30">
        <v>2.4700000000000002</v>
      </c>
      <c r="U30">
        <v>1.3900000000000001</v>
      </c>
      <c r="V30">
        <v>1.0900000000000001</v>
      </c>
    </row>
    <row r="31" spans="1:22" x14ac:dyDescent="0.45">
      <c r="A31">
        <v>14.5</v>
      </c>
      <c r="B31">
        <v>0.19696969696969696</v>
      </c>
      <c r="S31" t="s">
        <v>24</v>
      </c>
      <c r="T31">
        <v>1.0900000000000001</v>
      </c>
      <c r="U31">
        <v>0.74</v>
      </c>
      <c r="V31">
        <v>0.6</v>
      </c>
    </row>
    <row r="32" spans="1:22" x14ac:dyDescent="0.45">
      <c r="A32">
        <v>15</v>
      </c>
      <c r="B32">
        <v>0.16969696969696968</v>
      </c>
    </row>
    <row r="33" spans="1:22" x14ac:dyDescent="0.45">
      <c r="A33">
        <v>15.5</v>
      </c>
      <c r="B33">
        <v>0.14545454545454548</v>
      </c>
      <c r="F33" t="s">
        <v>26</v>
      </c>
    </row>
    <row r="34" spans="1:22" x14ac:dyDescent="0.45">
      <c r="A34">
        <v>16</v>
      </c>
      <c r="B34">
        <v>0.13333333333333333</v>
      </c>
      <c r="F34" s="2" t="s">
        <v>19</v>
      </c>
      <c r="H34" t="s">
        <v>13</v>
      </c>
      <c r="I34" t="s">
        <v>14</v>
      </c>
      <c r="J34" t="s">
        <v>15</v>
      </c>
    </row>
    <row r="35" spans="1:22" x14ac:dyDescent="0.45">
      <c r="A35">
        <v>16.5</v>
      </c>
      <c r="B35">
        <v>0.12121212121212122</v>
      </c>
      <c r="F35" s="1" t="s">
        <v>20</v>
      </c>
      <c r="G35">
        <v>0.778236914600551</v>
      </c>
      <c r="H35" cm="1">
        <f t="array" ref="H35:J39">H26:J30*10</f>
        <v>1038770</v>
      </c>
      <c r="I35">
        <v>648740</v>
      </c>
      <c r="J35">
        <v>385670</v>
      </c>
      <c r="T35" cm="1">
        <f t="array" ref="T35:V39">T27:V31*1.73</f>
        <v>1797.0720999999999</v>
      </c>
      <c r="U35">
        <v>1122.3202000000001</v>
      </c>
      <c r="V35">
        <v>667.20910000000003</v>
      </c>
    </row>
    <row r="36" spans="1:22" x14ac:dyDescent="0.45">
      <c r="A36">
        <v>17</v>
      </c>
      <c r="B36">
        <v>0.10909090909090909</v>
      </c>
      <c r="F36" t="s">
        <v>21</v>
      </c>
      <c r="G36">
        <v>0.21151515151515152</v>
      </c>
      <c r="H36">
        <v>14200</v>
      </c>
      <c r="I36">
        <v>1890</v>
      </c>
      <c r="J36">
        <v>1290</v>
      </c>
      <c r="T36">
        <v>2.4565999999999999</v>
      </c>
      <c r="U36">
        <v>3.2697000000000003</v>
      </c>
      <c r="V36">
        <v>2.2317</v>
      </c>
    </row>
    <row r="37" spans="1:22" x14ac:dyDescent="0.45">
      <c r="A37">
        <v>17.5</v>
      </c>
      <c r="B37">
        <v>9.696969696969697E-2</v>
      </c>
      <c r="F37" t="s">
        <v>22</v>
      </c>
      <c r="G37">
        <v>0.13424242424242422</v>
      </c>
      <c r="H37">
        <v>960</v>
      </c>
      <c r="I37">
        <v>670</v>
      </c>
      <c r="J37">
        <v>580</v>
      </c>
      <c r="T37">
        <v>1.6607999999999998</v>
      </c>
      <c r="U37">
        <v>1.1591</v>
      </c>
      <c r="V37">
        <v>1.0033999999999998</v>
      </c>
    </row>
    <row r="38" spans="1:22" x14ac:dyDescent="0.45">
      <c r="A38">
        <v>18</v>
      </c>
      <c r="B38">
        <v>8.484848484848484E-2</v>
      </c>
      <c r="F38" t="s">
        <v>23</v>
      </c>
      <c r="G38">
        <v>0.20181818181818181</v>
      </c>
      <c r="H38">
        <v>2470</v>
      </c>
      <c r="I38">
        <v>1390</v>
      </c>
      <c r="J38">
        <v>1090</v>
      </c>
      <c r="T38">
        <v>4.2731000000000003</v>
      </c>
      <c r="U38">
        <v>2.4047000000000001</v>
      </c>
      <c r="V38">
        <v>1.8857000000000002</v>
      </c>
    </row>
    <row r="39" spans="1:22" x14ac:dyDescent="0.45">
      <c r="A39">
        <v>18.5</v>
      </c>
      <c r="B39">
        <v>0</v>
      </c>
      <c r="F39" t="s">
        <v>24</v>
      </c>
      <c r="G39">
        <v>0.13991341991341993</v>
      </c>
      <c r="H39">
        <v>1090</v>
      </c>
      <c r="I39">
        <v>740</v>
      </c>
      <c r="J39">
        <v>600</v>
      </c>
      <c r="T39">
        <v>1.8857000000000002</v>
      </c>
      <c r="U39">
        <v>1.2802</v>
      </c>
      <c r="V39">
        <v>1.038</v>
      </c>
    </row>
    <row r="40" spans="1:22" x14ac:dyDescent="0.45">
      <c r="A40">
        <v>19</v>
      </c>
      <c r="B40">
        <v>7.575757575757576E-2</v>
      </c>
    </row>
    <row r="41" spans="1:22" x14ac:dyDescent="0.45">
      <c r="A41">
        <v>19.5</v>
      </c>
      <c r="B41">
        <v>0.18181818181818182</v>
      </c>
    </row>
    <row r="42" spans="1:22" x14ac:dyDescent="0.45">
      <c r="A42">
        <v>20</v>
      </c>
      <c r="B42">
        <v>0.30303030303030304</v>
      </c>
      <c r="F42" t="s">
        <v>27</v>
      </c>
    </row>
    <row r="43" spans="1:22" x14ac:dyDescent="0.45">
      <c r="A43">
        <v>20.5</v>
      </c>
      <c r="B43">
        <v>0.42424242424242425</v>
      </c>
      <c r="F43" s="2" t="s">
        <v>28</v>
      </c>
      <c r="G43" s="2" t="s">
        <v>19</v>
      </c>
      <c r="H43" t="s">
        <v>13</v>
      </c>
      <c r="I43" t="s">
        <v>14</v>
      </c>
      <c r="J43" t="s">
        <v>15</v>
      </c>
    </row>
    <row r="44" spans="1:22" x14ac:dyDescent="0.45">
      <c r="A44">
        <v>21</v>
      </c>
      <c r="B44">
        <v>0.37878787878787878</v>
      </c>
      <c r="F44" s="1" t="s">
        <v>20</v>
      </c>
      <c r="G44">
        <v>0.778236914600551</v>
      </c>
      <c r="H44" cm="1">
        <f t="array" ref="H44:J48">_xlfn.ANCHORARRAY(H35)*0.001</f>
        <v>1038.77</v>
      </c>
      <c r="I44">
        <v>648.74</v>
      </c>
      <c r="J44">
        <v>385.67</v>
      </c>
    </row>
    <row r="45" spans="1:22" x14ac:dyDescent="0.45">
      <c r="A45">
        <v>21.5</v>
      </c>
      <c r="B45">
        <v>0.3515151515151515</v>
      </c>
      <c r="F45" t="s">
        <v>21</v>
      </c>
      <c r="G45">
        <v>0.21151515151515152</v>
      </c>
      <c r="H45">
        <v>14.200000000000001</v>
      </c>
      <c r="I45">
        <v>1.8900000000000001</v>
      </c>
      <c r="J45">
        <v>1.29</v>
      </c>
    </row>
    <row r="46" spans="1:22" x14ac:dyDescent="0.45">
      <c r="A46">
        <v>22</v>
      </c>
      <c r="B46">
        <v>0.22787878787878788</v>
      </c>
      <c r="F46" t="s">
        <v>22</v>
      </c>
      <c r="G46">
        <v>0.13424242424242422</v>
      </c>
      <c r="H46">
        <v>0.96</v>
      </c>
      <c r="I46">
        <v>0.67</v>
      </c>
      <c r="J46">
        <v>0.57999999999999996</v>
      </c>
    </row>
    <row r="47" spans="1:22" x14ac:dyDescent="0.45">
      <c r="A47">
        <v>22.5</v>
      </c>
      <c r="B47">
        <v>0.18181818181818182</v>
      </c>
      <c r="F47" t="s">
        <v>23</v>
      </c>
      <c r="G47">
        <v>0.20181818181818181</v>
      </c>
      <c r="H47">
        <v>2.4700000000000002</v>
      </c>
      <c r="I47">
        <v>1.3900000000000001</v>
      </c>
      <c r="J47">
        <v>1.0900000000000001</v>
      </c>
    </row>
    <row r="48" spans="1:22" x14ac:dyDescent="0.45">
      <c r="A48">
        <v>23</v>
      </c>
      <c r="B48">
        <v>0.16969696969696968</v>
      </c>
      <c r="F48" t="s">
        <v>24</v>
      </c>
      <c r="G48">
        <v>0.13991341991341993</v>
      </c>
      <c r="H48">
        <v>1.0900000000000001</v>
      </c>
      <c r="I48">
        <v>0.74</v>
      </c>
      <c r="J48">
        <v>0.6</v>
      </c>
    </row>
    <row r="49" spans="1:10" x14ac:dyDescent="0.45">
      <c r="A49">
        <v>23.5</v>
      </c>
      <c r="B49">
        <v>0.14545454545454548</v>
      </c>
    </row>
    <row r="50" spans="1:10" x14ac:dyDescent="0.45">
      <c r="B50">
        <v>0.10909090909090909</v>
      </c>
    </row>
    <row r="51" spans="1:10" x14ac:dyDescent="0.45">
      <c r="B51">
        <v>8.484848484848484E-2</v>
      </c>
    </row>
    <row r="52" spans="1:10" x14ac:dyDescent="0.45">
      <c r="B52">
        <v>6.0606060606060608E-2</v>
      </c>
    </row>
    <row r="56" spans="1:10" x14ac:dyDescent="0.45">
      <c r="H56">
        <v>3670</v>
      </c>
      <c r="I56">
        <v>2900</v>
      </c>
      <c r="J56">
        <v>2246</v>
      </c>
    </row>
    <row r="57" spans="1:10" x14ac:dyDescent="0.45">
      <c r="F57" t="s">
        <v>29</v>
      </c>
    </row>
    <row r="58" spans="1:10" x14ac:dyDescent="0.45">
      <c r="F58" t="s">
        <v>19</v>
      </c>
      <c r="H58" t="s">
        <v>13</v>
      </c>
      <c r="I58" t="s">
        <v>14</v>
      </c>
      <c r="J58" t="s">
        <v>15</v>
      </c>
    </row>
    <row r="59" spans="1:10" x14ac:dyDescent="0.45">
      <c r="F59" t="s">
        <v>20</v>
      </c>
      <c r="G59">
        <v>0.778236914600551</v>
      </c>
      <c r="H59">
        <f>0.52*(3670*3670)</f>
        <v>7003828</v>
      </c>
      <c r="I59">
        <f>0.72*(2900*2900)</f>
        <v>6055200</v>
      </c>
      <c r="J59">
        <v>3885021</v>
      </c>
    </row>
    <row r="60" spans="1:10" x14ac:dyDescent="0.45">
      <c r="F60" t="s">
        <v>21</v>
      </c>
      <c r="G60">
        <v>0.21151515151515152</v>
      </c>
      <c r="H60">
        <v>2826175</v>
      </c>
      <c r="I60">
        <v>1766113</v>
      </c>
      <c r="J60">
        <v>1059368</v>
      </c>
    </row>
    <row r="61" spans="1:10" x14ac:dyDescent="0.45">
      <c r="F61" t="s">
        <v>22</v>
      </c>
      <c r="G61">
        <v>0.13424242424242422</v>
      </c>
      <c r="H61">
        <v>1747334</v>
      </c>
      <c r="I61">
        <v>1091830</v>
      </c>
      <c r="J61">
        <v>655570</v>
      </c>
    </row>
    <row r="62" spans="1:10" x14ac:dyDescent="0.45">
      <c r="F62" t="s">
        <v>23</v>
      </c>
      <c r="G62">
        <v>0.20181818181818181</v>
      </c>
      <c r="H62">
        <v>2693102</v>
      </c>
      <c r="I62">
        <v>1682019</v>
      </c>
      <c r="J62">
        <v>1007484</v>
      </c>
    </row>
    <row r="63" spans="1:10" x14ac:dyDescent="0.45">
      <c r="F63" t="s">
        <v>24</v>
      </c>
      <c r="G63">
        <v>0.13991341991341993</v>
      </c>
      <c r="H63">
        <v>1871514</v>
      </c>
      <c r="I63">
        <v>1094335</v>
      </c>
      <c r="J63">
        <v>655709</v>
      </c>
    </row>
    <row r="65" spans="6:14" x14ac:dyDescent="0.45">
      <c r="N65">
        <f>J59/(2246*2246)</f>
        <v>0.77014742345945575</v>
      </c>
    </row>
    <row r="66" spans="6:14" x14ac:dyDescent="0.45">
      <c r="F66" t="s">
        <v>27</v>
      </c>
      <c r="G66" t="s">
        <v>30</v>
      </c>
      <c r="H66" t="s">
        <v>13</v>
      </c>
      <c r="I66" t="s">
        <v>14</v>
      </c>
      <c r="J66" t="s">
        <v>15</v>
      </c>
    </row>
    <row r="67" spans="6:14" x14ac:dyDescent="0.45">
      <c r="G67" t="s">
        <v>20</v>
      </c>
      <c r="H67" cm="1">
        <f t="array" ref="H67:J71">(1.77*H59:J63)*0.001</f>
        <v>12396.77556</v>
      </c>
      <c r="I67">
        <v>10717.704</v>
      </c>
      <c r="J67">
        <v>6876.4871700000003</v>
      </c>
    </row>
    <row r="68" spans="6:14" x14ac:dyDescent="0.45">
      <c r="G68" t="s">
        <v>21</v>
      </c>
      <c r="H68">
        <v>5002.3297499999999</v>
      </c>
      <c r="I68">
        <v>3126.0200100000002</v>
      </c>
      <c r="J68">
        <v>1875.0813600000001</v>
      </c>
    </row>
    <row r="69" spans="6:14" x14ac:dyDescent="0.45">
      <c r="G69" t="s">
        <v>22</v>
      </c>
      <c r="H69">
        <v>3092.7811800000004</v>
      </c>
      <c r="I69">
        <v>1932.5391000000002</v>
      </c>
      <c r="J69">
        <v>1160.3588999999999</v>
      </c>
    </row>
    <row r="70" spans="6:14" x14ac:dyDescent="0.45">
      <c r="G70" t="s">
        <v>23</v>
      </c>
      <c r="H70">
        <v>4766.79054</v>
      </c>
      <c r="I70">
        <v>2977.1736299999998</v>
      </c>
      <c r="J70">
        <v>1783.24668</v>
      </c>
    </row>
    <row r="71" spans="6:14" x14ac:dyDescent="0.45">
      <c r="G71" t="s">
        <v>24</v>
      </c>
      <c r="H71">
        <v>3312.5797800000005</v>
      </c>
      <c r="I71">
        <v>1936.9729500000001</v>
      </c>
      <c r="J71">
        <v>1160.60493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FA85-CCEA-4FCE-AAE2-3A76D2EE1F9E}">
  <dimension ref="A1:H42"/>
  <sheetViews>
    <sheetView tabSelected="1" topLeftCell="A25" workbookViewId="0">
      <selection activeCell="F13" sqref="F13"/>
    </sheetView>
  </sheetViews>
  <sheetFormatPr defaultRowHeight="14.25" x14ac:dyDescent="0.45"/>
  <cols>
    <col min="2" max="2" width="38.3984375" customWidth="1"/>
    <col min="3" max="3" width="18.9296875" customWidth="1"/>
    <col min="4" max="4" width="22.6640625" customWidth="1"/>
    <col min="5" max="5" width="23.19921875" customWidth="1"/>
    <col min="6" max="6" width="18.33203125" bestFit="1" customWidth="1"/>
    <col min="7" max="7" width="17.86328125" customWidth="1"/>
    <col min="8" max="8" width="21.73046875" customWidth="1"/>
  </cols>
  <sheetData>
    <row r="1" spans="1:8" x14ac:dyDescent="0.45">
      <c r="A1" t="s">
        <v>27</v>
      </c>
    </row>
    <row r="2" spans="1:8" x14ac:dyDescent="0.45">
      <c r="A2" s="3"/>
    </row>
    <row r="3" spans="1:8" x14ac:dyDescent="0.45">
      <c r="A3" s="3"/>
      <c r="B3" t="s">
        <v>30</v>
      </c>
      <c r="C3" t="s">
        <v>31</v>
      </c>
      <c r="D3" t="s">
        <v>32</v>
      </c>
      <c r="E3" t="s">
        <v>33</v>
      </c>
      <c r="F3" t="s">
        <v>13</v>
      </c>
      <c r="G3" t="s">
        <v>14</v>
      </c>
      <c r="H3" t="s">
        <v>15</v>
      </c>
    </row>
    <row r="4" spans="1:8" x14ac:dyDescent="0.45">
      <c r="A4" s="3"/>
      <c r="B4" t="s">
        <v>34</v>
      </c>
      <c r="C4">
        <v>6.1972602739726002</v>
      </c>
      <c r="D4">
        <v>15396.876712328771</v>
      </c>
      <c r="E4">
        <v>221951.53698630142</v>
      </c>
      <c r="F4">
        <v>12396.77556</v>
      </c>
      <c r="G4">
        <v>10717.704</v>
      </c>
      <c r="H4">
        <v>6876.4871700000003</v>
      </c>
    </row>
    <row r="5" spans="1:8" x14ac:dyDescent="0.45">
      <c r="A5" s="3"/>
      <c r="B5" t="s">
        <v>35</v>
      </c>
      <c r="C5">
        <v>12517.76438356164</v>
      </c>
      <c r="D5">
        <v>14643.654794520538</v>
      </c>
      <c r="E5">
        <v>257940.16712328757</v>
      </c>
      <c r="F5">
        <v>5002.3297499999999</v>
      </c>
      <c r="G5">
        <v>3126.0200100000002</v>
      </c>
      <c r="H5">
        <v>1875.0813600000001</v>
      </c>
    </row>
    <row r="6" spans="1:8" x14ac:dyDescent="0.45">
      <c r="A6" s="3"/>
      <c r="B6" t="s">
        <v>36</v>
      </c>
      <c r="C6">
        <v>37769.835616438351</v>
      </c>
      <c r="D6">
        <v>17216.660273972619</v>
      </c>
      <c r="E6">
        <v>277320.89589041122</v>
      </c>
      <c r="F6">
        <v>3092.7811800000004</v>
      </c>
      <c r="G6">
        <v>1932.5391000000002</v>
      </c>
      <c r="H6">
        <v>1160.3588999999999</v>
      </c>
    </row>
    <row r="7" spans="1:8" x14ac:dyDescent="0.45">
      <c r="A7" s="3"/>
      <c r="B7" t="s">
        <v>37</v>
      </c>
      <c r="C7">
        <v>11170.079452054799</v>
      </c>
      <c r="D7">
        <v>15960.109589041098</v>
      </c>
      <c r="E7">
        <v>305906.39452054806</v>
      </c>
      <c r="F7">
        <v>4766.79054</v>
      </c>
      <c r="G7">
        <v>2977.1736299999998</v>
      </c>
      <c r="H7">
        <v>1783.24668</v>
      </c>
    </row>
    <row r="8" spans="1:8" x14ac:dyDescent="0.45">
      <c r="A8" s="3"/>
      <c r="B8" t="s">
        <v>38</v>
      </c>
      <c r="C8">
        <v>93.389041095890448</v>
      </c>
      <c r="D8">
        <v>11487.82788649706</v>
      </c>
      <c r="E8">
        <v>210174.11293090481</v>
      </c>
      <c r="F8">
        <v>3312.5797800000005</v>
      </c>
      <c r="G8">
        <v>1936.9729500000001</v>
      </c>
      <c r="H8">
        <v>1160.60493</v>
      </c>
    </row>
    <row r="9" spans="1:8" x14ac:dyDescent="0.45">
      <c r="A9" s="3"/>
    </row>
    <row r="10" spans="1:8" x14ac:dyDescent="0.45">
      <c r="A10" s="3"/>
    </row>
    <row r="11" spans="1:8" x14ac:dyDescent="0.45">
      <c r="A11" s="3"/>
    </row>
    <row r="12" spans="1:8" x14ac:dyDescent="0.45">
      <c r="A12" t="s">
        <v>27</v>
      </c>
      <c r="B12" t="s">
        <v>30</v>
      </c>
      <c r="C12" t="s">
        <v>33</v>
      </c>
      <c r="F12" t="s">
        <v>13</v>
      </c>
      <c r="G12" t="s">
        <v>14</v>
      </c>
      <c r="H12" t="s">
        <v>15</v>
      </c>
    </row>
    <row r="13" spans="1:8" x14ac:dyDescent="0.45">
      <c r="A13" s="3"/>
      <c r="B13" t="s">
        <v>20</v>
      </c>
      <c r="C13">
        <v>221951.53698630142</v>
      </c>
      <c r="F13">
        <v>12396.77556</v>
      </c>
      <c r="G13">
        <v>10717.704</v>
      </c>
      <c r="H13">
        <v>6876.4871700000003</v>
      </c>
    </row>
    <row r="14" spans="1:8" x14ac:dyDescent="0.45">
      <c r="B14" t="s">
        <v>21</v>
      </c>
      <c r="C14">
        <v>257940.16712328757</v>
      </c>
      <c r="F14">
        <v>5002.3297499999999</v>
      </c>
      <c r="G14">
        <v>3126.0200100000002</v>
      </c>
      <c r="H14">
        <v>1875.0813600000001</v>
      </c>
    </row>
    <row r="15" spans="1:8" x14ac:dyDescent="0.45">
      <c r="B15" t="s">
        <v>22</v>
      </c>
      <c r="C15">
        <v>277320.89589041122</v>
      </c>
      <c r="F15">
        <v>3092.7811800000004</v>
      </c>
      <c r="G15">
        <v>1932.5391000000002</v>
      </c>
      <c r="H15">
        <v>1160.3588999999999</v>
      </c>
    </row>
    <row r="16" spans="1:8" x14ac:dyDescent="0.45">
      <c r="B16" t="s">
        <v>23</v>
      </c>
      <c r="C16">
        <v>305906.39452054806</v>
      </c>
      <c r="F16">
        <v>4766.79054</v>
      </c>
      <c r="G16">
        <v>2977.1736299999998</v>
      </c>
      <c r="H16">
        <v>1783.24668</v>
      </c>
    </row>
    <row r="17" spans="2:8" x14ac:dyDescent="0.45">
      <c r="B17" t="s">
        <v>24</v>
      </c>
      <c r="C17">
        <v>210174.11293090481</v>
      </c>
      <c r="F17">
        <v>3312.5797800000005</v>
      </c>
      <c r="G17">
        <v>1936.9729500000001</v>
      </c>
      <c r="H17">
        <v>1160.60493</v>
      </c>
    </row>
    <row r="27" spans="2:8" x14ac:dyDescent="0.45">
      <c r="B27" t="s">
        <v>30</v>
      </c>
      <c r="C27" t="s">
        <v>31</v>
      </c>
      <c r="D27" t="s">
        <v>32</v>
      </c>
      <c r="E27" t="s">
        <v>13</v>
      </c>
      <c r="F27" t="s">
        <v>14</v>
      </c>
      <c r="G27" t="s">
        <v>15</v>
      </c>
    </row>
    <row r="28" spans="2:8" x14ac:dyDescent="0.45">
      <c r="B28" t="s">
        <v>34</v>
      </c>
      <c r="C28">
        <v>6.1972602739726002</v>
      </c>
      <c r="D28">
        <v>15396.876712328771</v>
      </c>
      <c r="E28">
        <v>12396.77556</v>
      </c>
      <c r="F28">
        <v>10717.704</v>
      </c>
      <c r="G28">
        <v>6876.4871700000003</v>
      </c>
    </row>
    <row r="29" spans="2:8" x14ac:dyDescent="0.45">
      <c r="B29" t="s">
        <v>35</v>
      </c>
      <c r="C29">
        <v>12517.76438356164</v>
      </c>
      <c r="D29">
        <v>14643.654794520538</v>
      </c>
      <c r="E29">
        <v>5002.3297499999999</v>
      </c>
      <c r="F29">
        <v>3126.0200100000002</v>
      </c>
      <c r="G29">
        <v>1875.0813600000001</v>
      </c>
    </row>
    <row r="30" spans="2:8" x14ac:dyDescent="0.45">
      <c r="B30" t="s">
        <v>36</v>
      </c>
      <c r="C30">
        <v>37769.835616438351</v>
      </c>
      <c r="D30">
        <v>17216.660273972619</v>
      </c>
      <c r="E30">
        <v>3092.7811800000004</v>
      </c>
      <c r="F30">
        <v>1932.5391000000002</v>
      </c>
      <c r="G30">
        <v>1160.3588999999999</v>
      </c>
    </row>
    <row r="31" spans="2:8" x14ac:dyDescent="0.45">
      <c r="B31" t="s">
        <v>37</v>
      </c>
      <c r="C31">
        <v>11170.079452054799</v>
      </c>
      <c r="D31">
        <v>15960.109589041098</v>
      </c>
      <c r="E31">
        <v>4766.79054</v>
      </c>
      <c r="F31">
        <v>2977.1736299999998</v>
      </c>
      <c r="G31">
        <v>1783.24668</v>
      </c>
    </row>
    <row r="32" spans="2:8" x14ac:dyDescent="0.45">
      <c r="B32" t="s">
        <v>38</v>
      </c>
      <c r="C32">
        <v>93.389041095890448</v>
      </c>
      <c r="D32">
        <v>11487.82788649706</v>
      </c>
      <c r="E32">
        <v>3312.5797800000005</v>
      </c>
      <c r="F32">
        <v>1936.9729500000001</v>
      </c>
      <c r="G32">
        <v>1160.60493</v>
      </c>
    </row>
    <row r="37" spans="2:7" x14ac:dyDescent="0.45">
      <c r="B37" t="s">
        <v>30</v>
      </c>
      <c r="C37" t="s">
        <v>31</v>
      </c>
      <c r="D37" t="s">
        <v>32</v>
      </c>
      <c r="E37" t="s">
        <v>13</v>
      </c>
      <c r="F37" t="s">
        <v>14</v>
      </c>
      <c r="G37" t="s">
        <v>15</v>
      </c>
    </row>
    <row r="38" spans="2:7" x14ac:dyDescent="0.45">
      <c r="B38" t="s">
        <v>34</v>
      </c>
      <c r="C38" cm="1">
        <f t="array" ref="C38:G41">C28:G31/5 + C32:G32/4</f>
        <v>24.586712328767131</v>
      </c>
      <c r="D38">
        <v>5951.3323140900193</v>
      </c>
      <c r="E38">
        <v>3307.5000570000002</v>
      </c>
      <c r="F38">
        <v>2627.7840374999996</v>
      </c>
      <c r="G38">
        <v>1665.4486664999999</v>
      </c>
    </row>
    <row r="39" spans="2:7" x14ac:dyDescent="0.45">
      <c r="B39" t="s">
        <v>35</v>
      </c>
      <c r="C39">
        <v>2526.9001369863004</v>
      </c>
      <c r="D39">
        <v>5800.6879305283728</v>
      </c>
      <c r="E39">
        <v>1828.6108950000003</v>
      </c>
      <c r="F39">
        <v>1109.4472395</v>
      </c>
      <c r="G39">
        <v>665.16750449999995</v>
      </c>
    </row>
    <row r="40" spans="2:7" x14ac:dyDescent="0.45">
      <c r="B40" t="s">
        <v>36</v>
      </c>
      <c r="C40">
        <v>7577.3143835616429</v>
      </c>
      <c r="D40">
        <v>6315.2890264187881</v>
      </c>
      <c r="E40">
        <v>1446.7011810000004</v>
      </c>
      <c r="F40">
        <v>870.75105750000012</v>
      </c>
      <c r="G40">
        <v>522.22301249999998</v>
      </c>
    </row>
    <row r="41" spans="2:7" x14ac:dyDescent="0.45">
      <c r="B41" t="s">
        <v>37</v>
      </c>
      <c r="C41">
        <v>2257.3631506849324</v>
      </c>
      <c r="D41">
        <v>6063.9788894324847</v>
      </c>
      <c r="E41">
        <v>1781.5030530000001</v>
      </c>
      <c r="F41">
        <v>1079.6779635</v>
      </c>
      <c r="G41">
        <v>646.80056850000005</v>
      </c>
    </row>
    <row r="42" spans="2:7" x14ac:dyDescent="0.45">
      <c r="B42" t="s">
        <v>38</v>
      </c>
      <c r="F42" t="s">
        <v>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DCF1-DC0C-40D9-AAFF-9FE5C71E8BCA}">
  <dimension ref="A1"/>
  <sheetViews>
    <sheetView workbookViewId="0">
      <selection activeCell="C32" sqref="C32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 Availiblity function </vt:lpstr>
      <vt:lpstr>MESA model</vt:lpstr>
      <vt:lpstr>Dispatch with solar &amp; wind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Singh Kukreja</dc:creator>
  <cp:lastModifiedBy>Gagandeep Singh Kukreja</cp:lastModifiedBy>
  <dcterms:created xsi:type="dcterms:W3CDTF">2022-07-20T16:07:22Z</dcterms:created>
  <dcterms:modified xsi:type="dcterms:W3CDTF">2022-08-19T22:39:33Z</dcterms:modified>
</cp:coreProperties>
</file>