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ce322b128f7cb/Desktop/Transport Analytics C/"/>
    </mc:Choice>
  </mc:AlternateContent>
  <xr:revisionPtr revIDLastSave="224" documentId="8_{A6E62B69-5362-4E32-A95E-8CDFDF3300D5}" xr6:coauthVersionLast="47" xr6:coauthVersionMax="47" xr10:uidLastSave="{4E3F908F-269D-4E70-832D-21AE56C9995B}"/>
  <bookViews>
    <workbookView xWindow="52875" yWindow="1515" windowWidth="22215" windowHeight="12480" activeTab="1" xr2:uid="{264E3926-7120-4065-A4D6-CAC5E3F1F4B9}"/>
  </bookViews>
  <sheets>
    <sheet name="Sheet1" sheetId="1" r:id="rId1"/>
    <sheet name="Sheet2" sheetId="2" r:id="rId2"/>
    <sheet name="Sheet5" sheetId="5" r:id="rId3"/>
    <sheet name="Sheet3" sheetId="3" r:id="rId4"/>
    <sheet name="Sheet6" sheetId="6" r:id="rId5"/>
    <sheet name="FLUX PLOT" sheetId="4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4" i="1" l="1" a="1"/>
  <c r="Y4" i="1" s="1"/>
  <c r="G4" i="1"/>
  <c r="S19" i="1"/>
  <c r="S18" i="1"/>
  <c r="M13" i="1"/>
  <c r="S13" i="1"/>
  <c r="N26" i="1"/>
  <c r="M26" i="1"/>
  <c r="L26" i="1"/>
  <c r="K26" i="1"/>
  <c r="J26" i="1"/>
  <c r="J21" i="1" a="1"/>
  <c r="J21" i="1" s="1"/>
  <c r="F28" i="1"/>
  <c r="F26" i="1"/>
  <c r="B28" i="1"/>
  <c r="F25" i="1"/>
  <c r="F24" i="1"/>
  <c r="F23" i="1"/>
  <c r="F22" i="1"/>
  <c r="F21" i="1"/>
  <c r="B34" i="2" a="1"/>
  <c r="B34" i="2" s="1"/>
  <c r="B24" i="2" a="1"/>
  <c r="B24" i="2" s="1"/>
  <c r="B13" i="2" a="1"/>
  <c r="B13" i="2" s="1"/>
  <c r="E2" i="2"/>
  <c r="F3" i="2" a="1"/>
  <c r="F3" i="2" s="1"/>
  <c r="E3" i="2" a="1"/>
  <c r="E3" i="2" s="1"/>
  <c r="D3" i="2" a="1"/>
  <c r="D3" i="2" s="1"/>
  <c r="C3" i="2" a="1"/>
  <c r="C3" i="2" s="1"/>
  <c r="B3" i="2" a="1"/>
  <c r="B3" i="2" s="1"/>
  <c r="G8" i="3"/>
  <c r="F8" i="3"/>
  <c r="E8" i="3"/>
  <c r="D2" i="3" a="1"/>
  <c r="D2" i="3" s="1"/>
  <c r="D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<sst xmlns="http://schemas.openxmlformats.org/spreadsheetml/2006/main" count="99" uniqueCount="50">
  <si>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In junction 1 to 2</t>
  </si>
  <si>
    <t>Junction 2 to 3</t>
  </si>
  <si>
    <t>Junction 3 to 4</t>
  </si>
  <si>
    <t>Junction 4 to 5</t>
  </si>
  <si>
    <t>Junction 5 to 6 out</t>
  </si>
  <si>
    <t>traffic signal</t>
  </si>
  <si>
    <t>lanes</t>
  </si>
  <si>
    <t>max-permissible speed</t>
  </si>
  <si>
    <t>yes</t>
  </si>
  <si>
    <t xml:space="preserve">yes </t>
  </si>
  <si>
    <t>47.72m</t>
  </si>
  <si>
    <t>185m</t>
  </si>
  <si>
    <t>241m</t>
  </si>
  <si>
    <t>125m</t>
  </si>
  <si>
    <t>35mph</t>
  </si>
  <si>
    <t>30mph</t>
  </si>
  <si>
    <t>distance (m)</t>
  </si>
  <si>
    <t>no</t>
  </si>
  <si>
    <t xml:space="preserve">No. of vehicles </t>
  </si>
  <si>
    <t>Node</t>
  </si>
  <si>
    <t xml:space="preserve">Total Length </t>
  </si>
  <si>
    <t>No. of lanes</t>
  </si>
  <si>
    <t xml:space="preserve">overall flux </t>
  </si>
  <si>
    <t>flux (13m/s)</t>
  </si>
  <si>
    <t>flux (4m/s)</t>
  </si>
  <si>
    <t>flux (10m/s)</t>
  </si>
  <si>
    <t>flux (8m/s)</t>
  </si>
  <si>
    <t>optimum flux</t>
  </si>
  <si>
    <t>Flux</t>
  </si>
  <si>
    <t>Speed</t>
  </si>
  <si>
    <t>Most common</t>
  </si>
  <si>
    <t>13m/s</t>
  </si>
  <si>
    <t>10m/s</t>
  </si>
  <si>
    <t>8m/s</t>
  </si>
  <si>
    <t>4m/s</t>
  </si>
  <si>
    <t>median i.e. 7.70m/s</t>
  </si>
  <si>
    <t>Overall</t>
  </si>
  <si>
    <t>projected speed 7.70m/s</t>
  </si>
  <si>
    <t>Power Consumed at 7.7m/s:</t>
  </si>
  <si>
    <t>Power Consumed at 13.1m/s:</t>
  </si>
  <si>
    <t>Power Consumed at 10m/s:</t>
  </si>
  <si>
    <t>Difference at 10m/s vs 7.7m/s:</t>
  </si>
  <si>
    <t>Difference at 13.1m/s vs 7.7m/s:</t>
  </si>
  <si>
    <t>Emission reduction  between  13.1m/s vs 7.7m/s:</t>
  </si>
  <si>
    <t>Emission reduction between  10m/s vs 7.7m/s:</t>
  </si>
  <si>
    <t>Speed(m/s)</t>
  </si>
  <si>
    <t>Time</t>
  </si>
  <si>
    <t>Power Consumed (Wh)</t>
  </si>
  <si>
    <t>Time (seconds)</t>
  </si>
  <si>
    <t>varying speed(4-8-10-13)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</si>
</sst>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Consumption by vehicle through individual nodes</a:t>
            </a:r>
          </a:p>
        </c:rich>
      </c:tx>
      <c:layout>
        <c:manualLayout>
          <c:xMode val="edge"/>
          <c:yMode val="edge"/>
          <c:x val="0.20076502340996724"/>
          <c:y val="2.9299407325977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Sheet1!$J$20</c:f>
              <c:strCache>
                <c:ptCount val="1"/>
                <c:pt idx="0">
                  <c:v>13m/s</c:v>
                </c:pt>
              </c:strCache>
            </c:strRef>
          </c:tx>
          <c:spPr>
            <a:ln w="28575" cap="rnd">
              <a:solidFill>
                <a:schemeClr val="accent6">
                  <a:tint val="5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54000"/>
                </a:schemeClr>
              </a:solidFill>
              <a:ln w="9525">
                <a:solidFill>
                  <a:schemeClr val="accent6">
                    <a:tint val="54000"/>
                  </a:schemeClr>
                </a:solidFill>
              </a:ln>
              <a:effectLst/>
            </c:spPr>
          </c:marker>
          <c:cat>
            <c:strRef>
              <c:f>Sheet1!$I$21:$I$26</c:f>
              <c:strCache>
                <c:ptCount val="6"/>
                <c:pt idx="0">
                  <c:v>In junction 1 to 2</c:v>
                </c:pt>
                <c:pt idx="1">
                  <c:v>Junction 2 to 3</c:v>
                </c:pt>
                <c:pt idx="2">
                  <c:v>Junction 3 to 4</c:v>
                </c:pt>
                <c:pt idx="3">
                  <c:v>Junction 4 to 5</c:v>
                </c:pt>
                <c:pt idx="4">
                  <c:v>Junction 5 to 6 out</c:v>
                </c:pt>
                <c:pt idx="5">
                  <c:v>Overall</c:v>
                </c:pt>
              </c:strCache>
            </c:strRef>
          </c:cat>
          <c:val>
            <c:numRef>
              <c:f>Sheet1!$J$21:$J$26</c:f>
              <c:numCache>
                <c:formatCode>General</c:formatCode>
                <c:ptCount val="6"/>
                <c:pt idx="0">
                  <c:v>79.316661203360127</c:v>
                </c:pt>
                <c:pt idx="1">
                  <c:v>241.00829577718397</c:v>
                </c:pt>
                <c:pt idx="2">
                  <c:v>62.167112835066042</c:v>
                </c:pt>
                <c:pt idx="3">
                  <c:v>47.721642632727047</c:v>
                </c:pt>
                <c:pt idx="4">
                  <c:v>92.007326995897728</c:v>
                </c:pt>
                <c:pt idx="5">
                  <c:v>522.22103944423498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E-4C38-BA0C-E7B54E790C68}"/>
            </c:ext>
          </c:extLst>
        </c:ser>
        <c:ser>
          <c:idx val="1"/>
          <c:order val="1"/>
          <c:tx>
            <c:strRef>
              <c:f>Sheet1!$K$20</c:f>
              <c:strCache>
                <c:ptCount val="1"/>
                <c:pt idx="0">
                  <c:v>10m/s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Sheet1!$I$21:$I$26</c:f>
              <c:strCache>
                <c:ptCount val="6"/>
                <c:pt idx="0">
                  <c:v>In junction 1 to 2</c:v>
                </c:pt>
                <c:pt idx="1">
                  <c:v>Junction 2 to 3</c:v>
                </c:pt>
                <c:pt idx="2">
                  <c:v>Junction 3 to 4</c:v>
                </c:pt>
                <c:pt idx="3">
                  <c:v>Junction 4 to 5</c:v>
                </c:pt>
                <c:pt idx="4">
                  <c:v>Junction 5 to 6 out</c:v>
                </c:pt>
                <c:pt idx="5">
                  <c:v>Overall</c:v>
                </c:pt>
              </c:strCache>
            </c:strRef>
          </c:cat>
          <c:val>
            <c:numRef>
              <c:f>Sheet1!$K$21:$K$26</c:f>
              <c:numCache>
                <c:formatCode>General</c:formatCode>
                <c:ptCount val="6"/>
                <c:pt idx="0">
                  <c:v>60.223543837416329</c:v>
                </c:pt>
                <c:pt idx="1">
                  <c:v>182.99274636264394</c:v>
                </c:pt>
                <c:pt idx="2">
                  <c:v>47.202237061758751</c:v>
                </c:pt>
                <c:pt idx="3">
                  <c:v>36.23408239180651</c:v>
                </c:pt>
                <c:pt idx="4">
                  <c:v>69.859310851402952</c:v>
                </c:pt>
                <c:pt idx="5">
                  <c:v>396.51192050502846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7E-4C38-BA0C-E7B54E790C68}"/>
            </c:ext>
          </c:extLst>
        </c:ser>
        <c:ser>
          <c:idx val="2"/>
          <c:order val="2"/>
          <c:tx>
            <c:strRef>
              <c:f>Sheet1!$L$20</c:f>
              <c:strCache>
                <c:ptCount val="1"/>
                <c:pt idx="0">
                  <c:v>8m/s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Sheet1!$I$21:$I$26</c:f>
              <c:strCache>
                <c:ptCount val="6"/>
                <c:pt idx="0">
                  <c:v>In junction 1 to 2</c:v>
                </c:pt>
                <c:pt idx="1">
                  <c:v>Junction 2 to 3</c:v>
                </c:pt>
                <c:pt idx="2">
                  <c:v>Junction 3 to 4</c:v>
                </c:pt>
                <c:pt idx="3">
                  <c:v>Junction 4 to 5</c:v>
                </c:pt>
                <c:pt idx="4">
                  <c:v>Junction 5 to 6 out</c:v>
                </c:pt>
                <c:pt idx="5">
                  <c:v>Overall</c:v>
                </c:pt>
              </c:strCache>
            </c:strRef>
          </c:cat>
          <c:val>
            <c:numRef>
              <c:f>Sheet1!$L$21:$L$26</c:f>
              <c:numCache>
                <c:formatCode>General</c:formatCode>
                <c:ptCount val="6"/>
                <c:pt idx="0">
                  <c:v>47.757889751074039</c:v>
                </c:pt>
                <c:pt idx="1">
                  <c:v>145.11513021596261</c:v>
                </c:pt>
                <c:pt idx="2">
                  <c:v>37.431859534625595</c:v>
                </c:pt>
                <c:pt idx="3">
                  <c:v>28.734000057700147</c:v>
                </c:pt>
                <c:pt idx="4">
                  <c:v>55.399152111245883</c:v>
                </c:pt>
                <c:pt idx="5">
                  <c:v>314.43803167060827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7E-4C38-BA0C-E7B54E790C68}"/>
            </c:ext>
          </c:extLst>
        </c:ser>
        <c:ser>
          <c:idx val="3"/>
          <c:order val="3"/>
          <c:tx>
            <c:strRef>
              <c:f>Sheet1!$M$20</c:f>
              <c:strCache>
                <c:ptCount val="1"/>
                <c:pt idx="0">
                  <c:v>4m/s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Sheet1!$I$21:$I$26</c:f>
              <c:strCache>
                <c:ptCount val="6"/>
                <c:pt idx="0">
                  <c:v>In junction 1 to 2</c:v>
                </c:pt>
                <c:pt idx="1">
                  <c:v>Junction 2 to 3</c:v>
                </c:pt>
                <c:pt idx="2">
                  <c:v>Junction 3 to 4</c:v>
                </c:pt>
                <c:pt idx="3">
                  <c:v>Junction 4 to 5</c:v>
                </c:pt>
                <c:pt idx="4">
                  <c:v>Junction 5 to 6 out</c:v>
                </c:pt>
                <c:pt idx="5">
                  <c:v>Overall</c:v>
                </c:pt>
              </c:strCache>
            </c:strRef>
          </c:cat>
          <c:val>
            <c:numRef>
              <c:f>Sheet1!$M$21:$M$26</c:f>
              <c:numCache>
                <c:formatCode>General</c:formatCode>
                <c:ptCount val="6"/>
                <c:pt idx="0">
                  <c:v>23.457999556677979</c:v>
                </c:pt>
                <c:pt idx="1">
                  <c:v>71.278498233828742</c:v>
                </c:pt>
                <c:pt idx="2">
                  <c:v>18.385999652531392</c:v>
                </c:pt>
                <c:pt idx="3">
                  <c:v>14.11373417310501</c:v>
                </c:pt>
                <c:pt idx="4">
                  <c:v>27.211279485746459</c:v>
                </c:pt>
                <c:pt idx="5">
                  <c:v>154.44751110188957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7E-4C38-BA0C-E7B54E790C68}"/>
            </c:ext>
          </c:extLst>
        </c:ser>
        <c:ser>
          <c:idx val="4"/>
          <c:order val="4"/>
          <c:tx>
            <c:strRef>
              <c:f>Sheet1!$N$20</c:f>
              <c:strCache>
                <c:ptCount val="1"/>
                <c:pt idx="0">
                  <c:v>projected speed 7.70m/s</c:v>
                </c:pt>
              </c:strCache>
            </c:strRef>
          </c:tx>
          <c:spPr>
            <a:ln w="28575" cap="rnd">
              <a:solidFill>
                <a:schemeClr val="accent6">
                  <a:shade val="5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53000"/>
                </a:schemeClr>
              </a:solidFill>
              <a:ln w="9525">
                <a:solidFill>
                  <a:schemeClr val="accent6">
                    <a:shade val="53000"/>
                  </a:schemeClr>
                </a:solidFill>
              </a:ln>
              <a:effectLst/>
            </c:spPr>
          </c:marker>
          <c:cat>
            <c:strRef>
              <c:f>Sheet1!$I$21:$I$26</c:f>
              <c:strCache>
                <c:ptCount val="6"/>
                <c:pt idx="0">
                  <c:v>In junction 1 to 2</c:v>
                </c:pt>
                <c:pt idx="1">
                  <c:v>Junction 2 to 3</c:v>
                </c:pt>
                <c:pt idx="2">
                  <c:v>Junction 3 to 4</c:v>
                </c:pt>
                <c:pt idx="3">
                  <c:v>Junction 4 to 5</c:v>
                </c:pt>
                <c:pt idx="4">
                  <c:v>Junction 5 to 6 out</c:v>
                </c:pt>
                <c:pt idx="5">
                  <c:v>Overall</c:v>
                </c:pt>
              </c:strCache>
            </c:strRef>
          </c:cat>
          <c:val>
            <c:numRef>
              <c:f>Sheet1!$N$21:$N$26</c:f>
              <c:numCache>
                <c:formatCode>General</c:formatCode>
                <c:ptCount val="6"/>
                <c:pt idx="0">
                  <c:v>45.906194904998479</c:v>
                </c:pt>
                <c:pt idx="1">
                  <c:v>139.48864755290822</c:v>
                </c:pt>
                <c:pt idx="2">
                  <c:v>35.980531141755563</c:v>
                </c:pt>
                <c:pt idx="3">
                  <c:v>27.61990979761319</c:v>
                </c:pt>
                <c:pt idx="4">
                  <c:v>53.251186089798232</c:v>
                </c:pt>
                <c:pt idx="5">
                  <c:v>302.24646948707368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7E-4C38-BA0C-E7B54E790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38111"/>
        <c:axId val="2094438943"/>
      </c:lineChart>
      <c:catAx>
        <c:axId val="20944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38943"/>
        <c:crosses val="autoZero"/>
        <c:auto val="1"/>
        <c:lblAlgn val="ctr"/>
        <c:lblOffset val="100"/>
        <c:noMultiLvlLbl val="0"/>
      </c:catAx>
      <c:valAx>
        <c:axId val="209443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3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CO2</a:t>
            </a:r>
            <a:r>
              <a:rPr lang="en-GB" baseline="0"/>
              <a:t> Emission reduction for each cycle</a:t>
            </a:r>
            <a:endParaRPr lang="en-GB"/>
          </a:p>
        </c:rich>
      </c:tx>
      <c:layout>
        <c:manualLayout>
          <c:xMode val="edge"/>
          <c:yMode val="edge"/>
          <c:x val="0.17810765213699639"/>
          <c:y val="2.7268872153006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Sheet1!$R$18:$R$19</c:f>
              <c:strCache>
                <c:ptCount val="2"/>
                <c:pt idx="0">
                  <c:v>Emission reduction  between  13.1m/s vs 7.7m/s:</c:v>
                </c:pt>
                <c:pt idx="1">
                  <c:v>Emission reduction between  10m/s vs 7.7m/s:</c:v>
                </c:pt>
              </c:strCache>
            </c:strRef>
          </c:cat>
          <c:val>
            <c:numRef>
              <c:f>Sheet1!$S$18:$S$19</c:f>
              <c:numCache>
                <c:formatCode>General</c:formatCode>
                <c:ptCount val="2"/>
                <c:pt idx="0">
                  <c:v>1781.7974999999999</c:v>
                </c:pt>
                <c:pt idx="1">
                  <c:v>763.53839999999991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7-41EB-81E3-83708ECD02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73080479"/>
        <c:axId val="973080895"/>
      </c:barChart>
      <c:catAx>
        <c:axId val="97308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80895"/>
        <c:crosses val="autoZero"/>
        <c:auto val="1"/>
        <c:lblAlgn val="ctr"/>
        <c:lblOffset val="100"/>
        <c:noMultiLvlLbl val="0"/>
      </c:catAx>
      <c:valAx>
        <c:axId val="9730808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7308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Sheet1!$Y$19</c:f>
              <c:strCache>
                <c:ptCount val="1"/>
                <c:pt idx="0">
                  <c:v>Speed(m/s)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Sheet1!$Z$19:$AD$19</c:f>
              <c:numCache>
                <c:formatCode>General</c:formatCode>
                <c:ptCount val="5"/>
                <c:pt idx="0">
                  <c:v>13</c:v>
                </c:pt>
                <c:pt idx="1">
                  <c:v>10</c:v>
                </c:pt>
                <c:pt idx="2">
                  <c:v>8</c:v>
                </c:pt>
                <c:pt idx="3">
                  <c:v>4</c:v>
                </c:pt>
                <c:pt idx="4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8-4BBF-98D0-FECE20D22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858735"/>
        <c:axId val="982860399"/>
      </c:barChart>
      <c:lineChart>
        <c:grouping val="standard"/>
        <c:varyColors val="0"/>
        <c:ser>
          <c:idx val="1"/>
          <c:order val="1"/>
          <c:tx>
            <c:strRef>
              <c:f>Sheet1!$Y$20</c:f>
              <c:strCache>
                <c:ptCount val="1"/>
                <c:pt idx="0">
                  <c:v>Power Consumed (Wh)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Sheet1!$Z$20:$AD$20</c:f>
              <c:numCache>
                <c:formatCode>General</c:formatCode>
                <c:ptCount val="5"/>
                <c:pt idx="0">
                  <c:v>522.22103944423498</c:v>
                </c:pt>
                <c:pt idx="1">
                  <c:v>396.51192050502846</c:v>
                </c:pt>
                <c:pt idx="2">
                  <c:v>314.43803167060827</c:v>
                </c:pt>
                <c:pt idx="3">
                  <c:v>154.44751110188957</c:v>
                </c:pt>
                <c:pt idx="4">
                  <c:v>302.24646948707368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8-4BBF-98D0-FECE20D22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859567"/>
        <c:axId val="982859151"/>
      </c:lineChart>
      <c:catAx>
        <c:axId val="98285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60399"/>
        <c:auto val="1"/>
        <c:lblAlgn val="ctr"/>
        <c:lblOffset val="100"/>
        <c:noMultiLvlLbl val="0"/>
      </c:catAx>
      <c:valAx>
        <c:axId val="98286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58735"/>
        <c:crossBetween val="between"/>
      </c:valAx>
      <c:valAx>
        <c:axId val="98285915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59567"/>
        <c:crosses val="max"/>
        <c:crossBetween val="between"/>
      </c:valAx>
      <c:catAx>
        <c:axId val="982859567"/>
        <c:scaling>
          <c:orientation val="minMax"/>
        </c:scaling>
        <c:delete val="1"/>
        <c:axPos val="b"/>
        <c:majorTickMark val="none"/>
        <c:minorTickMark val="none"/>
        <c:tickLblPos val="nextTo"/>
        <c:crossAx val="9828591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Sheet1!$Y$20</c:f>
              <c:strCache>
                <c:ptCount val="1"/>
                <c:pt idx="0">
                  <c:v>Power Consumed (Wh)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Sheet1!$Z$20:$AD$20</c:f>
              <c:numCache>
                <c:formatCode>General</c:formatCode>
                <c:ptCount val="5"/>
                <c:pt idx="0">
                  <c:v>522.22103944423498</c:v>
                </c:pt>
                <c:pt idx="1">
                  <c:v>396.51192050502846</c:v>
                </c:pt>
                <c:pt idx="2">
                  <c:v>314.43803167060827</c:v>
                </c:pt>
                <c:pt idx="3">
                  <c:v>154.44751110188957</c:v>
                </c:pt>
                <c:pt idx="4">
                  <c:v>302.24646948707368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D-4152-8268-8F73E8D10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1449311"/>
        <c:axId val="1021447647"/>
      </c:barChart>
      <c:lineChart>
        <c:grouping val="standard"/>
        <c:varyColors val="0"/>
        <c:ser>
          <c:idx val="1"/>
          <c:order val="1"/>
          <c:tx>
            <c:strRef>
              <c:f>Sheet1!$Y$21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Sheet1!$Z$21:$AD$21</c:f>
              <c:numCache>
                <c:formatCode>General</c:formatCode>
                <c:ptCount val="5"/>
                <c:pt idx="0">
                  <c:v>57.209230769230771</c:v>
                </c:pt>
                <c:pt idx="1">
                  <c:v>74.372</c:v>
                </c:pt>
                <c:pt idx="2">
                  <c:v>92.965000000000003</c:v>
                </c:pt>
                <c:pt idx="3">
                  <c:v>185.93</c:v>
                </c:pt>
                <c:pt idx="4">
                  <c:v>96.587012987012983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D-4152-8268-8F73E8D10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449311"/>
        <c:axId val="1021447647"/>
      </c:lineChart>
      <c:catAx>
        <c:axId val="1021449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47647"/>
        <c:auto val="1"/>
        <c:lblAlgn val="ctr"/>
        <c:lblOffset val="100"/>
        <c:noMultiLvlLbl val="0"/>
      </c:catAx>
      <c:valAx>
        <c:axId val="102144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4931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Traffic</a:t>
            </a:r>
            <a:r>
              <a:rPr lang="en-GB" baseline="0"/>
              <a:t> flux for four different velocities 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'FLUX PLOT'!$B$1</c:f>
              <c:strCache>
                <c:ptCount val="1"/>
                <c:pt idx="0">
                  <c:v>In junction 1 to 2</c:v>
                </c:pt>
              </c:strCache>
            </c:strRef>
          </c:tx>
          <c:spPr>
            <a:solidFill>
              <a:schemeClr val="accent6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'FLUX PLOT'!$A$2:$A$5</c:f>
              <c:strCache>
                <c:ptCount val="4"/>
                <c:pt idx="0">
                  <c:v>flux (13m/s)</c:v>
                </c:pt>
                <c:pt idx="1">
                  <c:v>flux (10m/s)</c:v>
                </c:pt>
                <c:pt idx="2">
                  <c:v>flux (8m/s)</c:v>
                </c:pt>
                <c:pt idx="3">
                  <c:v>flux (4m/s)</c:v>
                </c:pt>
              </c:strCache>
            </c:strRef>
          </c:cat>
          <c:val>
            <c:numRef>
              <c:f>'FLUX PLOT'!$B$2:$B$5</c:f>
              <c:numCache>
                <c:formatCode>General</c:formatCode>
                <c:ptCount val="4"/>
                <c:pt idx="0">
                  <c:v>8.9655172413793102E-2</c:v>
                </c:pt>
                <c:pt idx="1">
                  <c:v>6.8965517241379309E-2</c:v>
                </c:pt>
                <c:pt idx="2">
                  <c:v>5.5172413793103448E-2</c:v>
                </c:pt>
                <c:pt idx="3">
                  <c:v>2.7586206896551724E-2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5-4372-A0E0-026ADBAE6519}"/>
            </c:ext>
          </c:extLst>
        </c:ser>
        <c:ser>
          <c:idx val="1"/>
          <c:order val="1"/>
          <c:tx>
            <c:strRef>
              <c:f>'FLUX PLOT'!$C$1</c:f>
              <c:strCache>
                <c:ptCount val="1"/>
                <c:pt idx="0">
                  <c:v>Junction 2 to 3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'FLUX PLOT'!$A$2:$A$5</c:f>
              <c:strCache>
                <c:ptCount val="4"/>
                <c:pt idx="0">
                  <c:v>flux (13m/s)</c:v>
                </c:pt>
                <c:pt idx="1">
                  <c:v>flux (10m/s)</c:v>
                </c:pt>
                <c:pt idx="2">
                  <c:v>flux (8m/s)</c:v>
                </c:pt>
                <c:pt idx="3">
                  <c:v>flux (4m/s)</c:v>
                </c:pt>
              </c:strCache>
            </c:strRef>
          </c:cat>
          <c:val>
            <c:numRef>
              <c:f>'FLUX PLOT'!$C$2:$C$5</c:f>
              <c:numCache>
                <c:formatCode>General</c:formatCode>
                <c:ptCount val="4"/>
                <c:pt idx="0">
                  <c:v>0.27242246437552398</c:v>
                </c:pt>
                <c:pt idx="1">
                  <c:v>0.20955574182732609</c:v>
                </c:pt>
                <c:pt idx="2">
                  <c:v>0.16764459346186086</c:v>
                </c:pt>
                <c:pt idx="3">
                  <c:v>8.3822296730930432E-2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F5-4372-A0E0-026ADBAE6519}"/>
            </c:ext>
          </c:extLst>
        </c:ser>
        <c:ser>
          <c:idx val="2"/>
          <c:order val="2"/>
          <c:tx>
            <c:strRef>
              <c:f>'FLUX PLOT'!$D$1</c:f>
              <c:strCache>
                <c:ptCount val="1"/>
                <c:pt idx="0">
                  <c:v>Junction 3 to 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'FLUX PLOT'!$A$2:$A$5</c:f>
              <c:strCache>
                <c:ptCount val="4"/>
                <c:pt idx="0">
                  <c:v>flux (13m/s)</c:v>
                </c:pt>
                <c:pt idx="1">
                  <c:v>flux (10m/s)</c:v>
                </c:pt>
                <c:pt idx="2">
                  <c:v>flux (8m/s)</c:v>
                </c:pt>
                <c:pt idx="3">
                  <c:v>flux (4m/s)</c:v>
                </c:pt>
              </c:strCache>
            </c:strRef>
          </c:cat>
          <c:val>
            <c:numRef>
              <c:f>'FLUX PLOT'!$D$2:$D$5</c:f>
              <c:numCache>
                <c:formatCode>General</c:formatCode>
                <c:ptCount val="4"/>
                <c:pt idx="0">
                  <c:v>7.0270270270270302E-2</c:v>
                </c:pt>
                <c:pt idx="1">
                  <c:v>5.4054054054054057E-2</c:v>
                </c:pt>
                <c:pt idx="2">
                  <c:v>4.3243243243243246E-2</c:v>
                </c:pt>
                <c:pt idx="3">
                  <c:v>2.1621621621621623E-2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F5-4372-A0E0-026ADBAE6519}"/>
            </c:ext>
          </c:extLst>
        </c:ser>
        <c:ser>
          <c:idx val="3"/>
          <c:order val="3"/>
          <c:tx>
            <c:strRef>
              <c:f>'FLUX PLOT'!$E$1</c:f>
              <c:strCache>
                <c:ptCount val="1"/>
                <c:pt idx="0">
                  <c:v>Junction 4 to 5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'FLUX PLOT'!$A$2:$A$5</c:f>
              <c:strCache>
                <c:ptCount val="4"/>
                <c:pt idx="0">
                  <c:v>flux (13m/s)</c:v>
                </c:pt>
                <c:pt idx="1">
                  <c:v>flux (10m/s)</c:v>
                </c:pt>
                <c:pt idx="2">
                  <c:v>flux (8m/s)</c:v>
                </c:pt>
                <c:pt idx="3">
                  <c:v>flux (4m/s)</c:v>
                </c:pt>
              </c:strCache>
            </c:strRef>
          </c:cat>
          <c:val>
            <c:numRef>
              <c:f>'FLUX PLOT'!$E$2:$E$5</c:f>
              <c:numCache>
                <c:formatCode>General</c:formatCode>
                <c:ptCount val="4"/>
                <c:pt idx="0">
                  <c:v>0.10788381742738599</c:v>
                </c:pt>
                <c:pt idx="1">
                  <c:v>8.2987551867219914E-2</c:v>
                </c:pt>
                <c:pt idx="2">
                  <c:v>6.6390041493775934E-2</c:v>
                </c:pt>
                <c:pt idx="3">
                  <c:v>3.3195020746887967E-2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F5-4372-A0E0-026ADBAE6519}"/>
            </c:ext>
          </c:extLst>
        </c:ser>
        <c:ser>
          <c:idx val="4"/>
          <c:order val="4"/>
          <c:tx>
            <c:strRef>
              <c:f>'FLUX PLOT'!$F$1</c:f>
              <c:strCache>
                <c:ptCount val="1"/>
                <c:pt idx="0">
                  <c:v>Junction 5 to 6 out</c:v>
                </c:pt>
              </c:strCache>
            </c:strRef>
          </c:tx>
          <c:spPr>
            <a:solidFill>
              <a:schemeClr val="accent6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'FLUX PLOT'!$A$2:$A$5</c:f>
              <c:strCache>
                <c:ptCount val="4"/>
                <c:pt idx="0">
                  <c:v>flux (13m/s)</c:v>
                </c:pt>
                <c:pt idx="1">
                  <c:v>flux (10m/s)</c:v>
                </c:pt>
                <c:pt idx="2">
                  <c:v>flux (8m/s)</c:v>
                </c:pt>
                <c:pt idx="3">
                  <c:v>flux (4m/s)</c:v>
                </c:pt>
              </c:strCache>
            </c:strRef>
          </c:cat>
          <c:val>
            <c:numRef>
              <c:f>'FLUX PLOT'!$F$2:$F$5</c:f>
              <c:numCache>
                <c:formatCode>General</c:formatCode>
                <c:ptCount val="4"/>
                <c:pt idx="0">
                  <c:v>0.104</c:v>
                </c:pt>
                <c:pt idx="1">
                  <c:v>0.08</c:v>
                </c:pt>
                <c:pt idx="2">
                  <c:v>6.4000000000000001E-2</c:v>
                </c:pt>
                <c:pt idx="3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F5-4372-A0E0-026ADBAE6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0788655"/>
        <c:axId val="300789071"/>
      </c:barChart>
      <c:catAx>
        <c:axId val="30078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89071"/>
        <c:crosses val="autoZero"/>
        <c:auto val="1"/>
        <c:lblAlgn val="ctr"/>
        <c:lblOffset val="100"/>
        <c:noMultiLvlLbl val="0"/>
      </c:catAx>
      <c:valAx>
        <c:axId val="30078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8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232171</xdr:colOff>
      <xdr:row>30</xdr:row>
      <xdr:rowOff>110726</xdr:rowOff>
    </xdr:from>
    <xdr:to>
      <xdr:col>15</xdr:col>
      <xdr:colOff>226219</xdr:colOff>
      <xdr:row>53</xdr:row>
      <xdr:rowOff>89296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F9CAC3-F650-4B1A-809B-2BC8CCE04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71436</xdr:colOff>
      <xdr:row>20</xdr:row>
      <xdr:rowOff>23812</xdr:rowOff>
    </xdr:from>
    <xdr:to>
      <xdr:col>18</xdr:col>
      <xdr:colOff>607219</xdr:colOff>
      <xdr:row>36</xdr:row>
      <xdr:rowOff>61911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8A8F7D-D9CB-463B-BEB7-4C889DF1B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404813</xdr:colOff>
      <xdr:row>22</xdr:row>
      <xdr:rowOff>149422</xdr:rowOff>
    </xdr:from>
    <xdr:to>
      <xdr:col>25</xdr:col>
      <xdr:colOff>392906</xdr:colOff>
      <xdr:row>38</xdr:row>
      <xdr:rowOff>35122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E689A0-2B0A-4E27-947F-328434383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83343</xdr:colOff>
      <xdr:row>22</xdr:row>
      <xdr:rowOff>77985</xdr:rowOff>
    </xdr:from>
    <xdr:to>
      <xdr:col>33</xdr:col>
      <xdr:colOff>113109</xdr:colOff>
      <xdr:row>37</xdr:row>
      <xdr:rowOff>142279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0CCBE8-7A91-463A-A11F-5353DE337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626268</xdr:colOff>
      <xdr:row>9</xdr:row>
      <xdr:rowOff>21431</xdr:rowOff>
    </xdr:from>
    <xdr:to>
      <xdr:col>5</xdr:col>
      <xdr:colOff>1535905</xdr:colOff>
      <xdr:row>24</xdr:row>
      <xdr:rowOff>50006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D5879-97CA-465B-88A7-694EEB5C4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6F0-5517-4EC4-B15D-B0C286140934}">
  <dimension ref="A1:AD28"/>
  <sheetViews>
    <sheetView topLeftCell="C14" zoomScale="85" zoomScaleNormal="85" workbookViewId="0">
      <selection activeCell="I21" sqref="I21"/>
    </sheetView>
  </sheetViews>
  <sheetFormatPr defaultRowHeight="14.25" x14ac:dyDescent="0.45"/>
  <cols>
    <col min="1" max="1" width="43.06640625" customWidth="1"/>
    <col min="2" max="2" width="21.86328125" customWidth="1"/>
    <col min="3" max="3" width="17.53125" customWidth="1"/>
    <col min="4" max="4" width="19.19921875" customWidth="1"/>
    <col min="5" max="6" width="25.265625" customWidth="1"/>
    <col min="7" max="7" width="15.46484375" customWidth="1"/>
    <col min="8" max="8" width="11.06640625" customWidth="1"/>
    <col min="9" max="9" width="20.796875" customWidth="1"/>
    <col min="12" max="12" width="24" customWidth="1"/>
    <col min="14" max="14" width="14.265625" customWidth="1"/>
    <col min="18" max="18" width="51.9296875" customWidth="1"/>
    <col min="20" max="20" width="1.73046875" customWidth="1"/>
    <col min="21" max="21" width="2.53125" customWidth="1"/>
    <col min="22" max="22" width="3.86328125" hidden="1" customWidth="1"/>
    <col min="23" max="23" width="21.86328125" customWidth="1"/>
    <col min="24" max="24" width="20.796875" customWidth="1"/>
    <col min="25" max="25" width="21.46484375" customWidth="1"/>
  </cols>
  <sheetData>
    <row r="1" spans="1:2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6" x14ac:dyDescent="0.45">
      <c r="A2" t="s">
        <v>5</v>
      </c>
      <c r="B2" t="s">
        <v>8</v>
      </c>
      <c r="C2" t="s">
        <v>17</v>
      </c>
      <c r="D2" t="s">
        <v>17</v>
      </c>
      <c r="E2" t="s">
        <v>9</v>
      </c>
      <c r="F2" t="s">
        <v>17</v>
      </c>
    </row>
    <row r="3" spans="1:26" x14ac:dyDescent="0.45">
      <c r="A3" t="s">
        <v>6</v>
      </c>
      <c r="B3">
        <v>1</v>
      </c>
      <c r="C3">
        <v>1</v>
      </c>
      <c r="D3">
        <v>1</v>
      </c>
      <c r="E3">
        <v>2</v>
      </c>
      <c r="F3">
        <v>1</v>
      </c>
      <c r="W3" t="s">
        <v>45</v>
      </c>
      <c r="X3" t="s">
        <v>47</v>
      </c>
      <c r="Y3" t="s">
        <v>46</v>
      </c>
    </row>
    <row r="4" spans="1:26" x14ac:dyDescent="0.45">
      <c r="A4" t="s">
        <v>16</v>
      </c>
      <c r="B4">
        <v>145</v>
      </c>
      <c r="C4">
        <v>47.72</v>
      </c>
      <c r="D4">
        <v>185</v>
      </c>
      <c r="E4">
        <v>241</v>
      </c>
      <c r="F4">
        <v>125</v>
      </c>
      <c r="G4">
        <f>SUM(B4:F4)</f>
        <v>743.72</v>
      </c>
      <c r="W4">
        <v>13</v>
      </c>
      <c r="X4">
        <v>522.22103944423498</v>
      </c>
      <c r="Y4" cm="1">
        <f t="array" ref="Y4:Y8">743.72/(W4:W8)</f>
        <v>57.209230769230771</v>
      </c>
    </row>
    <row r="5" spans="1:26" x14ac:dyDescent="0.45">
      <c r="A5" t="s">
        <v>7</v>
      </c>
      <c r="B5" t="s">
        <v>14</v>
      </c>
      <c r="C5" t="s">
        <v>15</v>
      </c>
      <c r="D5" t="s">
        <v>15</v>
      </c>
      <c r="E5" t="s">
        <v>15</v>
      </c>
      <c r="F5" t="s">
        <v>14</v>
      </c>
      <c r="W5">
        <v>10</v>
      </c>
      <c r="X5">
        <v>396.51192050502846</v>
      </c>
      <c r="Y5">
        <v>74.372</v>
      </c>
    </row>
    <row r="6" spans="1:26" x14ac:dyDescent="0.45">
      <c r="W6">
        <v>8</v>
      </c>
      <c r="X6">
        <v>314.43803167060827</v>
      </c>
      <c r="Y6">
        <v>92.965000000000003</v>
      </c>
    </row>
    <row r="7" spans="1:26" x14ac:dyDescent="0.45">
      <c r="W7">
        <v>4</v>
      </c>
      <c r="X7">
        <v>154.44751110188957</v>
      </c>
      <c r="Y7">
        <v>185.93</v>
      </c>
    </row>
    <row r="8" spans="1:26" x14ac:dyDescent="0.45">
      <c r="W8">
        <v>7.7</v>
      </c>
      <c r="X8">
        <v>302.24646948707368</v>
      </c>
      <c r="Y8">
        <v>96.587012987012983</v>
      </c>
    </row>
    <row r="11" spans="1:26" x14ac:dyDescent="0.45">
      <c r="L11" t="s">
        <v>38</v>
      </c>
      <c r="M11">
        <v>302.24599999999998</v>
      </c>
      <c r="R11" t="s">
        <v>38</v>
      </c>
      <c r="S11">
        <v>302.24599999999998</v>
      </c>
    </row>
    <row r="12" spans="1:26" x14ac:dyDescent="0.45">
      <c r="L12" t="s">
        <v>40</v>
      </c>
      <c r="M12">
        <v>396.51</v>
      </c>
      <c r="R12" t="s">
        <v>39</v>
      </c>
      <c r="S12">
        <v>522.221</v>
      </c>
      <c r="Y12" t="s">
        <v>47</v>
      </c>
      <c r="Z12" t="s">
        <v>46</v>
      </c>
    </row>
    <row r="13" spans="1:26" x14ac:dyDescent="0.45">
      <c r="L13" t="s">
        <v>41</v>
      </c>
      <c r="M13">
        <f>M12-M11</f>
        <v>94.26400000000001</v>
      </c>
      <c r="R13" t="s">
        <v>42</v>
      </c>
      <c r="S13">
        <f>S12-S11</f>
        <v>219.97500000000002</v>
      </c>
      <c r="Y13">
        <v>522.22103944423498</v>
      </c>
      <c r="Z13">
        <v>57.209230769230771</v>
      </c>
    </row>
    <row r="14" spans="1:26" x14ac:dyDescent="0.45">
      <c r="Y14">
        <v>396.51192050502846</v>
      </c>
      <c r="Z14">
        <v>74.372</v>
      </c>
    </row>
    <row r="15" spans="1:26" x14ac:dyDescent="0.45">
      <c r="Y15">
        <v>314.43803167060827</v>
      </c>
      <c r="Z15">
        <v>92.965000000000003</v>
      </c>
    </row>
    <row r="16" spans="1:26" x14ac:dyDescent="0.45">
      <c r="Y16">
        <v>154.44751110188957</v>
      </c>
      <c r="Z16">
        <v>185.93</v>
      </c>
    </row>
    <row r="17" spans="1:30" x14ac:dyDescent="0.45">
      <c r="Y17">
        <v>302.24646948707368</v>
      </c>
      <c r="Z17">
        <v>96.587012987012983</v>
      </c>
    </row>
    <row r="18" spans="1:30" x14ac:dyDescent="0.45">
      <c r="R18" t="s">
        <v>43</v>
      </c>
      <c r="S18">
        <f>219.975*0.45*18</f>
        <v>1781.7974999999999</v>
      </c>
    </row>
    <row r="19" spans="1:30" x14ac:dyDescent="0.45">
      <c r="R19" t="s">
        <v>44</v>
      </c>
      <c r="S19">
        <f>94.264*0.45*18</f>
        <v>763.53839999999991</v>
      </c>
      <c r="Y19" t="s">
        <v>45</v>
      </c>
      <c r="Z19">
        <v>13</v>
      </c>
      <c r="AA19">
        <v>10</v>
      </c>
      <c r="AB19">
        <v>8</v>
      </c>
      <c r="AC19">
        <v>4</v>
      </c>
      <c r="AD19">
        <v>7.7</v>
      </c>
    </row>
    <row r="20" spans="1:30" x14ac:dyDescent="0.45">
      <c r="B20" t="s">
        <v>31</v>
      </c>
      <c r="C20" t="s">
        <v>32</v>
      </c>
      <c r="D20" t="s">
        <v>33</v>
      </c>
      <c r="E20" t="s">
        <v>34</v>
      </c>
      <c r="F20" t="s">
        <v>35</v>
      </c>
      <c r="J20" t="s">
        <v>31</v>
      </c>
      <c r="K20" t="s">
        <v>32</v>
      </c>
      <c r="L20" t="s">
        <v>33</v>
      </c>
      <c r="M20" t="s">
        <v>34</v>
      </c>
      <c r="N20" t="s">
        <v>37</v>
      </c>
      <c r="Y20" t="s">
        <v>47</v>
      </c>
      <c r="Z20">
        <v>522.22103944423498</v>
      </c>
      <c r="AA20">
        <v>396.51192050502846</v>
      </c>
      <c r="AB20">
        <v>314.43803167060827</v>
      </c>
      <c r="AC20">
        <v>154.44751110188957</v>
      </c>
      <c r="AD20">
        <v>302.24646948707368</v>
      </c>
    </row>
    <row r="21" spans="1:30" x14ac:dyDescent="0.45">
      <c r="A21" t="s">
        <v>0</v>
      </c>
      <c r="B21">
        <v>8.9655172413793102E-2</v>
      </c>
      <c r="C21">
        <v>6.8965517241379309E-2</v>
      </c>
      <c r="D21">
        <v>5.5172413793103448E-2</v>
      </c>
      <c r="E21">
        <v>2.7586206896551724E-2</v>
      </c>
      <c r="F21">
        <f>1/18</f>
        <v>5.5555555555555552E-2</v>
      </c>
      <c r="H21">
        <v>145</v>
      </c>
      <c r="I21" t="s">
        <v>0</v>
      </c>
      <c r="J21" cm="1">
        <f t="array" ref="J21:N25">(5915.46184744+1059.6713756*(J28:N28)*(18/5)+ 1281.05823668*647.26)*(J28:N28/H21:H25)*(0.001)</f>
        <v>79.316661203360127</v>
      </c>
      <c r="K21">
        <v>60.223543837416329</v>
      </c>
      <c r="L21">
        <v>47.757889751074039</v>
      </c>
      <c r="M21">
        <v>23.457999556677979</v>
      </c>
      <c r="N21">
        <v>45.906194904998479</v>
      </c>
      <c r="Y21" t="s">
        <v>48</v>
      </c>
      <c r="Z21">
        <v>57.209230769230771</v>
      </c>
      <c r="AA21">
        <v>74.372</v>
      </c>
      <c r="AB21">
        <v>92.965000000000003</v>
      </c>
      <c r="AC21">
        <v>185.93</v>
      </c>
      <c r="AD21">
        <v>96.587012987012983</v>
      </c>
    </row>
    <row r="22" spans="1:30" x14ac:dyDescent="0.45">
      <c r="A22" t="s">
        <v>1</v>
      </c>
      <c r="B22">
        <v>0.27242246437552392</v>
      </c>
      <c r="C22">
        <v>0.20955574182732609</v>
      </c>
      <c r="D22">
        <v>0.16764459346186086</v>
      </c>
      <c r="E22">
        <v>8.3822296730930432E-2</v>
      </c>
      <c r="F22">
        <f>2.7/18</f>
        <v>0.15000000000000002</v>
      </c>
      <c r="H22">
        <v>47.72</v>
      </c>
      <c r="I22" t="s">
        <v>1</v>
      </c>
      <c r="J22">
        <v>241.00829577718397</v>
      </c>
      <c r="K22">
        <v>182.99274636264394</v>
      </c>
      <c r="L22">
        <v>145.11513021596261</v>
      </c>
      <c r="M22">
        <v>71.278498233828742</v>
      </c>
      <c r="N22">
        <v>139.48864755290822</v>
      </c>
    </row>
    <row r="23" spans="1:30" x14ac:dyDescent="0.45">
      <c r="A23" t="s">
        <v>2</v>
      </c>
      <c r="B23">
        <v>7.0270270270270274E-2</v>
      </c>
      <c r="C23">
        <v>5.4054054054054057E-2</v>
      </c>
      <c r="D23">
        <v>4.3243243243243246E-2</v>
      </c>
      <c r="E23">
        <v>2.1621621621621623E-2</v>
      </c>
      <c r="F23">
        <f>0.8/18</f>
        <v>4.4444444444444446E-2</v>
      </c>
      <c r="H23">
        <v>185</v>
      </c>
      <c r="I23" t="s">
        <v>2</v>
      </c>
      <c r="J23">
        <v>62.167112835066042</v>
      </c>
      <c r="K23">
        <v>47.202237061758751</v>
      </c>
      <c r="L23">
        <v>37.431859534625595</v>
      </c>
      <c r="M23">
        <v>18.385999652531392</v>
      </c>
      <c r="N23">
        <v>35.980531141755563</v>
      </c>
    </row>
    <row r="24" spans="1:30" x14ac:dyDescent="0.45">
      <c r="A24" t="s">
        <v>3</v>
      </c>
      <c r="B24">
        <v>0.1078838174273859</v>
      </c>
      <c r="C24">
        <v>8.2987551867219914E-2</v>
      </c>
      <c r="D24">
        <v>6.6390041493775934E-2</v>
      </c>
      <c r="E24">
        <v>3.3195020746887967E-2</v>
      </c>
      <c r="F24">
        <f>1.1/18</f>
        <v>6.1111111111111116E-2</v>
      </c>
      <c r="H24">
        <v>241</v>
      </c>
      <c r="I24" t="s">
        <v>3</v>
      </c>
      <c r="J24">
        <v>47.721642632727047</v>
      </c>
      <c r="K24">
        <v>36.23408239180651</v>
      </c>
      <c r="L24">
        <v>28.734000057700147</v>
      </c>
      <c r="M24">
        <v>14.11373417310501</v>
      </c>
      <c r="N24">
        <v>27.61990979761319</v>
      </c>
    </row>
    <row r="25" spans="1:30" x14ac:dyDescent="0.45">
      <c r="A25" t="s">
        <v>4</v>
      </c>
      <c r="B25">
        <v>0.104</v>
      </c>
      <c r="C25">
        <v>0.08</v>
      </c>
      <c r="D25">
        <v>6.4000000000000001E-2</v>
      </c>
      <c r="E25">
        <v>3.2000000000000001E-2</v>
      </c>
      <c r="F25">
        <f>1.2/18</f>
        <v>6.6666666666666666E-2</v>
      </c>
      <c r="H25">
        <v>125</v>
      </c>
      <c r="I25" t="s">
        <v>4</v>
      </c>
      <c r="J25">
        <v>92.007326995897728</v>
      </c>
      <c r="K25">
        <v>69.859310851402952</v>
      </c>
      <c r="L25">
        <v>55.399152111245883</v>
      </c>
      <c r="M25">
        <v>27.211279485746459</v>
      </c>
      <c r="N25">
        <v>53.251186089798232</v>
      </c>
    </row>
    <row r="26" spans="1:30" x14ac:dyDescent="0.45">
      <c r="F26">
        <f>SUM(F21:F25)</f>
        <v>0.37777777777777777</v>
      </c>
      <c r="I26" t="s">
        <v>36</v>
      </c>
      <c r="J26">
        <f>SUM(J21:J25)</f>
        <v>522.22103944423498</v>
      </c>
      <c r="K26">
        <f>SUM(K21:K25)</f>
        <v>396.51192050502846</v>
      </c>
      <c r="L26">
        <f>SUM(L21:L25)</f>
        <v>314.43803167060827</v>
      </c>
      <c r="M26">
        <f>SUM(M21:M25)</f>
        <v>154.44751110188957</v>
      </c>
      <c r="N26">
        <f>SUM(N21:N25)</f>
        <v>302.24646948707368</v>
      </c>
    </row>
    <row r="28" spans="1:30" x14ac:dyDescent="0.45">
      <c r="B28">
        <f>0.644231724486973/13</f>
        <v>4.9556286498997917E-2</v>
      </c>
      <c r="F28">
        <f>0.3777/0.049</f>
        <v>7.7081632653061218</v>
      </c>
      <c r="J28">
        <v>13</v>
      </c>
      <c r="K28">
        <v>10</v>
      </c>
      <c r="L28">
        <v>8</v>
      </c>
      <c r="M28">
        <v>4</v>
      </c>
      <c r="N28">
        <v>7.7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49A7-34BA-48D5-A9A7-37BA3AA20E2A}">
  <dimension ref="A1:S42"/>
  <sheetViews>
    <sheetView tabSelected="1" workbookViewId="0">
      <selection activeCell="G42" sqref="A1:G42"/>
    </sheetView>
  </sheetViews>
  <sheetFormatPr defaultRowHeight="14.25" x14ac:dyDescent="0.45"/>
  <cols>
    <col min="1" max="1" width="15.53125" customWidth="1"/>
    <col min="2" max="2" width="22.46484375" customWidth="1"/>
    <col min="3" max="3" width="16.19921875" customWidth="1"/>
    <col min="4" max="4" width="14.9296875" customWidth="1"/>
    <col min="5" max="5" width="15.1328125" customWidth="1"/>
    <col min="6" max="6" width="17.06640625" customWidth="1"/>
    <col min="15" max="15" width="18.1328125" customWidth="1"/>
    <col min="16" max="16" width="18" customWidth="1"/>
    <col min="17" max="17" width="15.3984375" customWidth="1"/>
    <col min="18" max="18" width="29.33203125" customWidth="1"/>
    <col min="19" max="19" width="20.59765625" customWidth="1"/>
  </cols>
  <sheetData>
    <row r="1" spans="1:19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</v>
      </c>
    </row>
    <row r="2" spans="1:19" x14ac:dyDescent="0.45">
      <c r="A2">
        <v>1</v>
      </c>
      <c r="B2">
        <v>8.8999999999999996E-2</v>
      </c>
      <c r="C2">
        <v>0.27</v>
      </c>
      <c r="D2">
        <v>7.0000000000000007E-2</v>
      </c>
      <c r="E2">
        <f>0.1</f>
        <v>0.1</v>
      </c>
      <c r="F2">
        <v>0.1</v>
      </c>
    </row>
    <row r="3" spans="1:19" x14ac:dyDescent="0.45">
      <c r="A3">
        <v>4</v>
      </c>
      <c r="B3" cm="1">
        <f t="array" ref="B3:B11">0.0896551724137931 * A3:A11</f>
        <v>0.35862068965517241</v>
      </c>
      <c r="C3" cm="1">
        <f t="array" ref="C3:C11">0.272422464375524*A3:A11</f>
        <v>1.0896898575020959</v>
      </c>
      <c r="D3" cm="1">
        <f t="array" ref="D3:D11">0.0702702702702703 * A3:A11</f>
        <v>0.28108108108108121</v>
      </c>
      <c r="E3" cm="1">
        <f t="array" ref="E3:E11">0.107883817427386*A3:A11</f>
        <v>0.43153526970954398</v>
      </c>
      <c r="F3" cm="1">
        <f t="array" ref="F3:F11">0.104*A3:A11</f>
        <v>0.41599999999999998</v>
      </c>
    </row>
    <row r="4" spans="1:19" x14ac:dyDescent="0.45">
      <c r="A4">
        <v>8</v>
      </c>
      <c r="B4">
        <v>0.71724137931034482</v>
      </c>
      <c r="C4">
        <v>2.1793797150041918</v>
      </c>
      <c r="D4">
        <v>0.56216216216216242</v>
      </c>
      <c r="E4">
        <v>0.86307053941908796</v>
      </c>
      <c r="F4">
        <v>0.83199999999999996</v>
      </c>
      <c r="O4" t="s">
        <v>0</v>
      </c>
      <c r="P4" t="s">
        <v>1</v>
      </c>
      <c r="Q4" t="s">
        <v>2</v>
      </c>
      <c r="R4" t="s">
        <v>3</v>
      </c>
      <c r="S4" t="s">
        <v>4</v>
      </c>
    </row>
    <row r="5" spans="1:19" x14ac:dyDescent="0.45">
      <c r="A5">
        <v>12</v>
      </c>
      <c r="B5">
        <v>1.0758620689655172</v>
      </c>
      <c r="C5">
        <v>3.2690695725062877</v>
      </c>
      <c r="D5">
        <v>0.84324324324324362</v>
      </c>
      <c r="E5">
        <v>1.2946058091286319</v>
      </c>
      <c r="F5">
        <v>1.248</v>
      </c>
      <c r="O5">
        <v>145</v>
      </c>
      <c r="P5" t="s">
        <v>10</v>
      </c>
      <c r="Q5" t="s">
        <v>11</v>
      </c>
      <c r="R5" t="s">
        <v>12</v>
      </c>
      <c r="S5" t="s">
        <v>13</v>
      </c>
    </row>
    <row r="6" spans="1:19" x14ac:dyDescent="0.45">
      <c r="A6">
        <v>16</v>
      </c>
      <c r="B6">
        <v>1.4344827586206896</v>
      </c>
      <c r="C6">
        <v>4.3587594300083836</v>
      </c>
      <c r="D6">
        <v>1.1243243243243248</v>
      </c>
      <c r="E6">
        <v>1.7261410788381759</v>
      </c>
      <c r="F6">
        <v>1.6639999999999999</v>
      </c>
      <c r="O6">
        <v>1</v>
      </c>
      <c r="P6">
        <v>1</v>
      </c>
      <c r="Q6">
        <v>1</v>
      </c>
      <c r="R6">
        <v>2</v>
      </c>
      <c r="S6">
        <v>1</v>
      </c>
    </row>
    <row r="7" spans="1:19" x14ac:dyDescent="0.45">
      <c r="A7">
        <v>20</v>
      </c>
      <c r="B7">
        <v>1.7931034482758621</v>
      </c>
      <c r="C7">
        <v>5.4484492875104795</v>
      </c>
      <c r="D7">
        <v>1.4054054054054061</v>
      </c>
      <c r="E7">
        <v>2.1576763485477199</v>
      </c>
      <c r="F7">
        <v>2.08</v>
      </c>
    </row>
    <row r="8" spans="1:19" x14ac:dyDescent="0.45">
      <c r="A8">
        <v>24</v>
      </c>
      <c r="B8">
        <v>2.1517241379310343</v>
      </c>
      <c r="C8">
        <v>6.5381391450125754</v>
      </c>
      <c r="D8">
        <v>1.6864864864864872</v>
      </c>
      <c r="E8">
        <v>2.5892116182572638</v>
      </c>
      <c r="F8">
        <v>2.496</v>
      </c>
    </row>
    <row r="9" spans="1:19" x14ac:dyDescent="0.45">
      <c r="A9">
        <v>28</v>
      </c>
      <c r="B9">
        <v>2.510344827586207</v>
      </c>
      <c r="C9">
        <v>7.6278290025146713</v>
      </c>
      <c r="D9">
        <v>1.9675675675675683</v>
      </c>
      <c r="E9">
        <v>3.020746887966808</v>
      </c>
      <c r="F9">
        <v>2.9119999999999999</v>
      </c>
    </row>
    <row r="10" spans="1:19" x14ac:dyDescent="0.45">
      <c r="A10">
        <v>32</v>
      </c>
      <c r="B10">
        <v>2.8689655172413793</v>
      </c>
      <c r="C10">
        <v>8.7175188600167672</v>
      </c>
      <c r="D10">
        <v>2.2486486486486497</v>
      </c>
      <c r="E10">
        <v>3.4522821576763518</v>
      </c>
      <c r="F10">
        <v>3.3279999999999998</v>
      </c>
    </row>
    <row r="11" spans="1:19" x14ac:dyDescent="0.45">
      <c r="A11">
        <v>40</v>
      </c>
      <c r="B11">
        <v>3.5862068965517242</v>
      </c>
      <c r="C11">
        <v>10.896898575020959</v>
      </c>
      <c r="D11">
        <v>2.8108108108108123</v>
      </c>
      <c r="E11">
        <v>4.3153526970954399</v>
      </c>
      <c r="F11">
        <v>4.16</v>
      </c>
    </row>
    <row r="12" spans="1:19" x14ac:dyDescent="0.45">
      <c r="A12">
        <v>1</v>
      </c>
      <c r="B12">
        <v>6.8965517241379309E-2</v>
      </c>
      <c r="C12">
        <v>0.20955574182732609</v>
      </c>
      <c r="D12">
        <v>5.4054054054054057E-2</v>
      </c>
      <c r="E12">
        <v>8.2987551867219914E-2</v>
      </c>
      <c r="F12">
        <v>0.08</v>
      </c>
    </row>
    <row r="13" spans="1:19" x14ac:dyDescent="0.45">
      <c r="A13">
        <v>4</v>
      </c>
      <c r="B13" cm="1">
        <f t="array" ref="B13:F21">B12:F12 * A3:A11</f>
        <v>0.27586206896551724</v>
      </c>
      <c r="C13">
        <v>0.83822296730930435</v>
      </c>
      <c r="D13">
        <v>0.21621621621621623</v>
      </c>
      <c r="E13">
        <v>0.33195020746887965</v>
      </c>
      <c r="F13">
        <v>0.32</v>
      </c>
    </row>
    <row r="14" spans="1:19" x14ac:dyDescent="0.45">
      <c r="A14">
        <v>8</v>
      </c>
      <c r="B14">
        <v>0.55172413793103448</v>
      </c>
      <c r="C14">
        <v>1.6764459346186087</v>
      </c>
      <c r="D14">
        <v>0.43243243243243246</v>
      </c>
      <c r="E14">
        <v>0.66390041493775931</v>
      </c>
      <c r="F14">
        <v>0.64</v>
      </c>
    </row>
    <row r="15" spans="1:19" x14ac:dyDescent="0.45">
      <c r="A15">
        <v>12</v>
      </c>
      <c r="B15">
        <v>0.82758620689655171</v>
      </c>
      <c r="C15">
        <v>2.5146689019279131</v>
      </c>
      <c r="D15">
        <v>0.64864864864864868</v>
      </c>
      <c r="E15">
        <v>0.99585062240663902</v>
      </c>
      <c r="F15">
        <v>0.96</v>
      </c>
    </row>
    <row r="16" spans="1:19" x14ac:dyDescent="0.45">
      <c r="A16">
        <v>16</v>
      </c>
      <c r="B16">
        <v>1.103448275862069</v>
      </c>
      <c r="C16">
        <v>3.3528918692372174</v>
      </c>
      <c r="D16">
        <v>0.86486486486486491</v>
      </c>
      <c r="E16">
        <v>1.3278008298755186</v>
      </c>
      <c r="F16">
        <v>1.28</v>
      </c>
    </row>
    <row r="17" spans="1:6" x14ac:dyDescent="0.45">
      <c r="A17">
        <v>20</v>
      </c>
      <c r="B17">
        <v>1.3793103448275863</v>
      </c>
      <c r="C17">
        <v>4.1911148365465216</v>
      </c>
      <c r="D17">
        <v>1.0810810810810811</v>
      </c>
      <c r="E17">
        <v>1.6597510373443982</v>
      </c>
      <c r="F17">
        <v>1.6</v>
      </c>
    </row>
    <row r="18" spans="1:6" x14ac:dyDescent="0.45">
      <c r="A18">
        <v>24</v>
      </c>
      <c r="B18">
        <v>1.6551724137931034</v>
      </c>
      <c r="C18">
        <v>5.0293378038558263</v>
      </c>
      <c r="D18">
        <v>1.2972972972972974</v>
      </c>
      <c r="E18">
        <v>1.991701244813278</v>
      </c>
      <c r="F18">
        <v>1.92</v>
      </c>
    </row>
    <row r="19" spans="1:6" x14ac:dyDescent="0.45">
      <c r="A19">
        <v>28</v>
      </c>
      <c r="B19">
        <v>1.9310344827586206</v>
      </c>
      <c r="C19">
        <v>5.8675607711651301</v>
      </c>
      <c r="D19">
        <v>1.5135135135135136</v>
      </c>
      <c r="E19">
        <v>2.3236514522821574</v>
      </c>
      <c r="F19">
        <v>2.2400000000000002</v>
      </c>
    </row>
    <row r="20" spans="1:6" x14ac:dyDescent="0.45">
      <c r="A20">
        <v>32</v>
      </c>
      <c r="B20">
        <v>2.2068965517241379</v>
      </c>
      <c r="C20">
        <v>6.7057837384744348</v>
      </c>
      <c r="D20">
        <v>1.7297297297297298</v>
      </c>
      <c r="E20">
        <v>2.6556016597510372</v>
      </c>
      <c r="F20">
        <v>2.56</v>
      </c>
    </row>
    <row r="21" spans="1:6" x14ac:dyDescent="0.45">
      <c r="A21">
        <v>40</v>
      </c>
      <c r="B21">
        <v>2.7586206896551726</v>
      </c>
      <c r="C21">
        <v>8.3822296730930432</v>
      </c>
      <c r="D21">
        <v>2.1621621621621623</v>
      </c>
      <c r="E21">
        <v>3.3195020746887964</v>
      </c>
      <c r="F21">
        <v>3.2</v>
      </c>
    </row>
    <row r="22" spans="1:6" x14ac:dyDescent="0.45">
      <c r="A22">
        <v>1</v>
      </c>
      <c r="B22">
        <v>5.5172413793103448E-2</v>
      </c>
      <c r="C22">
        <v>0.16764459346186086</v>
      </c>
      <c r="D22">
        <v>4.3243243243243246E-2</v>
      </c>
      <c r="E22">
        <v>6.6390041493775934E-2</v>
      </c>
      <c r="F22">
        <v>6.4000000000000001E-2</v>
      </c>
    </row>
    <row r="23" spans="1:6" x14ac:dyDescent="0.45">
      <c r="A23">
        <v>4</v>
      </c>
      <c r="B23">
        <v>5.5172413793103448E-2</v>
      </c>
      <c r="C23">
        <v>0.16764459346186086</v>
      </c>
      <c r="D23">
        <v>4.3243243243243246E-2</v>
      </c>
      <c r="E23">
        <v>6.6390041493775934E-2</v>
      </c>
      <c r="F23">
        <v>6.4000000000000001E-2</v>
      </c>
    </row>
    <row r="24" spans="1:6" x14ac:dyDescent="0.45">
      <c r="A24">
        <v>8</v>
      </c>
      <c r="B24" cm="1">
        <f t="array" ref="B24:F32">B23:F23 * A3:A11</f>
        <v>0.22068965517241379</v>
      </c>
      <c r="C24">
        <v>0.67057837384744345</v>
      </c>
      <c r="D24">
        <v>0.17297297297297298</v>
      </c>
      <c r="E24">
        <v>0.26556016597510373</v>
      </c>
      <c r="F24">
        <v>0.25600000000000001</v>
      </c>
    </row>
    <row r="25" spans="1:6" x14ac:dyDescent="0.45">
      <c r="A25">
        <v>12</v>
      </c>
      <c r="B25">
        <v>0.44137931034482758</v>
      </c>
      <c r="C25">
        <v>1.3411567476948869</v>
      </c>
      <c r="D25">
        <v>0.34594594594594597</v>
      </c>
      <c r="E25">
        <v>0.53112033195020747</v>
      </c>
      <c r="F25">
        <v>0.51200000000000001</v>
      </c>
    </row>
    <row r="26" spans="1:6" x14ac:dyDescent="0.45">
      <c r="A26">
        <v>16</v>
      </c>
      <c r="B26">
        <v>0.66206896551724137</v>
      </c>
      <c r="C26">
        <v>2.0117351215423303</v>
      </c>
      <c r="D26">
        <v>0.51891891891891895</v>
      </c>
      <c r="E26">
        <v>0.79668049792531126</v>
      </c>
      <c r="F26">
        <v>0.76800000000000002</v>
      </c>
    </row>
    <row r="27" spans="1:6" x14ac:dyDescent="0.45">
      <c r="A27">
        <v>20</v>
      </c>
      <c r="B27">
        <v>0.88275862068965516</v>
      </c>
      <c r="C27">
        <v>2.6823134953897738</v>
      </c>
      <c r="D27">
        <v>0.69189189189189193</v>
      </c>
      <c r="E27">
        <v>1.0622406639004149</v>
      </c>
      <c r="F27">
        <v>1.024</v>
      </c>
    </row>
    <row r="28" spans="1:6" x14ac:dyDescent="0.45">
      <c r="A28">
        <v>24</v>
      </c>
      <c r="B28">
        <v>1.103448275862069</v>
      </c>
      <c r="C28">
        <v>3.3528918692372174</v>
      </c>
      <c r="D28">
        <v>0.86486486486486491</v>
      </c>
      <c r="E28">
        <v>1.3278008298755186</v>
      </c>
      <c r="F28">
        <v>1.28</v>
      </c>
    </row>
    <row r="29" spans="1:6" x14ac:dyDescent="0.45">
      <c r="A29">
        <v>28</v>
      </c>
      <c r="B29">
        <v>1.3241379310344827</v>
      </c>
      <c r="C29">
        <v>4.0234702430846605</v>
      </c>
      <c r="D29">
        <v>1.0378378378378379</v>
      </c>
      <c r="E29">
        <v>1.5933609958506225</v>
      </c>
      <c r="F29">
        <v>1.536</v>
      </c>
    </row>
    <row r="30" spans="1:6" x14ac:dyDescent="0.45">
      <c r="A30">
        <v>32</v>
      </c>
      <c r="B30">
        <v>1.5448275862068965</v>
      </c>
      <c r="C30">
        <v>4.6940486169321041</v>
      </c>
      <c r="D30">
        <v>1.2108108108108109</v>
      </c>
      <c r="E30">
        <v>1.8589211618257262</v>
      </c>
      <c r="F30">
        <v>1.792</v>
      </c>
    </row>
    <row r="31" spans="1:6" x14ac:dyDescent="0.45">
      <c r="A31">
        <v>40</v>
      </c>
      <c r="B31">
        <v>1.7655172413793103</v>
      </c>
      <c r="C31">
        <v>5.3646269907795476</v>
      </c>
      <c r="D31">
        <v>1.3837837837837839</v>
      </c>
      <c r="E31">
        <v>2.1244813278008299</v>
      </c>
      <c r="F31">
        <v>2.048</v>
      </c>
    </row>
    <row r="32" spans="1:6" x14ac:dyDescent="0.45">
      <c r="A32">
        <v>1</v>
      </c>
      <c r="B32">
        <v>2.2068965517241379</v>
      </c>
      <c r="C32">
        <v>6.7057837384744348</v>
      </c>
      <c r="D32">
        <v>1.7297297297297298</v>
      </c>
      <c r="E32">
        <v>2.6556016597510372</v>
      </c>
      <c r="F32">
        <v>2.56</v>
      </c>
    </row>
    <row r="33" spans="1:6" x14ac:dyDescent="0.45">
      <c r="A33">
        <v>4</v>
      </c>
      <c r="B33">
        <v>2.7586206896551724E-2</v>
      </c>
      <c r="C33">
        <v>8.3822296730930432E-2</v>
      </c>
      <c r="D33">
        <v>2.1621621621621623E-2</v>
      </c>
      <c r="E33">
        <v>3.3195020746887967E-2</v>
      </c>
      <c r="F33">
        <v>3.2000000000000001E-2</v>
      </c>
    </row>
    <row r="34" spans="1:6" x14ac:dyDescent="0.45">
      <c r="A34">
        <v>8</v>
      </c>
      <c r="B34" cm="1">
        <f t="array" ref="B34:F42">B33:F33 * A3:A11</f>
        <v>0.1103448275862069</v>
      </c>
      <c r="C34">
        <v>0.33528918692372173</v>
      </c>
      <c r="D34">
        <v>8.6486486486486491E-2</v>
      </c>
      <c r="E34">
        <v>0.13278008298755187</v>
      </c>
      <c r="F34">
        <v>0.128</v>
      </c>
    </row>
    <row r="35" spans="1:6" x14ac:dyDescent="0.45">
      <c r="A35">
        <v>12</v>
      </c>
      <c r="B35">
        <v>0.22068965517241379</v>
      </c>
      <c r="C35">
        <v>0.67057837384744345</v>
      </c>
      <c r="D35">
        <v>0.17297297297297298</v>
      </c>
      <c r="E35">
        <v>0.26556016597510373</v>
      </c>
      <c r="F35">
        <v>0.25600000000000001</v>
      </c>
    </row>
    <row r="36" spans="1:6" x14ac:dyDescent="0.45">
      <c r="A36">
        <v>16</v>
      </c>
      <c r="B36">
        <v>0.33103448275862069</v>
      </c>
      <c r="C36">
        <v>1.0058675607711651</v>
      </c>
      <c r="D36">
        <v>0.25945945945945947</v>
      </c>
      <c r="E36">
        <v>0.39834024896265563</v>
      </c>
      <c r="F36">
        <v>0.38400000000000001</v>
      </c>
    </row>
    <row r="37" spans="1:6" x14ac:dyDescent="0.45">
      <c r="A37">
        <v>20</v>
      </c>
      <c r="B37">
        <v>0.44137931034482758</v>
      </c>
      <c r="C37">
        <v>1.3411567476948869</v>
      </c>
      <c r="D37">
        <v>0.34594594594594597</v>
      </c>
      <c r="E37">
        <v>0.53112033195020747</v>
      </c>
      <c r="F37">
        <v>0.51200000000000001</v>
      </c>
    </row>
    <row r="38" spans="1:6" x14ac:dyDescent="0.45">
      <c r="A38">
        <v>24</v>
      </c>
      <c r="B38">
        <v>0.55172413793103448</v>
      </c>
      <c r="C38">
        <v>1.6764459346186087</v>
      </c>
      <c r="D38">
        <v>0.43243243243243246</v>
      </c>
      <c r="E38">
        <v>0.66390041493775931</v>
      </c>
      <c r="F38">
        <v>0.64</v>
      </c>
    </row>
    <row r="39" spans="1:6" x14ac:dyDescent="0.45">
      <c r="A39">
        <v>28</v>
      </c>
      <c r="B39">
        <v>0.66206896551724137</v>
      </c>
      <c r="C39">
        <v>2.0117351215423303</v>
      </c>
      <c r="D39">
        <v>0.51891891891891895</v>
      </c>
      <c r="E39">
        <v>0.79668049792531126</v>
      </c>
      <c r="F39">
        <v>0.76800000000000002</v>
      </c>
    </row>
    <row r="40" spans="1:6" x14ac:dyDescent="0.45">
      <c r="A40">
        <v>32</v>
      </c>
      <c r="B40">
        <v>0.77241379310344827</v>
      </c>
      <c r="C40">
        <v>2.347024308466052</v>
      </c>
      <c r="D40">
        <v>0.60540540540540544</v>
      </c>
      <c r="E40">
        <v>0.9294605809128631</v>
      </c>
      <c r="F40">
        <v>0.89600000000000002</v>
      </c>
    </row>
    <row r="41" spans="1:6" x14ac:dyDescent="0.45">
      <c r="A41">
        <v>40</v>
      </c>
      <c r="B41">
        <v>0.88275862068965516</v>
      </c>
      <c r="C41">
        <v>2.6823134953897738</v>
      </c>
      <c r="D41">
        <v>0.69189189189189193</v>
      </c>
      <c r="E41">
        <v>1.0622406639004149</v>
      </c>
      <c r="F41">
        <v>1.024</v>
      </c>
    </row>
    <row r="42" spans="1:6" x14ac:dyDescent="0.45">
      <c r="B42">
        <v>1.103448275862069</v>
      </c>
      <c r="C42">
        <v>3.3528918692372174</v>
      </c>
      <c r="D42">
        <v>0.86486486486486491</v>
      </c>
      <c r="E42">
        <v>1.3278008298755186</v>
      </c>
      <c r="F42">
        <v>1.28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7F6-48B3-4241-B9AF-52F7A9279F2C}">
  <dimension ref="A1:E42"/>
  <sheetViews>
    <sheetView topLeftCell="A25" workbookViewId="0">
      <selection activeCell="B31" sqref="B31"/>
    </sheetView>
  </sheetViews>
  <sheetFormatPr defaultRowHeight="14.25" x14ac:dyDescent="0.45"/>
  <cols>
    <col min="1" max="1" width="24.265625" customWidth="1"/>
    <col min="2" max="2" width="26.796875" customWidth="1"/>
    <col min="3" max="3" width="20.06640625" customWidth="1"/>
    <col min="4" max="4" width="26.19921875" customWidth="1"/>
    <col min="5" max="5" width="23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8.8999999999999996E-2</v>
      </c>
      <c r="B2">
        <v>0.27</v>
      </c>
      <c r="C2">
        <v>7.0000000000000007E-2</v>
      </c>
      <c r="D2">
        <v>0.1</v>
      </c>
      <c r="E2">
        <v>0.1</v>
      </c>
    </row>
    <row r="3" spans="1:5" x14ac:dyDescent="0.45">
      <c r="A3">
        <v>0.35862068965517241</v>
      </c>
      <c r="B3">
        <v>1.0896898575020959</v>
      </c>
      <c r="C3">
        <v>0.28108108108108121</v>
      </c>
      <c r="D3">
        <v>0.43153526970954398</v>
      </c>
      <c r="E3">
        <v>0.41599999999999998</v>
      </c>
    </row>
    <row r="4" spans="1:5" x14ac:dyDescent="0.45">
      <c r="A4">
        <v>0.71724137931034482</v>
      </c>
      <c r="B4">
        <v>2.1793797150041918</v>
      </c>
      <c r="C4">
        <v>0.56216216216216242</v>
      </c>
      <c r="D4">
        <v>0.86307053941908796</v>
      </c>
      <c r="E4">
        <v>0.83199999999999996</v>
      </c>
    </row>
    <row r="5" spans="1:5" x14ac:dyDescent="0.45">
      <c r="A5">
        <v>1.0758620689655172</v>
      </c>
      <c r="B5">
        <v>3.2690695725062877</v>
      </c>
      <c r="C5">
        <v>0.84324324324324362</v>
      </c>
      <c r="D5">
        <v>1.2946058091286319</v>
      </c>
      <c r="E5">
        <v>1.248</v>
      </c>
    </row>
    <row r="6" spans="1:5" x14ac:dyDescent="0.45">
      <c r="A6">
        <v>1.4344827586206896</v>
      </c>
      <c r="B6">
        <v>4.3587594300083836</v>
      </c>
      <c r="C6">
        <v>1.1243243243243248</v>
      </c>
      <c r="D6">
        <v>1.7261410788381759</v>
      </c>
      <c r="E6">
        <v>1.6639999999999999</v>
      </c>
    </row>
    <row r="7" spans="1:5" x14ac:dyDescent="0.45">
      <c r="A7">
        <v>1.7931034482758621</v>
      </c>
      <c r="B7">
        <v>5.4484492875104795</v>
      </c>
      <c r="C7">
        <v>1.4054054054054061</v>
      </c>
      <c r="D7">
        <v>2.1576763485477199</v>
      </c>
      <c r="E7">
        <v>2.08</v>
      </c>
    </row>
    <row r="8" spans="1:5" x14ac:dyDescent="0.45">
      <c r="A8">
        <v>2.1517241379310343</v>
      </c>
      <c r="B8">
        <v>6.5381391450125754</v>
      </c>
      <c r="C8">
        <v>1.6864864864864872</v>
      </c>
      <c r="D8">
        <v>2.5892116182572638</v>
      </c>
      <c r="E8">
        <v>2.496</v>
      </c>
    </row>
    <row r="9" spans="1:5" x14ac:dyDescent="0.45">
      <c r="A9">
        <v>2.510344827586207</v>
      </c>
      <c r="B9">
        <v>7.6278290025146713</v>
      </c>
      <c r="C9">
        <v>1.9675675675675683</v>
      </c>
      <c r="D9">
        <v>3.020746887966808</v>
      </c>
      <c r="E9">
        <v>2.9119999999999999</v>
      </c>
    </row>
    <row r="10" spans="1:5" x14ac:dyDescent="0.45">
      <c r="A10">
        <v>2.8689655172413793</v>
      </c>
      <c r="B10">
        <v>8.7175188600167672</v>
      </c>
      <c r="C10">
        <v>2.2486486486486497</v>
      </c>
      <c r="D10">
        <v>3.4522821576763518</v>
      </c>
      <c r="E10">
        <v>3.3279999999999998</v>
      </c>
    </row>
    <row r="11" spans="1:5" x14ac:dyDescent="0.45">
      <c r="A11">
        <v>3.5862068965517242</v>
      </c>
      <c r="B11">
        <v>10.896898575020959</v>
      </c>
      <c r="C11">
        <v>2.8108108108108123</v>
      </c>
      <c r="D11">
        <v>4.3153526970954399</v>
      </c>
      <c r="E11">
        <v>4.16</v>
      </c>
    </row>
    <row r="12" spans="1:5" x14ac:dyDescent="0.45">
      <c r="A12">
        <v>6.8965517241379309E-2</v>
      </c>
      <c r="B12">
        <v>0.20955574182732609</v>
      </c>
      <c r="C12">
        <v>5.4054054054054057E-2</v>
      </c>
      <c r="D12">
        <v>8.2987551867219914E-2</v>
      </c>
      <c r="E12">
        <v>0.08</v>
      </c>
    </row>
    <row r="13" spans="1:5" x14ac:dyDescent="0.45">
      <c r="A13">
        <v>0.27586206896551724</v>
      </c>
      <c r="B13">
        <v>0.83822296730930435</v>
      </c>
      <c r="C13">
        <v>0.21621621621621623</v>
      </c>
      <c r="D13">
        <v>0.33195020746887965</v>
      </c>
      <c r="E13">
        <v>0.32</v>
      </c>
    </row>
    <row r="14" spans="1:5" x14ac:dyDescent="0.45">
      <c r="A14">
        <v>0.55172413793103448</v>
      </c>
      <c r="B14">
        <v>1.6764459346186087</v>
      </c>
      <c r="C14">
        <v>0.43243243243243246</v>
      </c>
      <c r="D14">
        <v>0.66390041493775931</v>
      </c>
      <c r="E14">
        <v>0.64</v>
      </c>
    </row>
    <row r="15" spans="1:5" x14ac:dyDescent="0.45">
      <c r="A15">
        <v>0.82758620689655171</v>
      </c>
      <c r="B15">
        <v>2.5146689019279131</v>
      </c>
      <c r="C15">
        <v>0.64864864864864868</v>
      </c>
      <c r="D15">
        <v>0.99585062240663902</v>
      </c>
      <c r="E15">
        <v>0.96</v>
      </c>
    </row>
    <row r="16" spans="1:5" x14ac:dyDescent="0.45">
      <c r="A16">
        <v>1.103448275862069</v>
      </c>
      <c r="B16">
        <v>3.3528918692372174</v>
      </c>
      <c r="C16">
        <v>0.86486486486486491</v>
      </c>
      <c r="D16">
        <v>1.3278008298755186</v>
      </c>
      <c r="E16">
        <v>1.28</v>
      </c>
    </row>
    <row r="17" spans="1:5" x14ac:dyDescent="0.45">
      <c r="A17">
        <v>1.3793103448275863</v>
      </c>
      <c r="B17">
        <v>4.1911148365465216</v>
      </c>
      <c r="C17">
        <v>1.0810810810810811</v>
      </c>
      <c r="D17">
        <v>1.6597510373443982</v>
      </c>
      <c r="E17">
        <v>1.6</v>
      </c>
    </row>
    <row r="18" spans="1:5" x14ac:dyDescent="0.45">
      <c r="A18">
        <v>1.6551724137931034</v>
      </c>
      <c r="B18">
        <v>5.0293378038558263</v>
      </c>
      <c r="C18">
        <v>1.2972972972972974</v>
      </c>
      <c r="D18">
        <v>1.991701244813278</v>
      </c>
      <c r="E18">
        <v>1.92</v>
      </c>
    </row>
    <row r="19" spans="1:5" x14ac:dyDescent="0.45">
      <c r="A19">
        <v>1.9310344827586206</v>
      </c>
      <c r="B19">
        <v>5.8675607711651301</v>
      </c>
      <c r="C19">
        <v>1.5135135135135136</v>
      </c>
      <c r="D19">
        <v>2.3236514522821574</v>
      </c>
      <c r="E19">
        <v>2.2400000000000002</v>
      </c>
    </row>
    <row r="20" spans="1:5" x14ac:dyDescent="0.45">
      <c r="A20">
        <v>2.2068965517241379</v>
      </c>
      <c r="B20">
        <v>6.7057837384744348</v>
      </c>
      <c r="C20">
        <v>1.7297297297297298</v>
      </c>
      <c r="D20">
        <v>2.6556016597510372</v>
      </c>
      <c r="E20">
        <v>2.56</v>
      </c>
    </row>
    <row r="21" spans="1:5" x14ac:dyDescent="0.45">
      <c r="A21">
        <v>2.7586206896551726</v>
      </c>
      <c r="B21">
        <v>8.3822296730930432</v>
      </c>
      <c r="C21">
        <v>2.1621621621621623</v>
      </c>
      <c r="D21">
        <v>3.3195020746887964</v>
      </c>
      <c r="E21">
        <v>3.2</v>
      </c>
    </row>
    <row r="22" spans="1:5" x14ac:dyDescent="0.45">
      <c r="A22">
        <v>5.5172413793103448E-2</v>
      </c>
      <c r="B22">
        <v>0.16764459346186086</v>
      </c>
      <c r="C22">
        <v>4.3243243243243246E-2</v>
      </c>
      <c r="D22">
        <v>6.6390041493775934E-2</v>
      </c>
      <c r="E22">
        <v>6.4000000000000001E-2</v>
      </c>
    </row>
    <row r="23" spans="1:5" x14ac:dyDescent="0.45">
      <c r="A23">
        <v>5.5172413793103448E-2</v>
      </c>
      <c r="B23">
        <v>0.16764459346186086</v>
      </c>
      <c r="C23">
        <v>4.3243243243243246E-2</v>
      </c>
      <c r="D23">
        <v>6.6390041493775934E-2</v>
      </c>
      <c r="E23">
        <v>6.4000000000000001E-2</v>
      </c>
    </row>
    <row r="24" spans="1:5" x14ac:dyDescent="0.45">
      <c r="A24">
        <v>0.22068965517241379</v>
      </c>
      <c r="B24">
        <v>0.67057837384744345</v>
      </c>
      <c r="C24">
        <v>0.17297297297297298</v>
      </c>
      <c r="D24">
        <v>0.26556016597510373</v>
      </c>
      <c r="E24">
        <v>0.25600000000000001</v>
      </c>
    </row>
    <row r="25" spans="1:5" x14ac:dyDescent="0.45">
      <c r="A25">
        <v>0.44137931034482758</v>
      </c>
      <c r="B25">
        <v>1.3411567476948869</v>
      </c>
      <c r="C25">
        <v>0.34594594594594597</v>
      </c>
      <c r="D25">
        <v>0.53112033195020747</v>
      </c>
      <c r="E25">
        <v>0.51200000000000001</v>
      </c>
    </row>
    <row r="26" spans="1:5" x14ac:dyDescent="0.45">
      <c r="A26">
        <v>0.66206896551724137</v>
      </c>
      <c r="B26">
        <v>2.0117351215423303</v>
      </c>
      <c r="C26">
        <v>0.51891891891891895</v>
      </c>
      <c r="D26">
        <v>0.79668049792531126</v>
      </c>
      <c r="E26">
        <v>0.76800000000000002</v>
      </c>
    </row>
    <row r="27" spans="1:5" x14ac:dyDescent="0.45">
      <c r="A27">
        <v>0.88275862068965516</v>
      </c>
      <c r="B27">
        <v>2.6823134953897738</v>
      </c>
      <c r="C27">
        <v>0.69189189189189193</v>
      </c>
      <c r="D27">
        <v>1.0622406639004149</v>
      </c>
      <c r="E27">
        <v>1.024</v>
      </c>
    </row>
    <row r="28" spans="1:5" x14ac:dyDescent="0.45">
      <c r="A28">
        <v>1.103448275862069</v>
      </c>
      <c r="B28">
        <v>3.3528918692372174</v>
      </c>
      <c r="C28">
        <v>0.86486486486486491</v>
      </c>
      <c r="D28">
        <v>1.3278008298755186</v>
      </c>
      <c r="E28">
        <v>1.28</v>
      </c>
    </row>
    <row r="29" spans="1:5" x14ac:dyDescent="0.45">
      <c r="A29">
        <v>1.3241379310344827</v>
      </c>
      <c r="B29">
        <v>4.0234702430846605</v>
      </c>
      <c r="C29">
        <v>1.0378378378378379</v>
      </c>
      <c r="D29">
        <v>1.5933609958506225</v>
      </c>
      <c r="E29">
        <v>1.536</v>
      </c>
    </row>
    <row r="30" spans="1:5" x14ac:dyDescent="0.45">
      <c r="A30">
        <v>1.5448275862068965</v>
      </c>
      <c r="B30">
        <v>4.6940486169321041</v>
      </c>
      <c r="C30">
        <v>1.2108108108108109</v>
      </c>
      <c r="D30">
        <v>1.8589211618257262</v>
      </c>
      <c r="E30">
        <v>1.792</v>
      </c>
    </row>
    <row r="31" spans="1:5" x14ac:dyDescent="0.45">
      <c r="A31">
        <v>1.7655172413793103</v>
      </c>
      <c r="B31">
        <v>5.3646269907795476</v>
      </c>
      <c r="C31">
        <v>1.3837837837837839</v>
      </c>
      <c r="D31">
        <v>2.1244813278008299</v>
      </c>
      <c r="E31">
        <v>2.048</v>
      </c>
    </row>
    <row r="32" spans="1:5" x14ac:dyDescent="0.45">
      <c r="A32">
        <v>2.2068965517241379</v>
      </c>
      <c r="B32">
        <v>6.7057837384744348</v>
      </c>
      <c r="C32">
        <v>1.7297297297297298</v>
      </c>
      <c r="D32">
        <v>2.6556016597510372</v>
      </c>
      <c r="E32">
        <v>2.56</v>
      </c>
    </row>
    <row r="33" spans="1:5" x14ac:dyDescent="0.45">
      <c r="A33">
        <v>2.7586206896551724E-2</v>
      </c>
      <c r="B33">
        <v>8.3822296730930432E-2</v>
      </c>
      <c r="C33">
        <v>2.1621621621621623E-2</v>
      </c>
      <c r="D33">
        <v>3.3195020746887967E-2</v>
      </c>
      <c r="E33">
        <v>3.2000000000000001E-2</v>
      </c>
    </row>
    <row r="34" spans="1:5" x14ac:dyDescent="0.45">
      <c r="A34">
        <v>0.1103448275862069</v>
      </c>
      <c r="B34">
        <v>0.33528918692372173</v>
      </c>
      <c r="C34">
        <v>8.6486486486486491E-2</v>
      </c>
      <c r="D34">
        <v>0.13278008298755187</v>
      </c>
      <c r="E34">
        <v>0.128</v>
      </c>
    </row>
    <row r="35" spans="1:5" x14ac:dyDescent="0.45">
      <c r="A35">
        <v>0.22068965517241379</v>
      </c>
      <c r="B35">
        <v>0.67057837384744345</v>
      </c>
      <c r="C35">
        <v>0.17297297297297298</v>
      </c>
      <c r="D35">
        <v>0.26556016597510373</v>
      </c>
      <c r="E35">
        <v>0.25600000000000001</v>
      </c>
    </row>
    <row r="36" spans="1:5" x14ac:dyDescent="0.45">
      <c r="A36">
        <v>0.33103448275862069</v>
      </c>
      <c r="B36">
        <v>1.0058675607711651</v>
      </c>
      <c r="C36">
        <v>0.25945945945945947</v>
      </c>
      <c r="D36">
        <v>0.39834024896265563</v>
      </c>
      <c r="E36">
        <v>0.38400000000000001</v>
      </c>
    </row>
    <row r="37" spans="1:5" x14ac:dyDescent="0.45">
      <c r="A37">
        <v>0.44137931034482758</v>
      </c>
      <c r="B37">
        <v>1.3411567476948869</v>
      </c>
      <c r="C37">
        <v>0.34594594594594597</v>
      </c>
      <c r="D37">
        <v>0.53112033195020747</v>
      </c>
      <c r="E37">
        <v>0.51200000000000001</v>
      </c>
    </row>
    <row r="38" spans="1:5" x14ac:dyDescent="0.45">
      <c r="A38">
        <v>0.55172413793103448</v>
      </c>
      <c r="B38">
        <v>1.6764459346186087</v>
      </c>
      <c r="C38">
        <v>0.43243243243243246</v>
      </c>
      <c r="D38">
        <v>0.66390041493775931</v>
      </c>
      <c r="E38">
        <v>0.64</v>
      </c>
    </row>
    <row r="39" spans="1:5" x14ac:dyDescent="0.45">
      <c r="A39">
        <v>0.66206896551724137</v>
      </c>
      <c r="B39">
        <v>2.0117351215423303</v>
      </c>
      <c r="C39">
        <v>0.51891891891891895</v>
      </c>
      <c r="D39">
        <v>0.79668049792531126</v>
      </c>
      <c r="E39">
        <v>0.76800000000000002</v>
      </c>
    </row>
    <row r="40" spans="1:5" x14ac:dyDescent="0.45">
      <c r="A40">
        <v>0.77241379310344827</v>
      </c>
      <c r="B40">
        <v>2.347024308466052</v>
      </c>
      <c r="C40">
        <v>0.60540540540540544</v>
      </c>
      <c r="D40">
        <v>0.9294605809128631</v>
      </c>
      <c r="E40">
        <v>0.89600000000000002</v>
      </c>
    </row>
    <row r="41" spans="1:5" x14ac:dyDescent="0.45">
      <c r="A41">
        <v>0.88275862068965516</v>
      </c>
      <c r="B41">
        <v>2.6823134953897738</v>
      </c>
      <c r="C41">
        <v>0.69189189189189193</v>
      </c>
      <c r="D41">
        <v>1.0622406639004149</v>
      </c>
      <c r="E41">
        <v>1.024</v>
      </c>
    </row>
    <row r="42" spans="1:5" x14ac:dyDescent="0.45">
      <c r="A42">
        <v>1.103448275862069</v>
      </c>
      <c r="B42">
        <v>3.3528918692372174</v>
      </c>
      <c r="C42">
        <v>0.86486486486486491</v>
      </c>
      <c r="D42">
        <v>1.3278008298755186</v>
      </c>
      <c r="E42">
        <v>1.28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3A8-166C-43B9-BC55-6975C28CD4AC}">
  <dimension ref="A1:H8"/>
  <sheetViews>
    <sheetView zoomScale="70" zoomScaleNormal="70" workbookViewId="0">
      <selection activeCell="F26" sqref="F26"/>
    </sheetView>
  </sheetViews>
  <sheetFormatPr defaultRowHeight="14.25" x14ac:dyDescent="0.45"/>
  <cols>
    <col min="1" max="1" width="30.33203125" customWidth="1"/>
    <col min="2" max="2" width="15.6640625" customWidth="1"/>
    <col min="3" max="4" width="15.3984375" customWidth="1"/>
    <col min="5" max="5" width="17.19921875" customWidth="1"/>
    <col min="6" max="6" width="12.46484375" customWidth="1"/>
    <col min="7" max="7" width="16.86328125" customWidth="1"/>
    <col min="8" max="8" width="28.59765625" customWidth="1"/>
  </cols>
  <sheetData>
    <row r="1" spans="1:8" x14ac:dyDescent="0.45">
      <c r="A1" t="s">
        <v>19</v>
      </c>
      <c r="B1" t="s">
        <v>20</v>
      </c>
      <c r="C1" t="s">
        <v>21</v>
      </c>
      <c r="D1">
        <v>13</v>
      </c>
      <c r="E1">
        <v>10</v>
      </c>
      <c r="F1">
        <v>8</v>
      </c>
      <c r="G1">
        <v>4</v>
      </c>
      <c r="H1" t="s">
        <v>27</v>
      </c>
    </row>
    <row r="2" spans="1:8" x14ac:dyDescent="0.45">
      <c r="A2" t="s">
        <v>0</v>
      </c>
      <c r="B2">
        <v>145</v>
      </c>
      <c r="C2">
        <v>1</v>
      </c>
      <c r="D2" cm="1">
        <f t="array" ref="D2:G6">D1:G1/B2:B6*C2:C6</f>
        <v>8.9655172413793102E-2</v>
      </c>
      <c r="E2">
        <v>6.8965517241379309E-2</v>
      </c>
      <c r="F2">
        <v>5.5172413793103448E-2</v>
      </c>
      <c r="G2">
        <v>2.7586206896551724E-2</v>
      </c>
    </row>
    <row r="3" spans="1:8" x14ac:dyDescent="0.45">
      <c r="A3" t="s">
        <v>1</v>
      </c>
      <c r="B3">
        <v>47.72</v>
      </c>
      <c r="C3">
        <v>1</v>
      </c>
      <c r="D3">
        <v>0.27242246437552392</v>
      </c>
      <c r="E3">
        <v>0.20955574182732609</v>
      </c>
      <c r="F3">
        <v>0.16764459346186086</v>
      </c>
      <c r="G3">
        <v>8.3822296730930432E-2</v>
      </c>
    </row>
    <row r="4" spans="1:8" x14ac:dyDescent="0.45">
      <c r="A4" t="s">
        <v>2</v>
      </c>
      <c r="B4">
        <v>185</v>
      </c>
      <c r="C4">
        <v>1</v>
      </c>
      <c r="D4">
        <v>7.0270270270270274E-2</v>
      </c>
      <c r="E4">
        <v>5.4054054054054057E-2</v>
      </c>
      <c r="F4">
        <v>4.3243243243243246E-2</v>
      </c>
      <c r="G4">
        <v>2.1621621621621623E-2</v>
      </c>
    </row>
    <row r="5" spans="1:8" x14ac:dyDescent="0.45">
      <c r="A5" t="s">
        <v>3</v>
      </c>
      <c r="B5">
        <v>241</v>
      </c>
      <c r="C5">
        <v>2</v>
      </c>
      <c r="D5">
        <v>0.1078838174273859</v>
      </c>
      <c r="E5">
        <v>8.2987551867219914E-2</v>
      </c>
      <c r="F5">
        <v>6.6390041493775934E-2</v>
      </c>
      <c r="G5">
        <v>3.3195020746887967E-2</v>
      </c>
    </row>
    <row r="6" spans="1:8" x14ac:dyDescent="0.45">
      <c r="A6" t="s">
        <v>4</v>
      </c>
      <c r="B6">
        <v>125</v>
      </c>
      <c r="C6">
        <v>1</v>
      </c>
      <c r="D6">
        <v>0.104</v>
      </c>
      <c r="E6">
        <v>0.08</v>
      </c>
      <c r="F6">
        <v>6.4000000000000001E-2</v>
      </c>
      <c r="G6">
        <v>3.2000000000000001E-2</v>
      </c>
    </row>
    <row r="8" spans="1:8" x14ac:dyDescent="0.45">
      <c r="A8" t="s">
        <v>22</v>
      </c>
      <c r="D8">
        <f>SUM(D2:D6)</f>
        <v>0.64423172448697319</v>
      </c>
      <c r="E8">
        <f>SUM(E2:E6)</f>
        <v>0.49556286498997937</v>
      </c>
      <c r="F8">
        <f>SUM(F2:F6)</f>
        <v>0.39645029199198351</v>
      </c>
      <c r="G8">
        <f>SUM(G2:G6)</f>
        <v>0.19822514599599175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83DF-B05E-44FA-8470-84D9C541752C}">
  <dimension ref="A1:B6"/>
  <sheetViews>
    <sheetView workbookViewId="0">
      <selection activeCell="B10" sqref="B10"/>
    </sheetView>
  </sheetViews>
  <sheetFormatPr defaultRowHeight="14.25" x14ac:dyDescent="0.45"/>
  <cols>
    <col min="1" max="1" width="14.06640625" customWidth="1"/>
  </cols>
  <sheetData>
    <row r="1" spans="1:2" x14ac:dyDescent="0.45">
      <c r="A1" t="s">
        <v>29</v>
      </c>
      <c r="B1" t="s">
        <v>28</v>
      </c>
    </row>
    <row r="2" spans="1:2" x14ac:dyDescent="0.45">
      <c r="A2">
        <v>4</v>
      </c>
      <c r="B2">
        <v>0.64423172448697319</v>
      </c>
    </row>
    <row r="3" spans="1:2" x14ac:dyDescent="0.45">
      <c r="A3">
        <v>8</v>
      </c>
      <c r="B3">
        <v>0.49556286498997937</v>
      </c>
    </row>
    <row r="4" spans="1:2" x14ac:dyDescent="0.45">
      <c r="A4">
        <v>10</v>
      </c>
      <c r="B4">
        <v>0.39645029199198351</v>
      </c>
    </row>
    <row r="5" spans="1:2" x14ac:dyDescent="0.45">
      <c r="A5">
        <v>13</v>
      </c>
      <c r="B5">
        <v>0.19822514599599175</v>
      </c>
    </row>
    <row r="6" spans="1:2" x14ac:dyDescent="0.45">
      <c r="A6" t="s">
        <v>30</v>
      </c>
      <c r="B6">
        <v>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F2C-688B-482C-BA96-C8AF122CACFC}">
  <dimension ref="A1:F5"/>
  <sheetViews>
    <sheetView topLeftCell="C1" workbookViewId="0">
      <selection activeCell="H18" sqref="H18"/>
    </sheetView>
  </sheetViews>
  <sheetFormatPr defaultRowHeight="14.25" x14ac:dyDescent="0.45"/>
  <cols>
    <col min="1" max="1" width="18.796875" customWidth="1"/>
    <col min="2" max="2" width="20.46484375" customWidth="1"/>
    <col min="3" max="3" width="19.265625" customWidth="1"/>
    <col min="4" max="4" width="32.1328125" customWidth="1"/>
    <col min="5" max="5" width="19.1328125" customWidth="1"/>
    <col min="6" max="6" width="23.265625" customWidth="1"/>
  </cols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23</v>
      </c>
      <c r="B2">
        <v>8.9655172413793102E-2</v>
      </c>
      <c r="C2">
        <v>0.27242246437552398</v>
      </c>
      <c r="D2">
        <v>7.0270270270270302E-2</v>
      </c>
      <c r="E2">
        <v>0.10788381742738599</v>
      </c>
      <c r="F2">
        <v>0.104</v>
      </c>
    </row>
    <row r="3" spans="1:6" x14ac:dyDescent="0.45">
      <c r="A3" t="s">
        <v>25</v>
      </c>
      <c r="B3">
        <v>6.8965517241379309E-2</v>
      </c>
      <c r="C3">
        <v>0.20955574182732609</v>
      </c>
      <c r="D3">
        <v>5.4054054054054057E-2</v>
      </c>
      <c r="E3">
        <v>8.2987551867219914E-2</v>
      </c>
      <c r="F3">
        <v>0.08</v>
      </c>
    </row>
    <row r="4" spans="1:6" x14ac:dyDescent="0.45">
      <c r="A4" t="s">
        <v>26</v>
      </c>
      <c r="B4">
        <v>5.5172413793103448E-2</v>
      </c>
      <c r="C4">
        <v>0.16764459346186086</v>
      </c>
      <c r="D4">
        <v>4.3243243243243246E-2</v>
      </c>
      <c r="E4">
        <v>6.6390041493775934E-2</v>
      </c>
      <c r="F4">
        <v>6.4000000000000001E-2</v>
      </c>
    </row>
    <row r="5" spans="1:6" x14ac:dyDescent="0.45">
      <c r="A5" t="s">
        <v>24</v>
      </c>
      <c r="B5">
        <v>2.7586206896551724E-2</v>
      </c>
      <c r="C5">
        <v>8.3822296730930432E-2</v>
      </c>
      <c r="D5">
        <v>2.1621621621621623E-2</v>
      </c>
      <c r="E5">
        <v>3.3195020746887967E-2</v>
      </c>
      <c r="F5">
        <v>3.2000000000000001E-2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DD05-BC38-4594-A6D4-9D29FB304D5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Sheet5</vt:lpstr>
      <vt:lpstr>Sheet3</vt:lpstr>
      <vt:lpstr>Sheet6</vt:lpstr>
      <vt:lpstr>FLUX PLOT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2022-04-18T15:21:49Z</dcterms:created>
  <dcterms:modified xsi:type="dcterms:W3CDTF">2022-04-22T05:10:12Z</dcterms:modified>
</cp:coreProperties>
</file>