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 tabRatio="878"/>
  </bookViews>
  <sheets>
    <sheet name="Dashboard" sheetId="5" r:id="rId1"/>
    <sheet name="Sheet1" sheetId="6" r:id="rId2"/>
  </sheets>
  <externalReferences>
    <externalReference r:id="rId3"/>
  </externalReferences>
  <definedNames>
    <definedName name="_xlnm.Print_Area" localSheetId="0">Dashboard!$B$1:$AD$87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6" i="5" l="1"/>
  <c r="H41" i="5" l="1"/>
  <c r="AK10" i="5"/>
  <c r="AM49" i="5"/>
  <c r="AM14" i="5"/>
  <c r="H8" i="5"/>
  <c r="H14" i="5"/>
  <c r="H20" i="5"/>
  <c r="AG29" i="5" s="1"/>
  <c r="H19" i="5"/>
  <c r="X16" i="6"/>
  <c r="X15" i="6"/>
  <c r="AB22" i="6"/>
  <c r="V5" i="6"/>
  <c r="V6" i="6"/>
  <c r="V7" i="6"/>
  <c r="V8" i="6"/>
  <c r="Q8" i="5"/>
  <c r="Q6" i="5"/>
  <c r="AC22" i="6"/>
  <c r="Z15" i="6"/>
  <c r="Z14" i="6"/>
  <c r="Z13" i="6"/>
  <c r="Z12" i="6"/>
  <c r="Z11" i="6"/>
  <c r="Z10" i="6"/>
  <c r="Z9" i="6"/>
  <c r="Z8" i="6"/>
  <c r="Z7" i="6"/>
  <c r="Z6" i="6"/>
  <c r="Z5" i="6"/>
  <c r="AA5" i="6"/>
  <c r="AA6" i="6"/>
  <c r="AA7" i="6"/>
  <c r="AA8" i="6"/>
  <c r="AA9" i="6"/>
  <c r="AA10" i="6"/>
  <c r="AA11" i="6"/>
  <c r="AA12" i="6"/>
  <c r="AA13" i="6"/>
  <c r="AA14" i="6"/>
  <c r="AA15" i="6"/>
  <c r="Z16" i="6"/>
  <c r="AA16" i="6"/>
  <c r="Z17" i="6"/>
  <c r="AA17" i="6"/>
  <c r="Z18" i="6"/>
  <c r="AA18" i="6"/>
  <c r="Z19" i="6"/>
  <c r="AA19" i="6"/>
  <c r="Z20" i="6"/>
  <c r="AA20" i="6"/>
  <c r="Z21" i="6"/>
  <c r="AA21" i="6"/>
  <c r="Z22" i="6"/>
  <c r="AG32" i="5"/>
  <c r="AG31" i="5"/>
  <c r="AG30" i="5"/>
  <c r="M26" i="6"/>
  <c r="O26" i="6"/>
  <c r="E21" i="5"/>
  <c r="X8" i="6"/>
  <c r="V9" i="6"/>
  <c r="X9" i="6"/>
  <c r="V10" i="6"/>
  <c r="X10" i="6"/>
  <c r="V11" i="6"/>
  <c r="X11" i="6"/>
  <c r="V12" i="6"/>
  <c r="X12" i="6"/>
  <c r="V13" i="6"/>
  <c r="X13" i="6"/>
  <c r="V14" i="6"/>
  <c r="V15" i="6"/>
  <c r="V16" i="6"/>
  <c r="V17" i="6"/>
  <c r="V18" i="6"/>
  <c r="V19" i="6"/>
  <c r="V20" i="6"/>
  <c r="V21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V22" i="6"/>
  <c r="Y5" i="6"/>
  <c r="Y6" i="6"/>
  <c r="Y7" i="6"/>
  <c r="Y8" i="6"/>
  <c r="Y9" i="6"/>
  <c r="Y10" i="6"/>
  <c r="Y11" i="6"/>
  <c r="Y12" i="6"/>
  <c r="X14" i="6"/>
  <c r="AF11" i="5"/>
  <c r="D26" i="6"/>
  <c r="E26" i="6"/>
  <c r="AJ22" i="5"/>
  <c r="E15" i="5"/>
  <c r="AK9" i="5"/>
  <c r="AJ19" i="5"/>
  <c r="AJ18" i="5"/>
  <c r="AN26" i="5" s="1"/>
  <c r="AK11" i="5"/>
  <c r="H13" i="5"/>
  <c r="D9" i="6"/>
  <c r="E9" i="6"/>
  <c r="AJ36" i="5"/>
  <c r="H17" i="5"/>
  <c r="H18" i="5"/>
  <c r="H15" i="5"/>
  <c r="H16" i="5"/>
  <c r="H23" i="5"/>
  <c r="AM34" i="5" l="1"/>
  <c r="AL19" i="5"/>
  <c r="AO19" i="5"/>
  <c r="AK19" i="5"/>
</calcChain>
</file>

<file path=xl/sharedStrings.xml><?xml version="1.0" encoding="utf-8"?>
<sst xmlns="http://schemas.openxmlformats.org/spreadsheetml/2006/main" count="183" uniqueCount="143">
  <si>
    <t>Commencement Date</t>
  </si>
  <si>
    <t>Remaining</t>
  </si>
  <si>
    <t>Progress %</t>
  </si>
  <si>
    <t>The Employer</t>
  </si>
  <si>
    <t>The Consultant</t>
  </si>
  <si>
    <t>The Contractor</t>
  </si>
  <si>
    <t>Revised Contract Amount</t>
  </si>
  <si>
    <t>The Contract Type</t>
  </si>
  <si>
    <t>Variation Orders Amount</t>
  </si>
  <si>
    <t>Contractual Data</t>
  </si>
  <si>
    <t>Project Progress Data</t>
  </si>
  <si>
    <t>Advance Payment</t>
  </si>
  <si>
    <t>Milestone Date</t>
  </si>
  <si>
    <t>Expected Milestone Date</t>
  </si>
  <si>
    <t>Requested EOT</t>
  </si>
  <si>
    <t>Granted EOT</t>
  </si>
  <si>
    <t>Remaining Days</t>
  </si>
  <si>
    <t>Elapsed Days</t>
  </si>
  <si>
    <t>Remaining Weeks</t>
  </si>
  <si>
    <t>Remaining Months</t>
  </si>
  <si>
    <t>Current Week</t>
  </si>
  <si>
    <t>Current Month</t>
  </si>
  <si>
    <t>Variance Progress %</t>
  </si>
  <si>
    <t>Submitted</t>
  </si>
  <si>
    <t>Approved</t>
  </si>
  <si>
    <t>Rejected</t>
  </si>
  <si>
    <t>On Going</t>
  </si>
  <si>
    <t>RFI</t>
  </si>
  <si>
    <t>Replied</t>
  </si>
  <si>
    <t>IR</t>
  </si>
  <si>
    <t>MIR</t>
  </si>
  <si>
    <t>The Contract Amount (EGP)</t>
  </si>
  <si>
    <t>Delay Damage (Per Week)</t>
  </si>
  <si>
    <t>Payment</t>
  </si>
  <si>
    <t>Contract Amount</t>
  </si>
  <si>
    <t>IPC</t>
  </si>
  <si>
    <t>Remaining Payment</t>
  </si>
  <si>
    <t>This Period</t>
  </si>
  <si>
    <t>Cumulative</t>
  </si>
  <si>
    <t>Month</t>
  </si>
  <si>
    <t>Planned This Period %</t>
  </si>
  <si>
    <t>Actual This Period %</t>
  </si>
  <si>
    <t>Revised Time of Completion</t>
  </si>
  <si>
    <t>Time of Completion Date</t>
  </si>
  <si>
    <t>Expected Completion Date</t>
  </si>
  <si>
    <t>Planned Cumulative %</t>
  </si>
  <si>
    <t>Actual Cumulative %</t>
  </si>
  <si>
    <t>Total</t>
  </si>
  <si>
    <t>Quality Performance</t>
  </si>
  <si>
    <t>Earned Value</t>
  </si>
  <si>
    <t xml:space="preserve">Planned Value </t>
  </si>
  <si>
    <t>Planned last period</t>
  </si>
  <si>
    <t>Actual last period</t>
  </si>
  <si>
    <t>Actual this period</t>
  </si>
  <si>
    <t>Planned Cumm</t>
  </si>
  <si>
    <t>Actual Cumm</t>
  </si>
  <si>
    <t xml:space="preserve">Planned this period </t>
  </si>
  <si>
    <t>Performance %</t>
  </si>
  <si>
    <t>Actual Cost</t>
  </si>
  <si>
    <t>-</t>
  </si>
  <si>
    <t>Current Delay</t>
  </si>
  <si>
    <t>Period to Receive Payment</t>
  </si>
  <si>
    <t>The Contract Duration (days)</t>
  </si>
  <si>
    <t>Activity Name</t>
  </si>
  <si>
    <t>Duration</t>
  </si>
  <si>
    <t>Performance % Complete</t>
  </si>
  <si>
    <t>Schedule % Complete</t>
  </si>
  <si>
    <t>Start</t>
  </si>
  <si>
    <t>Finish</t>
  </si>
  <si>
    <t>07-Nov-15 A</t>
  </si>
  <si>
    <t>06-Jan-16 A</t>
  </si>
  <si>
    <t>14-Nov-15 A</t>
  </si>
  <si>
    <t>28-Dec-15 A</t>
  </si>
  <si>
    <t>19-Nov-15 A</t>
  </si>
  <si>
    <t>24-Nov-15 A</t>
  </si>
  <si>
    <t>23-Nov-15 A</t>
  </si>
  <si>
    <t>14-Jan-16 A</t>
  </si>
  <si>
    <t>11-Jan-16 A</t>
  </si>
  <si>
    <t>08-Dec-15 A</t>
  </si>
  <si>
    <t>22-Dec-15 A</t>
  </si>
  <si>
    <t>07-Jan-16 A</t>
  </si>
  <si>
    <t>16-Jan-16 A</t>
  </si>
  <si>
    <t>24-Dec-15 A</t>
  </si>
  <si>
    <t>09-Jan-16 A</t>
  </si>
  <si>
    <t>Project Code</t>
  </si>
  <si>
    <t>Engineering Progress %</t>
  </si>
  <si>
    <t>Engineering Performance</t>
  </si>
  <si>
    <t>Project Name</t>
  </si>
  <si>
    <t>30 Days</t>
  </si>
  <si>
    <t>Cut off Date</t>
  </si>
  <si>
    <t>Retention (1)</t>
  </si>
  <si>
    <t>Retention (2)</t>
  </si>
  <si>
    <t>Shop Drawing</t>
  </si>
  <si>
    <t>Expected Cost at Completion (EGP)</t>
  </si>
  <si>
    <t>Expected Time at Completion (Days)</t>
  </si>
  <si>
    <t>Dry Cost</t>
  </si>
  <si>
    <t>Planned Progress</t>
  </si>
  <si>
    <t>Actual Progress</t>
  </si>
  <si>
    <t>23-Jan-16 A</t>
  </si>
  <si>
    <t>21-Jan-16 A</t>
  </si>
  <si>
    <t>24-Jan-16 A</t>
  </si>
  <si>
    <t>Project Dashboard</t>
  </si>
  <si>
    <t>Area of Concern (Main Issue Register)</t>
  </si>
  <si>
    <t>Manpower Average per day for this Period</t>
  </si>
  <si>
    <t>Item</t>
  </si>
  <si>
    <t>Description</t>
  </si>
  <si>
    <t>Number</t>
  </si>
  <si>
    <t>Carpenter</t>
  </si>
  <si>
    <t xml:space="preserve">Steel Fixer </t>
  </si>
  <si>
    <t>Masonry</t>
  </si>
  <si>
    <t>Plaster</t>
  </si>
  <si>
    <t>Painting</t>
  </si>
  <si>
    <t>Tiles</t>
  </si>
  <si>
    <t>Curtain Walls</t>
  </si>
  <si>
    <t>Gypsum Works</t>
  </si>
  <si>
    <t>Steel Sructure</t>
  </si>
  <si>
    <t>MEP</t>
  </si>
  <si>
    <t>Labors</t>
  </si>
  <si>
    <t>xxx</t>
  </si>
  <si>
    <t xml:space="preserve">1-Mobilization </t>
  </si>
  <si>
    <t>2-General &amp; Preliminaries</t>
  </si>
  <si>
    <t>3-Procurement</t>
  </si>
  <si>
    <t>4-Main Building</t>
  </si>
  <si>
    <t xml:space="preserve">   4a- Second Basement</t>
  </si>
  <si>
    <t xml:space="preserve">   4b- First Basement</t>
  </si>
  <si>
    <t xml:space="preserve">   4c- Ground Floor</t>
  </si>
  <si>
    <t xml:space="preserve">   4d- First Floor</t>
  </si>
  <si>
    <t xml:space="preserve">   4e- Second Floor</t>
  </si>
  <si>
    <t xml:space="preserve">   4f- Third Floor</t>
  </si>
  <si>
    <t xml:space="preserve">   4g- Fourth Floor</t>
  </si>
  <si>
    <t xml:space="preserve">   4h- Fifth Floor</t>
  </si>
  <si>
    <t xml:space="preserve">   4i- Sixth Floor</t>
  </si>
  <si>
    <t xml:space="preserve">   4j- Roof Floor</t>
  </si>
  <si>
    <t xml:space="preserve">   4k- Upper Floor</t>
  </si>
  <si>
    <t>5- Façade Works</t>
  </si>
  <si>
    <t xml:space="preserve">   5a- Northern facade</t>
  </si>
  <si>
    <t xml:space="preserve">   5b- Southern facade</t>
  </si>
  <si>
    <t xml:space="preserve">   5a- Eastern facade</t>
  </si>
  <si>
    <t xml:space="preserve">   5a- Western facade</t>
  </si>
  <si>
    <t>6- External Works</t>
  </si>
  <si>
    <t>7- Testing &amp; Commissioning</t>
  </si>
  <si>
    <t>xxxx</t>
  </si>
  <si>
    <t>Safety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</si>
</sst>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[$EGP]\ #,##0.00_);\([$EGP]\ #,##0.00\)"/>
    <numFmt numFmtId="167" formatCode="0.0"/>
    <numFmt numFmtId="168" formatCode="[$EGP]\ #,##0.00"/>
    <numFmt numFmtId="169" formatCode="0.000"/>
    <numFmt numFmtId="170" formatCode="_-* #,##0.00_-;_-* #,##0.00\-;_-* &quot;-&quot;??_-;_-@_-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</font>
    <font>
      <b/>
      <sz val="20"/>
      <color theme="0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3"/>
      <name val="Calibri"/>
      <family val="2"/>
    </font>
    <font>
      <sz val="22"/>
      <color theme="1"/>
      <name val="Calibri"/>
      <family val="2"/>
    </font>
    <font>
      <sz val="10"/>
      <color theme="1"/>
      <name val="Calibri"/>
      <family val="2"/>
    </font>
    <font>
      <b/>
      <sz val="28"/>
      <color theme="1"/>
      <name val="Calibri"/>
      <family val="2"/>
    </font>
    <font>
      <b/>
      <sz val="48"/>
      <color theme="0"/>
      <name val="Calibri"/>
      <family val="2"/>
    </font>
    <font>
      <sz val="28"/>
      <color theme="1"/>
      <name val="Calibri"/>
      <family val="2"/>
    </font>
    <font>
      <b/>
      <sz val="28"/>
      <color theme="0"/>
      <name val="Calibri"/>
      <family val="2"/>
    </font>
    <font>
      <b/>
      <sz val="28"/>
      <color theme="0"/>
      <name val="Calibri"/>
      <family val="2"/>
      <scheme val="minor"/>
    </font>
    <font>
      <sz val="48"/>
      <color theme="1"/>
      <name val="Calibri"/>
      <family val="2"/>
    </font>
    <font>
      <b/>
      <sz val="30"/>
      <color theme="1"/>
      <name val="Calibri"/>
      <family val="2"/>
    </font>
    <font>
      <sz val="30"/>
      <color theme="1"/>
      <name val="Calibri"/>
      <family val="2"/>
    </font>
    <font>
      <b/>
      <sz val="30"/>
      <color theme="0"/>
      <name val="Calibri"/>
      <family val="2"/>
    </font>
    <font>
      <sz val="10"/>
      <name val="Arial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8"/>
      <color theme="1"/>
      <name val="Calibri"/>
      <family val="2"/>
    </font>
    <font>
      <sz val="24"/>
      <color theme="1"/>
      <name val="Calibri"/>
      <family val="2"/>
    </font>
    <font>
      <sz val="18"/>
      <color theme="1"/>
      <name val="Calibri"/>
      <family val="2"/>
    </font>
    <font>
      <b/>
      <sz val="3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7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3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 style="medium">
        <color theme="3"/>
      </top>
      <bottom style="thin">
        <color theme="0" tint="-0.499984740745262"/>
      </bottom>
      <diagonal/>
    </border>
    <border>
      <left style="medium">
        <color theme="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/>
      </left>
      <right style="thin">
        <color theme="0" tint="-0.499984740745262"/>
      </right>
      <top style="thin">
        <color theme="0" tint="-0.499984740745262"/>
      </top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3"/>
      </bottom>
      <diagonal/>
    </border>
    <border>
      <left style="thin">
        <color theme="0" tint="-0.499984740745262"/>
      </left>
      <right style="medium">
        <color theme="3"/>
      </right>
      <top style="thin">
        <color theme="0" tint="-0.499984740745262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3"/>
      </bottom>
      <diagonal/>
    </border>
    <border>
      <left style="thin">
        <color theme="0" tint="-0.249977111117893"/>
      </left>
      <right style="medium">
        <color theme="3"/>
      </right>
      <top style="thin">
        <color theme="0" tint="-0.249977111117893"/>
      </top>
      <bottom style="medium">
        <color theme="3"/>
      </bottom>
      <diagonal/>
    </border>
    <border>
      <left style="thin">
        <color theme="0"/>
      </left>
      <right style="thin">
        <color theme="0"/>
      </right>
      <top style="medium">
        <color theme="3"/>
      </top>
      <bottom style="medium">
        <color theme="3"/>
      </bottom>
      <diagonal/>
    </border>
    <border>
      <left style="thin">
        <color theme="0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0"/>
      </left>
      <right/>
      <top style="medium">
        <color theme="3"/>
      </top>
      <bottom style="medium">
        <color theme="3"/>
      </bottom>
      <diagonal/>
    </border>
    <border>
      <left/>
      <right style="thin">
        <color theme="0"/>
      </right>
      <top style="medium">
        <color theme="3"/>
      </top>
      <bottom style="medium">
        <color theme="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499984740745262"/>
      </right>
      <top style="medium">
        <color theme="3"/>
      </top>
      <bottom/>
      <diagonal/>
    </border>
    <border>
      <left style="medium">
        <color theme="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 style="medium">
        <color theme="3"/>
      </top>
      <bottom/>
      <diagonal/>
    </border>
    <border>
      <left style="thin">
        <color theme="0" tint="-0.499984740745262"/>
      </left>
      <right style="medium">
        <color theme="3"/>
      </right>
      <top/>
      <bottom style="thin">
        <color theme="0" tint="-0.499984740745262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 style="thin">
        <color theme="0" tint="-0.249977111117893"/>
      </left>
      <right/>
      <top style="medium">
        <color theme="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3"/>
      </bottom>
      <diagonal/>
    </border>
    <border>
      <left style="thin">
        <color theme="0"/>
      </left>
      <right/>
      <top style="medium">
        <color theme="3"/>
      </top>
      <bottom style="thin">
        <color theme="0" tint="-0.499984740745262"/>
      </bottom>
      <diagonal/>
    </border>
    <border>
      <left/>
      <right style="medium">
        <color theme="3"/>
      </right>
      <top style="medium">
        <color theme="3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3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3"/>
      </right>
      <top/>
      <bottom style="thin">
        <color theme="0" tint="-0.499984740745262"/>
      </bottom>
      <diagonal/>
    </border>
    <border>
      <left style="medium">
        <color theme="3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3"/>
      </left>
      <right style="thin">
        <color theme="0" tint="-0.499984740745262"/>
      </right>
      <top/>
      <bottom style="medium">
        <color theme="3"/>
      </bottom>
      <diagonal/>
    </border>
    <border>
      <left style="thin">
        <color theme="0" tint="-0.499984740745262"/>
      </left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thin">
        <color theme="0" tint="-0.249977111117893"/>
      </bottom>
      <diagonal/>
    </border>
    <border>
      <left style="medium">
        <color theme="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3"/>
      </left>
      <right/>
      <top style="thin">
        <color theme="0" tint="-0.249977111117893"/>
      </top>
      <bottom style="medium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theme="0" tint="-0.499984740745262"/>
      </right>
      <top style="medium">
        <color theme="3"/>
      </top>
      <bottom style="thin">
        <color theme="3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24" fillId="0" borderId="0"/>
    <xf numFmtId="170" fontId="4" fillId="0" borderId="0" applyFont="0" applyFill="0" applyBorder="0" applyAlignment="0" applyProtection="0"/>
  </cellStyleXfs>
  <cellXfs count="22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5" fontId="1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15" fontId="2" fillId="0" borderId="0" xfId="0" applyNumberFormat="1" applyFont="1" applyAlignment="1">
      <alignment vertical="center"/>
    </xf>
    <xf numFmtId="6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/>
    <xf numFmtId="0" fontId="12" fillId="3" borderId="5" xfId="0" applyFont="1" applyFill="1" applyBorder="1" applyAlignment="1">
      <alignment horizontal="center" vertical="center"/>
    </xf>
    <xf numFmtId="9" fontId="12" fillId="3" borderId="5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0" fontId="9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 wrapText="1"/>
    </xf>
    <xf numFmtId="165" fontId="13" fillId="0" borderId="0" xfId="0" applyNumberFormat="1" applyFont="1" applyBorder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9" fontId="13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6" fillId="2" borderId="26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43" fontId="17" fillId="0" borderId="0" xfId="0" applyNumberFormat="1" applyFont="1" applyAlignment="1">
      <alignment horizontal="center" vertical="center"/>
    </xf>
    <xf numFmtId="43" fontId="17" fillId="0" borderId="0" xfId="1" applyFont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0" fontId="17" fillId="0" borderId="0" xfId="0" applyFont="1" applyBorder="1" applyAlignment="1">
      <alignment vertical="center" wrapText="1"/>
    </xf>
    <xf numFmtId="0" fontId="20" fillId="0" borderId="17" xfId="0" applyFont="1" applyBorder="1" applyAlignment="1">
      <alignment horizontal="center" vertical="center"/>
    </xf>
    <xf numFmtId="164" fontId="20" fillId="0" borderId="17" xfId="1" applyNumberFormat="1" applyFont="1" applyBorder="1" applyAlignment="1">
      <alignment horizontal="center" vertical="center"/>
    </xf>
    <xf numFmtId="0" fontId="21" fillId="4" borderId="10" xfId="0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1" fillId="4" borderId="12" xfId="0" applyFont="1" applyFill="1" applyBorder="1" applyAlignment="1">
      <alignment horizontal="left" vertical="center"/>
    </xf>
    <xf numFmtId="0" fontId="21" fillId="4" borderId="9" xfId="0" applyFont="1" applyFill="1" applyBorder="1" applyAlignment="1">
      <alignment vertical="center"/>
    </xf>
    <xf numFmtId="0" fontId="21" fillId="4" borderId="12" xfId="0" applyFont="1" applyFill="1" applyBorder="1" applyAlignment="1">
      <alignment vertical="center"/>
    </xf>
    <xf numFmtId="165" fontId="22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10" fontId="22" fillId="0" borderId="13" xfId="0" applyNumberFormat="1" applyFont="1" applyBorder="1" applyAlignment="1">
      <alignment horizontal="center" vertical="center"/>
    </xf>
    <xf numFmtId="0" fontId="21" fillId="4" borderId="14" xfId="0" applyFont="1" applyFill="1" applyBorder="1" applyAlignment="1">
      <alignment vertical="center"/>
    </xf>
    <xf numFmtId="0" fontId="21" fillId="4" borderId="14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21" fillId="4" borderId="9" xfId="0" applyFont="1" applyFill="1" applyBorder="1" applyAlignment="1">
      <alignment horizontal="left" vertical="center"/>
    </xf>
    <xf numFmtId="0" fontId="17" fillId="0" borderId="24" xfId="0" applyFont="1" applyBorder="1" applyAlignment="1">
      <alignment vertical="center"/>
    </xf>
    <xf numFmtId="0" fontId="12" fillId="0" borderId="0" xfId="0" applyFont="1" applyFill="1" applyBorder="1" applyAlignment="1">
      <alignment horizontal="center" vertical="center" textRotation="90"/>
    </xf>
    <xf numFmtId="0" fontId="10" fillId="0" borderId="0" xfId="0" applyFont="1" applyFill="1"/>
    <xf numFmtId="0" fontId="10" fillId="0" borderId="0" xfId="0" applyFont="1" applyFill="1" applyAlignment="1"/>
    <xf numFmtId="0" fontId="11" fillId="0" borderId="0" xfId="0" applyFont="1" applyFill="1" applyBorder="1" applyAlignment="1">
      <alignment horizontal="center" vertical="center"/>
    </xf>
    <xf numFmtId="1" fontId="12" fillId="0" borderId="0" xfId="0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5" fontId="0" fillId="0" borderId="17" xfId="0" applyNumberFormat="1" applyBorder="1" applyAlignment="1">
      <alignment horizontal="center"/>
    </xf>
    <xf numFmtId="10" fontId="2" fillId="0" borderId="17" xfId="0" applyNumberFormat="1" applyFont="1" applyBorder="1" applyAlignment="1">
      <alignment horizontal="center" vertical="center"/>
    </xf>
    <xf numFmtId="16" fontId="2" fillId="0" borderId="17" xfId="0" applyNumberFormat="1" applyFont="1" applyBorder="1" applyAlignment="1">
      <alignment horizontal="center" vertical="center"/>
    </xf>
    <xf numFmtId="10" fontId="22" fillId="0" borderId="13" xfId="0" applyNumberFormat="1" applyFont="1" applyFill="1" applyBorder="1" applyAlignment="1">
      <alignment horizontal="center" vertical="center"/>
    </xf>
    <xf numFmtId="165" fontId="22" fillId="0" borderId="16" xfId="0" applyNumberFormat="1" applyFont="1" applyBorder="1" applyAlignment="1">
      <alignment horizontal="center" vertical="center"/>
    </xf>
    <xf numFmtId="166" fontId="22" fillId="0" borderId="13" xfId="1" applyNumberFormat="1" applyFont="1" applyBorder="1" applyAlignment="1">
      <alignment horizontal="center" vertical="center"/>
    </xf>
    <xf numFmtId="9" fontId="22" fillId="0" borderId="13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67" fontId="22" fillId="0" borderId="13" xfId="0" applyNumberFormat="1" applyFont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19" fillId="2" borderId="38" xfId="0" applyFont="1" applyFill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15" fontId="19" fillId="2" borderId="33" xfId="0" applyNumberFormat="1" applyFont="1" applyFill="1" applyBorder="1" applyAlignment="1">
      <alignment horizontal="center" vertical="center"/>
    </xf>
    <xf numFmtId="0" fontId="25" fillId="4" borderId="34" xfId="0" applyFont="1" applyFill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5" fontId="25" fillId="4" borderId="34" xfId="0" applyNumberFormat="1" applyFont="1" applyFill="1" applyBorder="1" applyAlignment="1">
      <alignment horizontal="center" vertical="center"/>
    </xf>
    <xf numFmtId="15" fontId="26" fillId="0" borderId="34" xfId="0" applyNumberFormat="1" applyFont="1" applyBorder="1" applyAlignment="1">
      <alignment horizontal="center" vertical="center"/>
    </xf>
    <xf numFmtId="15" fontId="26" fillId="0" borderId="36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vertical="center"/>
    </xf>
    <xf numFmtId="0" fontId="21" fillId="0" borderId="41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vertical="center"/>
    </xf>
    <xf numFmtId="10" fontId="17" fillId="0" borderId="0" xfId="0" applyNumberFormat="1" applyFont="1" applyBorder="1" applyAlignment="1">
      <alignment vertical="center"/>
    </xf>
    <xf numFmtId="9" fontId="17" fillId="0" borderId="0" xfId="0" applyNumberFormat="1" applyFont="1" applyBorder="1" applyAlignment="1">
      <alignment vertical="center"/>
    </xf>
    <xf numFmtId="0" fontId="23" fillId="3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169" fontId="10" fillId="0" borderId="0" xfId="0" applyNumberFormat="1" applyFont="1"/>
    <xf numFmtId="164" fontId="17" fillId="0" borderId="0" xfId="0" applyNumberFormat="1" applyFont="1" applyAlignment="1">
      <alignment vertical="center"/>
    </xf>
    <xf numFmtId="43" fontId="17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11" fillId="2" borderId="17" xfId="0" applyFont="1" applyFill="1" applyBorder="1" applyAlignment="1">
      <alignment horizontal="center" vertical="center"/>
    </xf>
    <xf numFmtId="168" fontId="17" fillId="0" borderId="0" xfId="0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0" fontId="26" fillId="0" borderId="30" xfId="0" applyFont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15" fontId="26" fillId="0" borderId="30" xfId="0" applyNumberFormat="1" applyFont="1" applyBorder="1" applyAlignment="1">
      <alignment horizontal="center" vertical="center"/>
    </xf>
    <xf numFmtId="15" fontId="26" fillId="0" borderId="35" xfId="0" applyNumberFormat="1" applyFont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21" fillId="0" borderId="46" xfId="0" applyFont="1" applyFill="1" applyBorder="1" applyAlignment="1">
      <alignment vertical="center"/>
    </xf>
    <xf numFmtId="0" fontId="21" fillId="0" borderId="48" xfId="0" applyFont="1" applyFill="1" applyBorder="1" applyAlignment="1">
      <alignment horizontal="center" vertical="center"/>
    </xf>
    <xf numFmtId="0" fontId="21" fillId="0" borderId="49" xfId="0" applyFont="1" applyFill="1" applyBorder="1" applyAlignment="1">
      <alignment vertical="center"/>
    </xf>
    <xf numFmtId="0" fontId="21" fillId="0" borderId="5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1" fillId="5" borderId="51" xfId="0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/>
    </xf>
    <xf numFmtId="10" fontId="21" fillId="0" borderId="13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10" fontId="26" fillId="0" borderId="69" xfId="0" applyNumberFormat="1" applyFont="1" applyBorder="1" applyAlignment="1">
      <alignment horizontal="center" vertical="center"/>
    </xf>
    <xf numFmtId="10" fontId="26" fillId="0" borderId="41" xfId="0" applyNumberFormat="1" applyFont="1" applyBorder="1" applyAlignment="1">
      <alignment horizontal="center" vertical="center"/>
    </xf>
    <xf numFmtId="9" fontId="26" fillId="0" borderId="69" xfId="0" applyNumberFormat="1" applyFont="1" applyBorder="1" applyAlignment="1">
      <alignment horizontal="center" vertical="center"/>
    </xf>
    <xf numFmtId="9" fontId="26" fillId="0" borderId="41" xfId="0" applyNumberFormat="1" applyFont="1" applyBorder="1" applyAlignment="1">
      <alignment horizontal="center" vertical="center"/>
    </xf>
    <xf numFmtId="10" fontId="25" fillId="4" borderId="69" xfId="0" applyNumberFormat="1" applyFont="1" applyFill="1" applyBorder="1" applyAlignment="1">
      <alignment horizontal="center" vertical="center"/>
    </xf>
    <xf numFmtId="10" fontId="25" fillId="4" borderId="41" xfId="0" applyNumberFormat="1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21" fillId="4" borderId="42" xfId="0" applyFont="1" applyFill="1" applyBorder="1" applyAlignment="1">
      <alignment horizontal="center" vertical="center"/>
    </xf>
    <xf numFmtId="0" fontId="21" fillId="4" borderId="43" xfId="0" applyFont="1" applyFill="1" applyBorder="1" applyAlignment="1">
      <alignment horizontal="center" vertical="center"/>
    </xf>
    <xf numFmtId="165" fontId="22" fillId="0" borderId="44" xfId="0" applyNumberFormat="1" applyFont="1" applyBorder="1" applyAlignment="1">
      <alignment horizontal="center" vertical="center"/>
    </xf>
    <xf numFmtId="165" fontId="22" fillId="0" borderId="45" xfId="0" applyNumberFormat="1" applyFont="1" applyBorder="1" applyAlignment="1">
      <alignment horizontal="center" vertical="center"/>
    </xf>
    <xf numFmtId="0" fontId="30" fillId="3" borderId="46" xfId="0" applyFont="1" applyFill="1" applyBorder="1" applyAlignment="1">
      <alignment horizontal="left" vertical="center"/>
    </xf>
    <xf numFmtId="0" fontId="30" fillId="3" borderId="71" xfId="0" applyFont="1" applyFill="1" applyBorder="1" applyAlignment="1">
      <alignment horizontal="left" vertical="center"/>
    </xf>
    <xf numFmtId="0" fontId="30" fillId="3" borderId="47" xfId="0" applyFont="1" applyFill="1" applyBorder="1" applyAlignment="1">
      <alignment horizontal="left" vertical="center"/>
    </xf>
    <xf numFmtId="0" fontId="30" fillId="3" borderId="49" xfId="0" applyFont="1" applyFill="1" applyBorder="1" applyAlignment="1">
      <alignment horizontal="left" vertical="center"/>
    </xf>
    <xf numFmtId="0" fontId="30" fillId="3" borderId="31" xfId="0" applyFont="1" applyFill="1" applyBorder="1" applyAlignment="1">
      <alignment horizontal="left" vertical="center"/>
    </xf>
    <xf numFmtId="0" fontId="30" fillId="3" borderId="18" xfId="0" applyFont="1" applyFill="1" applyBorder="1" applyAlignment="1">
      <alignment horizontal="left" vertical="center"/>
    </xf>
    <xf numFmtId="1" fontId="30" fillId="3" borderId="48" xfId="0" applyNumberFormat="1" applyFont="1" applyFill="1" applyBorder="1" applyAlignment="1">
      <alignment horizontal="center" vertical="center"/>
    </xf>
    <xf numFmtId="1" fontId="30" fillId="3" borderId="50" xfId="0" applyNumberFormat="1" applyFont="1" applyFill="1" applyBorder="1" applyAlignment="1">
      <alignment horizontal="center" vertical="center"/>
    </xf>
    <xf numFmtId="9" fontId="26" fillId="0" borderId="70" xfId="0" applyNumberFormat="1" applyFont="1" applyBorder="1" applyAlignment="1">
      <alignment horizontal="center" vertical="center"/>
    </xf>
    <xf numFmtId="9" fontId="26" fillId="0" borderId="58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10" fontId="26" fillId="0" borderId="56" xfId="0" applyNumberFormat="1" applyFont="1" applyBorder="1" applyAlignment="1">
      <alignment horizontal="center" vertical="center"/>
    </xf>
    <xf numFmtId="9" fontId="26" fillId="0" borderId="56" xfId="0" applyNumberFormat="1" applyFont="1" applyBorder="1" applyAlignment="1">
      <alignment horizontal="center" vertical="center"/>
    </xf>
    <xf numFmtId="10" fontId="25" fillId="4" borderId="56" xfId="0" applyNumberFormat="1" applyFont="1" applyFill="1" applyBorder="1" applyAlignment="1">
      <alignment horizontal="center" vertical="center"/>
    </xf>
    <xf numFmtId="9" fontId="26" fillId="0" borderId="57" xfId="0" applyNumberFormat="1" applyFont="1" applyBorder="1" applyAlignment="1">
      <alignment horizontal="center" vertical="center"/>
    </xf>
    <xf numFmtId="9" fontId="26" fillId="0" borderId="35" xfId="0" applyNumberFormat="1" applyFont="1" applyBorder="1" applyAlignment="1">
      <alignment horizontal="center" vertical="center"/>
    </xf>
    <xf numFmtId="10" fontId="26" fillId="0" borderId="30" xfId="0" applyNumberFormat="1" applyFont="1" applyBorder="1" applyAlignment="1">
      <alignment horizontal="center" vertical="center"/>
    </xf>
    <xf numFmtId="9" fontId="26" fillId="0" borderId="30" xfId="0" applyNumberFormat="1" applyFont="1" applyBorder="1" applyAlignment="1">
      <alignment horizontal="center" vertical="center"/>
    </xf>
    <xf numFmtId="10" fontId="25" fillId="4" borderId="30" xfId="0" applyNumberFormat="1" applyFont="1" applyFill="1" applyBorder="1" applyAlignment="1">
      <alignment horizontal="center" vertical="center"/>
    </xf>
    <xf numFmtId="168" fontId="30" fillId="3" borderId="50" xfId="0" applyNumberFormat="1" applyFont="1" applyFill="1" applyBorder="1" applyAlignment="1">
      <alignment horizontal="center" vertical="center"/>
    </xf>
    <xf numFmtId="168" fontId="30" fillId="3" borderId="53" xfId="0" applyNumberFormat="1" applyFont="1" applyFill="1" applyBorder="1" applyAlignment="1">
      <alignment horizontal="center" vertical="center"/>
    </xf>
    <xf numFmtId="0" fontId="30" fillId="3" borderId="51" xfId="0" applyFont="1" applyFill="1" applyBorder="1" applyAlignment="1">
      <alignment horizontal="left" vertical="center"/>
    </xf>
    <xf numFmtId="0" fontId="30" fillId="3" borderId="72" xfId="0" applyFont="1" applyFill="1" applyBorder="1" applyAlignment="1">
      <alignment horizontal="left" vertical="center"/>
    </xf>
    <xf numFmtId="0" fontId="30" fillId="3" borderId="52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center" vertical="center"/>
    </xf>
    <xf numFmtId="0" fontId="25" fillId="4" borderId="56" xfId="0" applyFont="1" applyFill="1" applyBorder="1" applyAlignment="1">
      <alignment horizontal="center" vertical="center"/>
    </xf>
    <xf numFmtId="0" fontId="25" fillId="4" borderId="41" xfId="0" applyFont="1" applyFill="1" applyBorder="1" applyAlignment="1">
      <alignment horizontal="center" vertical="center"/>
    </xf>
    <xf numFmtId="9" fontId="25" fillId="4" borderId="30" xfId="0" applyNumberFormat="1" applyFont="1" applyFill="1" applyBorder="1" applyAlignment="1">
      <alignment horizontal="center" vertical="center"/>
    </xf>
    <xf numFmtId="0" fontId="21" fillId="0" borderId="65" xfId="0" applyFont="1" applyFill="1" applyBorder="1" applyAlignment="1">
      <alignment horizontal="center" vertical="center"/>
    </xf>
    <xf numFmtId="0" fontId="21" fillId="0" borderId="43" xfId="0" applyFont="1" applyFill="1" applyBorder="1" applyAlignment="1">
      <alignment horizontal="center" vertical="center"/>
    </xf>
    <xf numFmtId="0" fontId="21" fillId="0" borderId="61" xfId="0" applyFont="1" applyFill="1" applyBorder="1" applyAlignment="1">
      <alignment horizontal="center" vertical="center"/>
    </xf>
    <xf numFmtId="0" fontId="21" fillId="0" borderId="62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4" xfId="0" applyFont="1" applyFill="1" applyBorder="1" applyAlignment="1">
      <alignment horizontal="center" vertical="center"/>
    </xf>
    <xf numFmtId="0" fontId="21" fillId="0" borderId="66" xfId="0" applyFont="1" applyFill="1" applyBorder="1" applyAlignment="1">
      <alignment horizontal="center" vertical="center"/>
    </xf>
    <xf numFmtId="0" fontId="22" fillId="0" borderId="61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horizontal="center" vertical="center"/>
    </xf>
    <xf numFmtId="0" fontId="22" fillId="0" borderId="67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60" xfId="0" applyFont="1" applyFill="1" applyBorder="1" applyAlignment="1">
      <alignment horizontal="center" vertical="center"/>
    </xf>
    <xf numFmtId="0" fontId="21" fillId="0" borderId="42" xfId="0" applyFont="1" applyFill="1" applyBorder="1" applyAlignment="1">
      <alignment horizontal="center" vertical="center"/>
    </xf>
    <xf numFmtId="0" fontId="21" fillId="0" borderId="61" xfId="0" applyFont="1" applyFill="1" applyBorder="1" applyAlignment="1">
      <alignment horizontal="left" vertical="center" wrapText="1"/>
    </xf>
    <xf numFmtId="0" fontId="21" fillId="0" borderId="62" xfId="0" applyFont="1" applyFill="1" applyBorder="1" applyAlignment="1">
      <alignment horizontal="left" vertical="center" wrapText="1"/>
    </xf>
    <xf numFmtId="0" fontId="21" fillId="0" borderId="63" xfId="0" applyFont="1" applyFill="1" applyBorder="1" applyAlignment="1">
      <alignment horizontal="left" vertical="center" wrapText="1"/>
    </xf>
    <xf numFmtId="0" fontId="21" fillId="0" borderId="64" xfId="0" applyFont="1" applyFill="1" applyBorder="1" applyAlignment="1">
      <alignment horizontal="left" vertical="center" wrapText="1"/>
    </xf>
    <xf numFmtId="0" fontId="21" fillId="0" borderId="61" xfId="0" applyFont="1" applyFill="1" applyBorder="1" applyAlignment="1">
      <alignment horizontal="left" vertical="center"/>
    </xf>
    <xf numFmtId="0" fontId="21" fillId="0" borderId="62" xfId="0" applyFont="1" applyFill="1" applyBorder="1" applyAlignment="1">
      <alignment horizontal="left" vertical="center"/>
    </xf>
    <xf numFmtId="0" fontId="21" fillId="0" borderId="63" xfId="0" applyFont="1" applyFill="1" applyBorder="1" applyAlignment="1">
      <alignment horizontal="left" vertical="center"/>
    </xf>
    <xf numFmtId="0" fontId="21" fillId="0" borderId="64" xfId="0" applyFont="1" applyFill="1" applyBorder="1" applyAlignment="1">
      <alignment horizontal="left" vertical="center"/>
    </xf>
    <xf numFmtId="10" fontId="19" fillId="2" borderId="32" xfId="0" applyNumberFormat="1" applyFont="1" applyFill="1" applyBorder="1" applyAlignment="1">
      <alignment horizontal="center" vertical="center"/>
    </xf>
    <xf numFmtId="9" fontId="19" fillId="2" borderId="68" xfId="0" applyNumberFormat="1" applyFont="1" applyFill="1" applyBorder="1" applyAlignment="1">
      <alignment horizontal="center" vertical="center"/>
    </xf>
    <xf numFmtId="9" fontId="19" fillId="2" borderId="55" xfId="0" applyNumberFormat="1" applyFont="1" applyFill="1" applyBorder="1" applyAlignment="1">
      <alignment horizontal="center" vertical="center"/>
    </xf>
    <xf numFmtId="9" fontId="25" fillId="4" borderId="69" xfId="0" applyNumberFormat="1" applyFont="1" applyFill="1" applyBorder="1" applyAlignment="1">
      <alignment horizontal="center" vertical="center"/>
    </xf>
    <xf numFmtId="9" fontId="25" fillId="4" borderId="41" xfId="0" applyNumberFormat="1" applyFont="1" applyFill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19" fillId="2" borderId="54" xfId="0" applyFont="1" applyFill="1" applyBorder="1" applyAlignment="1">
      <alignment horizontal="center" vertical="center"/>
    </xf>
    <xf numFmtId="0" fontId="19" fillId="2" borderId="55" xfId="0" applyFont="1" applyFill="1" applyBorder="1" applyAlignment="1">
      <alignment horizontal="center" vertical="center"/>
    </xf>
    <xf numFmtId="9" fontId="19" fillId="2" borderId="54" xfId="0" applyNumberFormat="1" applyFont="1" applyFill="1" applyBorder="1" applyAlignment="1">
      <alignment horizontal="center" vertical="center"/>
    </xf>
    <xf numFmtId="9" fontId="25" fillId="4" borderId="56" xfId="0" applyNumberFormat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textRotation="90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 textRotation="90"/>
    </xf>
    <xf numFmtId="0" fontId="12" fillId="0" borderId="22" xfId="0" applyFont="1" applyFill="1" applyBorder="1" applyAlignment="1">
      <alignment horizontal="center" vertical="center" textRotation="90"/>
    </xf>
    <xf numFmtId="0" fontId="12" fillId="0" borderId="23" xfId="0" applyFont="1" applyFill="1" applyBorder="1" applyAlignment="1">
      <alignment horizontal="center" vertical="center" textRotation="90"/>
    </xf>
    <xf numFmtId="15" fontId="19" fillId="2" borderId="32" xfId="0" applyNumberFormat="1" applyFont="1" applyFill="1" applyBorder="1" applyAlignment="1">
      <alignment horizontal="center" vertical="center"/>
    </xf>
    <xf numFmtId="0" fontId="21" fillId="4" borderId="43" xfId="0" applyFont="1" applyFill="1" applyBorder="1" applyAlignment="1">
      <alignment horizontal="left" vertical="center"/>
    </xf>
    <xf numFmtId="0" fontId="21" fillId="4" borderId="73" xfId="0" applyFont="1" applyFill="1" applyBorder="1" applyAlignment="1">
      <alignment horizontal="left" vertic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553484867798415E-2"/>
          <c:y val="9.0655295995745913E-2"/>
          <c:w val="0.91341050819045233"/>
          <c:h val="0.779066973193448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Sheet1!$V$3</c:f>
              <c:strCache>
                <c:ptCount val="1"/>
                <c:pt idx="0">
                  <c:v>Planned Progress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invertIfNegative val="0"/>
          <c:cat>
            <c:numRef>
              <c:f>Sheet1!$T$5:$T$21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Sheet1!$V$5:$V$21</c:f>
              <c:numCache>
                <c:formatCode>0.00%</c:formatCode>
                <c:ptCount val="17"/>
                <c:pt idx="0">
                  <c:v>6.1055086924315018E-3</c:v>
                </c:pt>
                <c:pt idx="1">
                  <c:v>1.3567797094292226E-2</c:v>
                </c:pt>
                <c:pt idx="2">
                  <c:v>4.8582102028591236E-2</c:v>
                </c:pt>
                <c:pt idx="3">
                  <c:v>4.3866008443242552E-2</c:v>
                </c:pt>
                <c:pt idx="4">
                  <c:v>4.9100597817370521E-2</c:v>
                </c:pt>
                <c:pt idx="5">
                  <c:v>2.236820948457752E-2</c:v>
                </c:pt>
                <c:pt idx="6">
                  <c:v>6.1841228104756951E-2</c:v>
                </c:pt>
                <c:pt idx="7">
                  <c:v>3.6834027571869127E-2</c:v>
                </c:pt>
                <c:pt idx="8">
                  <c:v>7.9097875426769465E-2</c:v>
                </c:pt>
                <c:pt idx="9">
                  <c:v>5.8894112384435267E-2</c:v>
                </c:pt>
                <c:pt idx="10">
                  <c:v>8.3766579846534961E-2</c:v>
                </c:pt>
                <c:pt idx="11">
                  <c:v>7.9856056042503051E-2</c:v>
                </c:pt>
                <c:pt idx="12">
                  <c:v>0.12685551209376919</c:v>
                </c:pt>
                <c:pt idx="13">
                  <c:v>7.5666723699467073E-2</c:v>
                </c:pt>
                <c:pt idx="14">
                  <c:v>0.11204536512161264</c:v>
                </c:pt>
                <c:pt idx="15">
                  <c:v>0.10034688217468063</c:v>
                </c:pt>
                <c:pt idx="16">
                  <c:v>1.205413973096025E-3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B2-A246-9E58-BD6A7E1DB179}"/>
            </c:ext>
          </c:extLst>
        </c:ser>
        <c:ser>
          <c:idx val="1"/>
          <c:order val="1"/>
          <c:tx>
            <c:strRef>
              <c:f>Sheet1!$X$3</c:f>
              <c:strCache>
                <c:ptCount val="1"/>
                <c:pt idx="0">
                  <c:v>Actual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invertIfNegative val="0"/>
          <c:cat>
            <c:numRef>
              <c:f>Sheet1!$T$5:$T$21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Sheet1!$X$5:$X$21</c:f>
              <c:numCache>
                <c:formatCode>0.00%</c:formatCode>
                <c:ptCount val="17"/>
                <c:pt idx="0">
                  <c:v>6.1000000000000004E-3</c:v>
                </c:pt>
                <c:pt idx="1">
                  <c:v>1.3599999999999999E-2</c:v>
                </c:pt>
                <c:pt idx="2">
                  <c:v>4.8599999999999997E-2</c:v>
                </c:pt>
                <c:pt idx="3">
                  <c:v>4.3866008443242552E-2</c:v>
                </c:pt>
                <c:pt idx="4">
                  <c:v>4.9100597817370521E-2</c:v>
                </c:pt>
                <c:pt idx="5">
                  <c:v>2.236820948457752E-2</c:v>
                </c:pt>
                <c:pt idx="6">
                  <c:v>6.1841228104756951E-2</c:v>
                </c:pt>
                <c:pt idx="7">
                  <c:v>3.6834027571869127E-2</c:v>
                </c:pt>
                <c:pt idx="8">
                  <c:v>7.9097875426769465E-2</c:v>
                </c:pt>
                <c:pt idx="9">
                  <c:v>2.0000000000000018E-2</c:v>
                </c:pt>
                <c:pt idx="10">
                  <c:v>2.9999999999999971E-2</c:v>
                </c:pt>
                <c:pt idx="11">
                  <c:v>3.999999999999998E-2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1B2-A246-9E58-BD6A7E1DB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89312"/>
        <c:axId val="76603392"/>
      </c:barChart>
      <c:lineChart>
        <c:grouping val="standard"/>
        <c:varyColors val="0"/>
        <c:ser>
          <c:idx val="2"/>
          <c:order val="2"/>
          <c:tx>
            <c:strRef>
              <c:f>Sheet1!$V$3</c:f>
              <c:strCache>
                <c:ptCount val="1"/>
                <c:pt idx="0">
                  <c:v>Planned Progress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655105970692944E-2"/>
                  <c:y val="-0.2830877301092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Sheet1!$W$5:$W$21</c:f>
              <c:numCache>
                <c:formatCode>0.00%</c:formatCode>
                <c:ptCount val="17"/>
                <c:pt idx="0">
                  <c:v>6.1055086924315018E-3</c:v>
                </c:pt>
                <c:pt idx="1">
                  <c:v>1.967330578672373E-2</c:v>
                </c:pt>
                <c:pt idx="2">
                  <c:v>6.8255407815314972E-2</c:v>
                </c:pt>
                <c:pt idx="3">
                  <c:v>0.11212141625855752</c:v>
                </c:pt>
                <c:pt idx="4">
                  <c:v>0.16122201407592804</c:v>
                </c:pt>
                <c:pt idx="5">
                  <c:v>0.18359022356050556</c:v>
                </c:pt>
                <c:pt idx="6">
                  <c:v>0.24543145166526251</c:v>
                </c:pt>
                <c:pt idx="7">
                  <c:v>0.28226547923713163</c:v>
                </c:pt>
                <c:pt idx="8">
                  <c:v>0.36136335466390113</c:v>
                </c:pt>
                <c:pt idx="9">
                  <c:v>0.42025746704833639</c:v>
                </c:pt>
                <c:pt idx="10">
                  <c:v>0.50402404689487135</c:v>
                </c:pt>
                <c:pt idx="11">
                  <c:v>0.58388010293737436</c:v>
                </c:pt>
                <c:pt idx="12">
                  <c:v>0.71073561503114357</c:v>
                </c:pt>
                <c:pt idx="13">
                  <c:v>0.78640233873061061</c:v>
                </c:pt>
                <c:pt idx="14">
                  <c:v>0.89844770385222328</c:v>
                </c:pt>
                <c:pt idx="15">
                  <c:v>0.99879458602690385</c:v>
                </c:pt>
                <c:pt idx="16">
                  <c:v>0.99999999999999989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1B2-A246-9E58-BD6A7E1DB179}"/>
            </c:ext>
          </c:extLst>
        </c:ser>
        <c:ser>
          <c:idx val="3"/>
          <c:order val="3"/>
          <c:tx>
            <c:strRef>
              <c:f>Sheet1!$X$3</c:f>
              <c:strCache>
                <c:ptCount val="1"/>
                <c:pt idx="0">
                  <c:v>Actual Progress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2.7948483902029858E-3"/>
                  <c:y val="-3.76255843816156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800" b="1"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Sheet1!$Y$5:$Y$21</c:f>
              <c:numCache>
                <c:formatCode>0.00%</c:formatCode>
                <c:ptCount val="17"/>
                <c:pt idx="0">
                  <c:v>6.1000000000000004E-3</c:v>
                </c:pt>
                <c:pt idx="1">
                  <c:v>1.9699999999999999E-2</c:v>
                </c:pt>
                <c:pt idx="2">
                  <c:v>6.83E-2</c:v>
                </c:pt>
                <c:pt idx="3">
                  <c:v>0.11216600844324255</c:v>
                </c:pt>
                <c:pt idx="4">
                  <c:v>0.16126660626061307</c:v>
                </c:pt>
                <c:pt idx="5">
                  <c:v>0.18363481574519058</c:v>
                </c:pt>
                <c:pt idx="6">
                  <c:v>0.24547604384994753</c:v>
                </c:pt>
                <c:pt idx="7">
                  <c:v>0.28231007142181663</c:v>
                </c:pt>
                <c:pt idx="8">
                  <c:v>0.38</c:v>
                </c:pt>
                <c:pt idx="9">
                  <c:v>0.4</c:v>
                </c:pt>
                <c:pt idx="10">
                  <c:v>0.43</c:v>
                </c:pt>
                <c:pt idx="11">
                  <c:v>0.47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1B2-A246-9E58-BD6A7E1DB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06464"/>
        <c:axId val="76604928"/>
      </c:lineChart>
      <c:catAx>
        <c:axId val="765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3392"/>
        <c:crosses val="autoZero"/>
        <c:auto val="1"/>
        <c:lblAlgn val="ctr"/>
        <c:lblOffset val="100"/>
        <c:noMultiLvlLbl val="1"/>
      </c:catAx>
      <c:valAx>
        <c:axId val="766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9312"/>
        <c:crosses val="autoZero"/>
        <c:crossBetween val="between"/>
      </c:valAx>
      <c:valAx>
        <c:axId val="766049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6464"/>
        <c:crosses val="max"/>
        <c:crossBetween val="between"/>
      </c:valAx>
      <c:catAx>
        <c:axId val="76606464"/>
        <c:scaling>
          <c:orientation val="minMax"/>
        </c:scaling>
        <c:delete val="1"/>
        <c:axPos val="b"/>
        <c:majorTickMark val="out"/>
        <c:minorTickMark val="none"/>
        <c:tickLblPos val="nextTo"/>
        <c:crossAx val="7660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txPr>
        <a:bodyPr/>
        <a:lstStyle/>
        <a:p>
          <a:pPr>
            <a:defRPr sz="2800" b="1">
              <a:solidFill>
                <a:schemeClr val="tx2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Engineering Progress %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3200" b="1">
                    <a:solidFill>
                      <a:schemeClr val="tx2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Sheet1!$B$21:$E$25</c:f>
              <c:strCache>
                <c:ptCount val="4"/>
                <c:pt idx="0">
                  <c:v>Total</c:v>
                </c:pt>
                <c:pt idx="1">
                  <c:v>Submitted</c:v>
                </c:pt>
                <c:pt idx="2">
                  <c:v>Remaining</c:v>
                </c:pt>
                <c:pt idx="3">
                  <c:v>Progress %</c:v>
                </c:pt>
              </c:strCache>
            </c:strRef>
          </c:cat>
          <c:val>
            <c:numRef>
              <c:f>Sheet1!$B$26:$E$26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9C-3341-BB63-F3E25E27C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663104"/>
        <c:axId val="79664640"/>
      </c:barChart>
      <c:catAx>
        <c:axId val="796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4640"/>
        <c:crosses val="autoZero"/>
        <c:auto val="1"/>
        <c:lblAlgn val="ctr"/>
        <c:lblOffset val="100"/>
        <c:noMultiLvlLbl val="0"/>
      </c:catAx>
      <c:valAx>
        <c:axId val="79664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6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Project Progress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Dashboard!$AF$29:$AF$32</c:f>
              <c:strCache>
                <c:ptCount val="4"/>
                <c:pt idx="0">
                  <c:v>Actual This Period %</c:v>
                </c:pt>
                <c:pt idx="1">
                  <c:v>Planned This Period %</c:v>
                </c:pt>
                <c:pt idx="2">
                  <c:v>Actual Cumulative %</c:v>
                </c:pt>
                <c:pt idx="3">
                  <c:v>Planned Cumulative %</c:v>
                </c:pt>
              </c:strCache>
            </c:strRef>
          </c:cat>
          <c:val>
            <c:numRef>
              <c:f>Dashboard!$AG$29:$AG$33</c:f>
              <c:numCache>
                <c:formatCode>0.00%</c:formatCode>
                <c:ptCount val="5"/>
                <c:pt idx="0">
                  <c:v>6.9999999999999951E-2</c:v>
                </c:pt>
                <c:pt idx="1">
                  <c:v>0.14999999999999997</c:v>
                </c:pt>
                <c:pt idx="2">
                  <c:v>0.47</c:v>
                </c:pt>
                <c:pt idx="3">
                  <c:v>0.56999999999999995</c:v>
                </c:pt>
                <c:pt idx="4" formatCode="0%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C5-0E43-9C07-94DDB18ADC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1154048"/>
        <c:axId val="81155584"/>
      </c:barChart>
      <c:catAx>
        <c:axId val="81154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5584"/>
        <c:crosses val="autoZero"/>
        <c:auto val="1"/>
        <c:lblAlgn val="ctr"/>
        <c:lblOffset val="100"/>
        <c:noMultiLvlLbl val="0"/>
      </c:catAx>
      <c:valAx>
        <c:axId val="8115558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8115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2715168935461204E-2"/>
          <c:y val="2.777778385340854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Dashboard!$AK$7</c:f>
              <c:strCache>
                <c:ptCount val="1"/>
                <c:pt idx="0">
                  <c:v>Payment</c:v>
                </c:pt>
              </c:strCache>
            </c:strRef>
          </c:tx>
          <c:dLbls>
            <c:dLbl>
              <c:idx val="0"/>
              <c:layout>
                <c:manualLayout>
                  <c:x val="-0.13330749553431115"/>
                  <c:y val="-2.87075539818525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37130607283493794"/>
                      <c:h val="0.2549002440364479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201710607702796"/>
                  <c:y val="-0.2038945474469765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31248229388168663"/>
                      <c:h val="0.23003336099099836"/>
                    </c:manualLayout>
                  </c15:layout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Dashboard!$AJ$9:$AJ$11</c:f>
              <c:strCache>
                <c:ptCount val="3"/>
                <c:pt idx="0">
                  <c:v>Contract Amount</c:v>
                </c:pt>
                <c:pt idx="1">
                  <c:v>IPC</c:v>
                </c:pt>
                <c:pt idx="2">
                  <c:v>Remaining Payment</c:v>
                </c:pt>
              </c:strCache>
            </c:strRef>
          </c:cat>
          <c:val>
            <c:numRef>
              <c:f>Dashboard!$AL$9:$AL$11</c:f>
              <c:numCache>
                <c:formatCode>[$EGP]\ #,##0.00</c:formatCode>
                <c:ptCount val="3"/>
                <c:pt idx="0">
                  <c:v>8265340.4299999997</c:v>
                </c:pt>
                <c:pt idx="1">
                  <c:v>2803040.85</c:v>
                </c:pt>
                <c:pt idx="2">
                  <c:v>5462299.5800000001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94-3F47-8D93-AADB22D1D9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Sheet1!$J$20</c:f>
              <c:strCache>
                <c:ptCount val="1"/>
                <c:pt idx="0">
                  <c:v>Engineering Performance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3200" b="1">
                    <a:solidFill>
                      <a:schemeClr val="tx2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Sheet1!$K$21:$O$25</c:f>
              <c:strCache>
                <c:ptCount val="5"/>
                <c:pt idx="0">
                  <c:v>Submitted</c:v>
                </c:pt>
                <c:pt idx="1">
                  <c:v>Approved</c:v>
                </c:pt>
                <c:pt idx="2">
                  <c:v>Rejected</c:v>
                </c:pt>
                <c:pt idx="3">
                  <c:v>On Going</c:v>
                </c:pt>
                <c:pt idx="4">
                  <c:v>Performance %</c:v>
                </c:pt>
              </c:strCache>
            </c:strRef>
          </c:cat>
          <c:val>
            <c:numRef>
              <c:f>Sheet1!$K$26:$O$26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%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8C-974F-8413-3E6FF4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045376"/>
        <c:axId val="81046912"/>
      </c:barChart>
      <c:catAx>
        <c:axId val="810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6912"/>
        <c:crosses val="autoZero"/>
        <c:auto val="1"/>
        <c:lblAlgn val="ctr"/>
        <c:lblOffset val="100"/>
        <c:noMultiLvlLbl val="0"/>
      </c:catAx>
      <c:valAx>
        <c:axId val="81046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04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</a:p>
        </c:rich>
      </c:tx>
      <c:layout>
        <c:manualLayout>
          <c:xMode val="edge"/>
          <c:yMode val="edge"/>
          <c:x val="3.2715168935461204E-2"/>
          <c:y val="2.7777783853408542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Dashboard!$AK$7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Dashboard!$G$13:$G$14</c:f>
              <c:strCache>
                <c:ptCount val="2"/>
                <c:pt idx="0">
                  <c:v>Elapsed Days</c:v>
                </c:pt>
                <c:pt idx="1">
                  <c:v>Remaining Days</c:v>
                </c:pt>
              </c:strCache>
            </c:strRef>
          </c:cat>
          <c:val>
            <c:numRef>
              <c:f>Dashboard!$H$13:$H$14</c:f>
              <c:numCache>
                <c:formatCode>General</c:formatCode>
                <c:ptCount val="2"/>
                <c:pt idx="0" formatCode="0">
                  <c:v>82</c:v>
                </c:pt>
                <c:pt idx="1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64-0A43-BC2C-D2A12B046D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EV vs.</a:t>
            </a:r>
            <a:r>
              <a:rPr lang="en-US" sz="3600" b="1" baseline="0"/>
              <a:t> PV vs. AC</a:t>
            </a:r>
            <a:endParaRPr lang="en-US" sz="3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Dashboard!$AI$18:$AI$20</c:f>
              <c:strCache>
                <c:ptCount val="3"/>
                <c:pt idx="0">
                  <c:v>Earned Value</c:v>
                </c:pt>
                <c:pt idx="1">
                  <c:v>Planned Value </c:v>
                </c:pt>
                <c:pt idx="2">
                  <c:v>Actual Cost</c:v>
                </c:pt>
              </c:strCache>
            </c:strRef>
          </c:cat>
          <c:val>
            <c:numRef>
              <c:f>Dashboard!$AJ$18:$AJ$20</c:f>
              <c:numCache>
                <c:formatCode>_(* #,##0_);_(* \(#,##0\);_(* "-"??_);_(@_)</c:formatCode>
                <c:ptCount val="3"/>
                <c:pt idx="0">
                  <c:v>3263156.4017639998</c:v>
                </c:pt>
                <c:pt idx="1">
                  <c:v>3957444.9978839997</c:v>
                </c:pt>
                <c:pt idx="2">
                  <c:v>2054656.36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01D-A747-85ED-CB26E50C7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16096"/>
        <c:axId val="81326080"/>
      </c:barChart>
      <c:catAx>
        <c:axId val="8131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6080"/>
        <c:crosses val="autoZero"/>
        <c:auto val="1"/>
        <c:lblAlgn val="ctr"/>
        <c:lblOffset val="100"/>
        <c:noMultiLvlLbl val="0"/>
      </c:catAx>
      <c:valAx>
        <c:axId val="81326080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8131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3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Actual Cost v.s Certified Payment (Cash Flow)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200781931596881E-2"/>
          <c:y val="3.8056233613255941E-2"/>
          <c:w val="0.90959030952832198"/>
          <c:h val="0.89866270613403676"/>
        </c:manualLayout>
      </c:layout>
      <c:scatterChart>
        <c:scatterStyle val="lineMarker"/>
        <c:varyColors val="0"/>
        <c:ser>
          <c:idx val="0"/>
          <c:order val="0"/>
          <c:tx>
            <c:v>CASH IN</c:v>
          </c:tx>
          <c:spPr>
            <a:ln w="76200">
              <a:solidFill>
                <a:schemeClr val="tx2"/>
              </a:solidFill>
            </a:ln>
          </c:spPr>
          <c:marker>
            <c:symbol val="none"/>
          </c:marker>
          <c:dLbls>
            <c:dLbl>
              <c:idx val="6"/>
              <c:layout>
                <c:manualLayout>
                  <c:x val="-0.1662222402202783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Dashboard!$AS$41:$AS$60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Dashboard!$AT$41:$AT$60</c:f>
              <c:numCache>
                <c:formatCode>[$EGP]\ 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1640000</c:v>
                </c:pt>
                <c:pt idx="5">
                  <c:v>1640000</c:v>
                </c:pt>
                <c:pt idx="6">
                  <c:v>2354554.3139999998</c:v>
                </c:pt>
                <c:pt idx="7">
                  <c:v>2354554.3139999998</c:v>
                </c:pt>
                <c:pt idx="19">
                  <c:v>8000000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2A9-9C40-9673-6FA1160BB1DD}"/>
            </c:ext>
          </c:extLst>
        </c:ser>
        <c:ser>
          <c:idx val="1"/>
          <c:order val="1"/>
          <c:tx>
            <c:strRef>
              <c:f>Dashboard!$AV$39</c:f>
              <c:strCache>
                <c:ptCount val="1"/>
                <c:pt idx="0">
                  <c:v>Actual Cost</c:v>
                </c:pt>
              </c:strCache>
            </c:strRef>
          </c:tx>
          <c:spPr>
            <a:ln w="76200">
              <a:solidFill>
                <a:schemeClr val="accent6"/>
              </a:solidFill>
            </a:ln>
          </c:spPr>
          <c:marker>
            <c:symbol val="none"/>
          </c:marker>
          <c:dLbls>
            <c:dLbl>
              <c:idx val="3"/>
              <c:layout>
                <c:manualLayout>
                  <c:x val="3.6938275604506292E-2"/>
                  <c:y val="4.67705448683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Dashboard!$AV$43:$AV$51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Dashboard!$AU$43:$AU$51</c:f>
              <c:numCache>
                <c:formatCode>[$EGP]\ #,##0.00</c:formatCode>
                <c:ptCount val="9"/>
                <c:pt idx="0">
                  <c:v>46655</c:v>
                </c:pt>
                <c:pt idx="1">
                  <c:v>104701.5</c:v>
                </c:pt>
                <c:pt idx="2">
                  <c:v>660074.19999999995</c:v>
                </c:pt>
                <c:pt idx="3">
                  <c:v>2054656.36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2A9-9C40-9673-6FA1160BB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50176"/>
        <c:axId val="81251712"/>
      </c:scatterChart>
      <c:valAx>
        <c:axId val="81250176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chemeClr val="tx2"/>
            </a:solidFill>
          </a:ln>
        </c:spPr>
        <c:txPr>
          <a:bodyPr/>
          <a:lstStyle/>
          <a:p>
            <a:pPr>
              <a:defRPr sz="2800" b="1">
                <a:solidFill>
                  <a:schemeClr val="tx2"/>
                </a:solidFill>
              </a:defRPr>
            </a:pPr>
            <a:endParaRPr lang="en-US"/>
          </a:p>
        </c:txPr>
        <c:crossAx val="81251712"/>
        <c:crosses val="autoZero"/>
        <c:crossBetween val="midCat"/>
        <c:majorUnit val="1"/>
      </c:valAx>
      <c:valAx>
        <c:axId val="81251712"/>
        <c:scaling>
          <c:orientation val="minMax"/>
        </c:scaling>
        <c:delete val="1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[$EGP]\ #,##0.00" sourceLinked="1"/>
        <c:majorTickMark val="out"/>
        <c:minorTickMark val="none"/>
        <c:tickLblPos val="nextTo"/>
        <c:crossAx val="81250176"/>
        <c:crosses val="autoZero"/>
        <c:crossBetween val="midCat"/>
      </c:valAx>
    </c:plotArea>
    <c:plotVisOnly val="1"/>
    <c:dispBlanksAs val="gap"/>
    <c:showDLblsOverMax val="0"/>
  </c:chart>
  <c:spPr>
    <a:ln w="28575">
      <a:solidFill>
        <a:schemeClr val="tx2"/>
      </a:solidFill>
    </a:ln>
    <a:effectLst>
      <a:softEdge rad="0"/>
    </a:effectLst>
  </c:sp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4836750421608139E-2"/>
          <c:y val="3.27367427147214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[1]Sheet1!$L$11</c:f>
              <c:strCache>
                <c:ptCount val="1"/>
                <c:pt idx="0">
                  <c:v>MIR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6.4702678983455636E-2"/>
                  <c:y val="0.1807122010356673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[1]Sheet1!$M$12:$O$16</c:f>
              <c:multiLvlStrCache>
                <c:ptCount val="3"/>
                <c:lvl/>
                <c:lvl/>
                <c:lvl/>
                <c:lvl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On Going</c:v>
                  </c:pt>
                </c:lvl>
              </c:multiLvlStrCache>
            </c:multiLvlStrRef>
          </c:cat>
          <c:val>
            <c:numRef>
              <c:f>[1]Sheet1!$M$17:$O$17</c:f>
              <c:numCache>
                <c:formatCode>General</c:formatCode>
                <c:ptCount val="3"/>
                <c:pt idx="0">
                  <c:v>147</c:v>
                </c:pt>
                <c:pt idx="1">
                  <c:v>18</c:v>
                </c:pt>
                <c:pt idx="2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A1-2E43-A020-39AFF8737D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NCR </a:t>
            </a:r>
          </a:p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JSI</a:t>
            </a:r>
          </a:p>
        </c:rich>
      </c:tx>
      <c:layout>
        <c:manualLayout>
          <c:xMode val="edge"/>
          <c:yMode val="edge"/>
          <c:x val="2.4404443875090741E-2"/>
          <c:y val="6.5473485429442908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[1]Sheet1!$G$3</c:f>
              <c:strCache>
                <c:ptCount val="1"/>
                <c:pt idx="0">
                  <c:v>NCR &amp; JSI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[1]Sheet1!$H$4:$I$8</c:f>
              <c:multiLvlStrCache>
                <c:ptCount val="2"/>
                <c:lvl/>
                <c:lvl/>
                <c:lvl/>
                <c:lvl/>
                <c:lvl>
                  <c:pt idx="0">
                    <c:v>Closed</c:v>
                  </c:pt>
                  <c:pt idx="1">
                    <c:v>On Going</c:v>
                  </c:pt>
                </c:lvl>
              </c:multiLvlStrCache>
            </c:multiLvlStrRef>
          </c:cat>
          <c:val>
            <c:numRef>
              <c:f>[1]Sheet1!$H$9:$I$9</c:f>
              <c:numCache>
                <c:formatCode>General</c:formatCode>
                <c:ptCount val="2"/>
                <c:pt idx="0">
                  <c:v>10</c:v>
                </c:pt>
                <c:pt idx="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6E-F348-8815-75D65BD70E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047378291733324E-2"/>
          <c:y val="1.964204562883287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[1]Sheet1!$L$3</c:f>
              <c:strCache>
                <c:ptCount val="1"/>
                <c:pt idx="0">
                  <c:v>Test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3.3806952585193388E-2"/>
                  <c:y val="0.2160812922738172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9.0146774280364092E-2"/>
                  <c:y val="0.1776973384499547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[1]Sheet1!$M$4:$O$8</c:f>
              <c:multiLvlStrCache>
                <c:ptCount val="3"/>
                <c:lvl/>
                <c:lvl/>
                <c:lvl/>
                <c:lvl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On Going</c:v>
                  </c:pt>
                </c:lvl>
              </c:multiLvlStrCache>
            </c:multiLvlStrRef>
          </c:cat>
          <c:val>
            <c:numRef>
              <c:f>[1]Sheet1!$M$9:$O$9</c:f>
              <c:numCache>
                <c:formatCode>General</c:formatCode>
                <c:ptCount val="3"/>
                <c:pt idx="0">
                  <c:v>33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0A9-544E-B4DF-3DEBA52ED1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MOS</a:t>
            </a:r>
          </a:p>
        </c:rich>
      </c:tx>
      <c:layout>
        <c:manualLayout>
          <c:xMode val="edge"/>
          <c:yMode val="edge"/>
          <c:x val="4.6361361158065439E-2"/>
          <c:y val="2.416010348894722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[1]Sheet1!$B$3</c:f>
              <c:strCache>
                <c:ptCount val="1"/>
                <c:pt idx="0">
                  <c:v>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[1]Sheet1!$C$4:$E$8</c:f>
              <c:multiLvlStrCache>
                <c:ptCount val="3"/>
                <c:lvl/>
                <c:lvl/>
                <c:lvl/>
                <c:lvl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On Going</c:v>
                  </c:pt>
                </c:lvl>
              </c:multiLvlStrCache>
            </c:multiLvlStrRef>
          </c:cat>
          <c:val>
            <c:numRef>
              <c:f>[1]Sheet1!$C$9:$E$9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4B-FB4E-839C-C55ED11AB71C}"/>
            </c:ext>
          </c:extLst>
        </c:ser>
        <c:ser>
          <c:idx val="0"/>
          <c:order val="1"/>
          <c:tx>
            <c:strRef>
              <c:f>[1]Sheet1!$B$20</c:f>
              <c:strCache>
                <c:ptCount val="1"/>
                <c:pt idx="0">
                  <c:v>Shop Drawings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[1]Sheet1!$C$4:$E$8</c:f>
              <c:multiLvlStrCache>
                <c:ptCount val="3"/>
                <c:lvl/>
                <c:lvl/>
                <c:lvl/>
                <c:lvl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On Going</c:v>
                  </c:pt>
                </c:lvl>
              </c:multiLvlStrCache>
            </c:multiLvlStrRef>
          </c:cat>
          <c:val>
            <c:numRef>
              <c:f>[1]Sheet1!$B$26:$D$26</c:f>
              <c:numCache>
                <c:formatCode>General</c:formatCode>
                <c:ptCount val="3"/>
                <c:pt idx="0">
                  <c:v>1376</c:v>
                </c:pt>
                <c:pt idx="1">
                  <c:v>852</c:v>
                </c:pt>
                <c:pt idx="2">
                  <c:v>524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4B-FB4E-839C-C55ED11AB7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8292967378334148E-2"/>
          <c:y val="2.070866013338333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[1]Sheet1!$B$11</c:f>
              <c:strCache>
                <c:ptCount val="1"/>
                <c:pt idx="0">
                  <c:v>RFI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2.4865713917987822E-2"/>
                  <c:y val="7.847867368512961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[1]Sheet1!$C$12:$D$16</c:f>
              <c:multiLvlStrCache>
                <c:ptCount val="2"/>
                <c:lvl/>
                <c:lvl/>
                <c:lvl/>
                <c:lvl/>
                <c:lvl>
                  <c:pt idx="0">
                    <c:v>Replied</c:v>
                  </c:pt>
                  <c:pt idx="1">
                    <c:v>On Going</c:v>
                  </c:pt>
                </c:lvl>
              </c:multiLvlStrCache>
            </c:multiLvlStrRef>
          </c:cat>
          <c:val>
            <c:numRef>
              <c:f>[1]Sheet1!$C$17:$D$17</c:f>
              <c:numCache>
                <c:formatCode>General</c:formatCode>
                <c:ptCount val="2"/>
                <c:pt idx="0">
                  <c:v>151</c:v>
                </c:pt>
                <c:pt idx="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43-934B-9C19-8BF72F4345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0294811925561895E-2"/>
          <c:y val="2.291571990030501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[1]Sheet1!$F$11</c:f>
              <c:strCache>
                <c:ptCount val="1"/>
                <c:pt idx="0">
                  <c:v>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4.7976624753799837E-2"/>
                  <c:y val="0.175669669778500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[1]Sheet1!$G$12:$I$16</c:f>
              <c:multiLvlStrCache>
                <c:ptCount val="3"/>
                <c:lvl/>
                <c:lvl/>
                <c:lvl/>
                <c:lvl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On Going</c:v>
                  </c:pt>
                </c:lvl>
              </c:multiLvlStrCache>
            </c:multiLvlStrRef>
          </c:cat>
          <c:val>
            <c:numRef>
              <c:f>[1]Sheet1!$G$17:$I$17</c:f>
              <c:numCache>
                <c:formatCode>General</c:formatCode>
                <c:ptCount val="3"/>
                <c:pt idx="0">
                  <c:v>439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26-6248-BD0A-633A063983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G"/><Relationship Id="rId13" Type="http://schemas.openxmlformats.org/officeDocument/2006/relationships/chart" Target="../charts/chart6.xml"/><Relationship Id="rId18" Type="http://schemas.openxmlformats.org/officeDocument/2006/relationships/chart" Target="../charts/chart11.xml"/><Relationship Id="rId3" Type="http://schemas.openxmlformats.org/officeDocument/2006/relationships/image" Target="../media/image3.JPG"/><Relationship Id="rId21" Type="http://schemas.openxmlformats.org/officeDocument/2006/relationships/chart" Target="../charts/chart14.xml"/><Relationship Id="rId7" Type="http://schemas.openxmlformats.org/officeDocument/2006/relationships/image" Target="../media/image6.jpeg"/><Relationship Id="rId12" Type="http://schemas.openxmlformats.org/officeDocument/2006/relationships/chart" Target="../charts/chart5.xml"/><Relationship Id="rId17" Type="http://schemas.openxmlformats.org/officeDocument/2006/relationships/chart" Target="../charts/chart10.xml"/><Relationship Id="rId2" Type="http://schemas.openxmlformats.org/officeDocument/2006/relationships/image" Target="../media/image2.JPG"/><Relationship Id="rId16" Type="http://schemas.openxmlformats.org/officeDocument/2006/relationships/chart" Target="../charts/chart9.xml"/><Relationship Id="rId20" Type="http://schemas.openxmlformats.org/officeDocument/2006/relationships/chart" Target="../charts/chart13.xml"/><Relationship Id="rId1" Type="http://schemas.openxmlformats.org/officeDocument/2006/relationships/image" Target="../media/image1.JPG"/><Relationship Id="rId6" Type="http://schemas.openxmlformats.org/officeDocument/2006/relationships/image" Target="../media/image5.JPG"/><Relationship Id="rId11" Type="http://schemas.openxmlformats.org/officeDocument/2006/relationships/chart" Target="../charts/chart4.xml"/><Relationship Id="rId5" Type="http://schemas.openxmlformats.org/officeDocument/2006/relationships/chart" Target="../charts/chart1.xml"/><Relationship Id="rId15" Type="http://schemas.openxmlformats.org/officeDocument/2006/relationships/chart" Target="../charts/chart8.xml"/><Relationship Id="rId10" Type="http://schemas.openxmlformats.org/officeDocument/2006/relationships/chart" Target="../charts/chart3.xml"/><Relationship Id="rId19" Type="http://schemas.openxmlformats.org/officeDocument/2006/relationships/chart" Target="../charts/chart12.xml"/><Relationship Id="rId4" Type="http://schemas.openxmlformats.org/officeDocument/2006/relationships/image" Target="../media/image4.JPG"/><Relationship Id="rId9" Type="http://schemas.openxmlformats.org/officeDocument/2006/relationships/chart" Target="../charts/chart2.xml"/><Relationship Id="rId14" Type="http://schemas.openxmlformats.org/officeDocument/2006/relationships/chart" Target="../charts/chart7.xml"/><Relationship Id="rId22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223206</xdr:colOff>
      <xdr:row>70</xdr:row>
      <xdr:rowOff>287551</xdr:rowOff>
    </xdr:from>
    <xdr:to>
      <xdr:col>4</xdr:col>
      <xdr:colOff>1023306</xdr:colOff>
      <xdr:row>85</xdr:row>
      <xdr:rowOff>249451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806" y="34615651"/>
          <a:ext cx="73152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4018255</xdr:colOff>
      <xdr:row>70</xdr:row>
      <xdr:rowOff>283552</xdr:rowOff>
    </xdr:from>
    <xdr:to>
      <xdr:col>7</xdr:col>
      <xdr:colOff>894055</xdr:colOff>
      <xdr:row>85</xdr:row>
      <xdr:rowOff>245452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5655" y="34611652"/>
          <a:ext cx="73152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1936045</xdr:colOff>
      <xdr:row>70</xdr:row>
      <xdr:rowOff>311718</xdr:rowOff>
    </xdr:from>
    <xdr:to>
      <xdr:col>13</xdr:col>
      <xdr:colOff>297745</xdr:colOff>
      <xdr:row>85</xdr:row>
      <xdr:rowOff>273618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2845" y="34639818"/>
          <a:ext cx="73152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576261</xdr:colOff>
      <xdr:row>70</xdr:row>
      <xdr:rowOff>312108</xdr:rowOff>
    </xdr:from>
    <xdr:to>
      <xdr:col>18</xdr:col>
      <xdr:colOff>1020761</xdr:colOff>
      <xdr:row>85</xdr:row>
      <xdr:rowOff>274008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8161" y="34640208"/>
          <a:ext cx="73025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0</xdr:colOff>
      <xdr:row>30</xdr:row>
      <xdr:rowOff>400050</xdr:rowOff>
    </xdr:from>
    <xdr:to>
      <xdr:col>22</xdr:col>
      <xdr:colOff>581027</xdr:colOff>
      <xdr:row>42</xdr:row>
      <xdr:rowOff>6858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171451</xdr:colOff>
      <xdr:row>70</xdr:row>
      <xdr:rowOff>319360</xdr:rowOff>
    </xdr:from>
    <xdr:to>
      <xdr:col>23</xdr:col>
      <xdr:colOff>1314451</xdr:colOff>
      <xdr:row>85</xdr:row>
      <xdr:rowOff>281260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1" y="34647460"/>
          <a:ext cx="73152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1924982</xdr:colOff>
      <xdr:row>70</xdr:row>
      <xdr:rowOff>312706</xdr:rowOff>
    </xdr:from>
    <xdr:to>
      <xdr:col>27</xdr:col>
      <xdr:colOff>1010582</xdr:colOff>
      <xdr:row>85</xdr:row>
      <xdr:rowOff>274606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25482" y="34640806"/>
          <a:ext cx="73152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27</xdr:col>
      <xdr:colOff>1678685</xdr:colOff>
      <xdr:row>70</xdr:row>
      <xdr:rowOff>276758</xdr:rowOff>
    </xdr:from>
    <xdr:to>
      <xdr:col>29</xdr:col>
      <xdr:colOff>3202685</xdr:colOff>
      <xdr:row>85</xdr:row>
      <xdr:rowOff>238658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8785" y="34604858"/>
          <a:ext cx="7315200" cy="822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114300</xdr:colOff>
      <xdr:row>20</xdr:row>
      <xdr:rowOff>348783</xdr:rowOff>
    </xdr:from>
    <xdr:to>
      <xdr:col>25</xdr:col>
      <xdr:colOff>420772</xdr:colOff>
      <xdr:row>30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4081</xdr:colOff>
      <xdr:row>9</xdr:row>
      <xdr:rowOff>304800</xdr:rowOff>
    </xdr:from>
    <xdr:to>
      <xdr:col>17</xdr:col>
      <xdr:colOff>2039</xdr:colOff>
      <xdr:row>30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116898</xdr:colOff>
      <xdr:row>4</xdr:row>
      <xdr:rowOff>309563</xdr:rowOff>
    </xdr:from>
    <xdr:to>
      <xdr:col>23</xdr:col>
      <xdr:colOff>827688</xdr:colOff>
      <xdr:row>20</xdr:row>
      <xdr:rowOff>182707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1371760</xdr:colOff>
      <xdr:row>20</xdr:row>
      <xdr:rowOff>374877</xdr:rowOff>
    </xdr:from>
    <xdr:to>
      <xdr:col>29</xdr:col>
      <xdr:colOff>3543300</xdr:colOff>
      <xdr:row>30</xdr:row>
      <xdr:rowOff>15399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838200</xdr:colOff>
      <xdr:row>5</xdr:row>
      <xdr:rowOff>4762</xdr:rowOff>
    </xdr:from>
    <xdr:to>
      <xdr:col>29</xdr:col>
      <xdr:colOff>3543300</xdr:colOff>
      <xdr:row>20</xdr:row>
      <xdr:rowOff>224218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1676399</xdr:colOff>
      <xdr:row>4</xdr:row>
      <xdr:rowOff>309562</xdr:rowOff>
    </xdr:from>
    <xdr:to>
      <xdr:col>27</xdr:col>
      <xdr:colOff>39842</xdr:colOff>
      <xdr:row>20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1690685</xdr:colOff>
      <xdr:row>84</xdr:row>
      <xdr:rowOff>400050</xdr:rowOff>
    </xdr:from>
    <xdr:to>
      <xdr:col>29</xdr:col>
      <xdr:colOff>3214685</xdr:colOff>
      <xdr:row>86</xdr:row>
      <xdr:rowOff>476250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52020785" y="42424350"/>
          <a:ext cx="7315200" cy="121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Masonry Works</a:t>
          </a:r>
        </a:p>
      </xdr:txBody>
    </xdr:sp>
    <xdr:clientData/>
  </xdr:twoCellAnchor>
  <xdr:twoCellAnchor>
    <xdr:from>
      <xdr:col>23</xdr:col>
      <xdr:colOff>1952625</xdr:colOff>
      <xdr:row>84</xdr:row>
      <xdr:rowOff>371475</xdr:rowOff>
    </xdr:from>
    <xdr:to>
      <xdr:col>27</xdr:col>
      <xdr:colOff>1038225</xdr:colOff>
      <xdr:row>86</xdr:row>
      <xdr:rowOff>447675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 txBox="1"/>
      </xdr:nvSpPr>
      <xdr:spPr>
        <a:xfrm>
          <a:off x="44053125" y="42395775"/>
          <a:ext cx="7315200" cy="121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xxxxx</a:t>
          </a:r>
        </a:p>
      </xdr:txBody>
    </xdr:sp>
    <xdr:clientData/>
  </xdr:twoCellAnchor>
  <xdr:twoCellAnchor>
    <xdr:from>
      <xdr:col>20</xdr:col>
      <xdr:colOff>197459</xdr:colOff>
      <xdr:row>84</xdr:row>
      <xdr:rowOff>381001</xdr:rowOff>
    </xdr:from>
    <xdr:to>
      <xdr:col>23</xdr:col>
      <xdr:colOff>1340459</xdr:colOff>
      <xdr:row>86</xdr:row>
      <xdr:rowOff>438151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 txBox="1"/>
      </xdr:nvSpPr>
      <xdr:spPr>
        <a:xfrm>
          <a:off x="36125759" y="42405301"/>
          <a:ext cx="7315200" cy="1200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xxxxxx</a:t>
          </a:r>
        </a:p>
      </xdr:txBody>
    </xdr:sp>
    <xdr:clientData/>
  </xdr:twoCellAnchor>
  <xdr:twoCellAnchor>
    <xdr:from>
      <xdr:col>14</xdr:col>
      <xdr:colOff>561973</xdr:colOff>
      <xdr:row>84</xdr:row>
      <xdr:rowOff>361951</xdr:rowOff>
    </xdr:from>
    <xdr:to>
      <xdr:col>18</xdr:col>
      <xdr:colOff>1514473</xdr:colOff>
      <xdr:row>86</xdr:row>
      <xdr:rowOff>438150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 txBox="1"/>
      </xdr:nvSpPr>
      <xdr:spPr>
        <a:xfrm>
          <a:off x="27193873" y="42386251"/>
          <a:ext cx="7810500" cy="1219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xxxxxx</a:t>
          </a:r>
        </a:p>
      </xdr:txBody>
    </xdr:sp>
    <xdr:clientData/>
  </xdr:twoCellAnchor>
  <xdr:twoCellAnchor>
    <xdr:from>
      <xdr:col>7</xdr:col>
      <xdr:colOff>1943099</xdr:colOff>
      <xdr:row>84</xdr:row>
      <xdr:rowOff>361951</xdr:rowOff>
    </xdr:from>
    <xdr:to>
      <xdr:col>13</xdr:col>
      <xdr:colOff>304799</xdr:colOff>
      <xdr:row>86</xdr:row>
      <xdr:rowOff>438151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 txBox="1"/>
      </xdr:nvSpPr>
      <xdr:spPr>
        <a:xfrm>
          <a:off x="18249899" y="42386251"/>
          <a:ext cx="7315200" cy="121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xxxxx</a:t>
          </a:r>
          <a:endParaRPr lang="en-US" sz="2800" b="1"/>
        </a:p>
      </xdr:txBody>
    </xdr:sp>
    <xdr:clientData/>
  </xdr:twoCellAnchor>
  <xdr:twoCellAnchor>
    <xdr:from>
      <xdr:col>4</xdr:col>
      <xdr:colOff>4000498</xdr:colOff>
      <xdr:row>84</xdr:row>
      <xdr:rowOff>400052</xdr:rowOff>
    </xdr:from>
    <xdr:to>
      <xdr:col>7</xdr:col>
      <xdr:colOff>1600198</xdr:colOff>
      <xdr:row>86</xdr:row>
      <xdr:rowOff>476252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 txBox="1"/>
      </xdr:nvSpPr>
      <xdr:spPr>
        <a:xfrm>
          <a:off x="9867898" y="42424352"/>
          <a:ext cx="8039100" cy="121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xxxxx</a:t>
          </a:r>
        </a:p>
      </xdr:txBody>
    </xdr:sp>
    <xdr:clientData/>
  </xdr:twoCellAnchor>
  <xdr:twoCellAnchor>
    <xdr:from>
      <xdr:col>2</xdr:col>
      <xdr:colOff>228600</xdr:colOff>
      <xdr:row>84</xdr:row>
      <xdr:rowOff>419102</xdr:rowOff>
    </xdr:from>
    <xdr:to>
      <xdr:col>4</xdr:col>
      <xdr:colOff>2667000</xdr:colOff>
      <xdr:row>86</xdr:row>
      <xdr:rowOff>495302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 txBox="1"/>
      </xdr:nvSpPr>
      <xdr:spPr>
        <a:xfrm>
          <a:off x="1219200" y="42443402"/>
          <a:ext cx="7315200" cy="121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xxxxx</a:t>
          </a:r>
        </a:p>
      </xdr:txBody>
    </xdr:sp>
    <xdr:clientData/>
  </xdr:twoCellAnchor>
  <xdr:twoCellAnchor editAs="absolute">
    <xdr:from>
      <xdr:col>22</xdr:col>
      <xdr:colOff>82502</xdr:colOff>
      <xdr:row>30</xdr:row>
      <xdr:rowOff>381000</xdr:rowOff>
    </xdr:from>
    <xdr:to>
      <xdr:col>29</xdr:col>
      <xdr:colOff>1908507</xdr:colOff>
      <xdr:row>42</xdr:row>
      <xdr:rowOff>635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533400</xdr:colOff>
      <xdr:row>36</xdr:row>
      <xdr:rowOff>342900</xdr:rowOff>
    </xdr:from>
    <xdr:to>
      <xdr:col>29</xdr:col>
      <xdr:colOff>2786062</xdr:colOff>
      <xdr:row>37</xdr:row>
      <xdr:rowOff>381000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48729900" y="18135600"/>
          <a:ext cx="8043862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rgbClr val="FF0000"/>
              </a:solidFill>
            </a:rPr>
            <a:t>The</a:t>
          </a:r>
          <a:r>
            <a:rPr lang="en-US" sz="3600" b="1" baseline="0">
              <a:solidFill>
                <a:srgbClr val="FF0000"/>
              </a:solidFill>
            </a:rPr>
            <a:t> Current Net Profit= 299,897.9 EGP</a:t>
          </a:r>
          <a:endParaRPr lang="en-US" sz="3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2122082</xdr:colOff>
      <xdr:row>57</xdr:row>
      <xdr:rowOff>354238</xdr:rowOff>
    </xdr:from>
    <xdr:to>
      <xdr:col>6</xdr:col>
      <xdr:colOff>3569882</xdr:colOff>
      <xdr:row>68</xdr:row>
      <xdr:rowOff>375955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3932966</xdr:colOff>
      <xdr:row>45</xdr:row>
      <xdr:rowOff>100016</xdr:rowOff>
    </xdr:from>
    <xdr:to>
      <xdr:col>9</xdr:col>
      <xdr:colOff>880204</xdr:colOff>
      <xdr:row>56</xdr:row>
      <xdr:rowOff>133083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3925976</xdr:colOff>
      <xdr:row>57</xdr:row>
      <xdr:rowOff>362471</xdr:rowOff>
    </xdr:from>
    <xdr:to>
      <xdr:col>9</xdr:col>
      <xdr:colOff>873214</xdr:colOff>
      <xdr:row>68</xdr:row>
      <xdr:rowOff>390775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213136</xdr:colOff>
      <xdr:row>45</xdr:row>
      <xdr:rowOff>141218</xdr:rowOff>
    </xdr:from>
    <xdr:to>
      <xdr:col>4</xdr:col>
      <xdr:colOff>1732373</xdr:colOff>
      <xdr:row>56</xdr:row>
      <xdr:rowOff>164111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2136392</xdr:colOff>
      <xdr:row>45</xdr:row>
      <xdr:rowOff>123899</xdr:rowOff>
    </xdr:from>
    <xdr:to>
      <xdr:col>6</xdr:col>
      <xdr:colOff>3584192</xdr:colOff>
      <xdr:row>56</xdr:row>
      <xdr:rowOff>145616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190496</xdr:colOff>
      <xdr:row>57</xdr:row>
      <xdr:rowOff>356139</xdr:rowOff>
    </xdr:from>
    <xdr:to>
      <xdr:col>4</xdr:col>
      <xdr:colOff>1709733</xdr:colOff>
      <xdr:row>68</xdr:row>
      <xdr:rowOff>377856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114301</xdr:colOff>
      <xdr:row>69</xdr:row>
      <xdr:rowOff>342900</xdr:rowOff>
    </xdr:from>
    <xdr:to>
      <xdr:col>29</xdr:col>
      <xdr:colOff>3695700</xdr:colOff>
      <xdr:row>69</xdr:row>
      <xdr:rowOff>342900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CxnSpPr/>
      </xdr:nvCxnSpPr>
      <xdr:spPr>
        <a:xfrm flipH="1">
          <a:off x="723901" y="34213800"/>
          <a:ext cx="59093099" cy="0"/>
        </a:xfrm>
        <a:prstGeom prst="line">
          <a:avLst/>
        </a:prstGeom>
        <a:ln w="38100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121226</xdr:colOff>
      <xdr:row>45</xdr:row>
      <xdr:rowOff>86588</xdr:rowOff>
    </xdr:from>
    <xdr:to>
      <xdr:col>18</xdr:col>
      <xdr:colOff>1949481</xdr:colOff>
      <xdr:row>68</xdr:row>
      <xdr:rowOff>380999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05817" y="22063361"/>
          <a:ext cx="13119709" cy="10252365"/>
        </a:xfrm>
        <a:prstGeom prst="rect">
          <a:avLst/>
        </a:prstGeom>
        <a:noFill/>
        <a:ln>
          <a:solidFill>
            <a:schemeClr val="tx2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C%20Bank/Weekly%20Report/Dashboard%2018%20February%202016/Dashboard%2018%20Feb.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"/>
      <sheetName val="Sheet1"/>
    </sheetNames>
    <sheetDataSet>
      <sheetData sheetId="0"/>
      <sheetData sheetId="1">
        <row r="3">
          <cell r="B3" t="str">
            <v>Method</v>
          </cell>
          <cell r="G3" t="str">
            <v>NCR &amp; JSI</v>
          </cell>
          <cell r="L3" t="str">
            <v>Test</v>
          </cell>
        </row>
        <row r="4">
          <cell r="C4" t="str">
            <v>Approved</v>
          </cell>
          <cell r="D4" t="str">
            <v>Rejected</v>
          </cell>
          <cell r="E4" t="str">
            <v>On Going</v>
          </cell>
          <cell r="H4" t="str">
            <v>Closed</v>
          </cell>
          <cell r="I4" t="str">
            <v>On Going</v>
          </cell>
          <cell r="M4" t="str">
            <v>Approved</v>
          </cell>
          <cell r="N4" t="str">
            <v>Rejected</v>
          </cell>
          <cell r="O4" t="str">
            <v>On Going</v>
          </cell>
        </row>
        <row r="9">
          <cell r="C9">
            <v>13</v>
          </cell>
          <cell r="D9">
            <v>5</v>
          </cell>
          <cell r="E9">
            <v>1</v>
          </cell>
          <cell r="H9">
            <v>10</v>
          </cell>
          <cell r="I9">
            <v>18</v>
          </cell>
          <cell r="M9">
            <v>33</v>
          </cell>
          <cell r="N9">
            <v>2</v>
          </cell>
          <cell r="O9">
            <v>0</v>
          </cell>
        </row>
        <row r="11">
          <cell r="B11" t="str">
            <v>RFI</v>
          </cell>
          <cell r="F11" t="str">
            <v>IR</v>
          </cell>
          <cell r="L11" t="str">
            <v>MIR</v>
          </cell>
        </row>
        <row r="12">
          <cell r="C12" t="str">
            <v>Replied</v>
          </cell>
          <cell r="D12" t="str">
            <v>On Going</v>
          </cell>
          <cell r="G12" t="str">
            <v>Approved</v>
          </cell>
          <cell r="H12" t="str">
            <v>Rejected</v>
          </cell>
          <cell r="I12" t="str">
            <v>On Going</v>
          </cell>
          <cell r="M12" t="str">
            <v>Approved</v>
          </cell>
          <cell r="N12" t="str">
            <v>Rejected</v>
          </cell>
          <cell r="O12" t="str">
            <v>On Going</v>
          </cell>
        </row>
        <row r="17">
          <cell r="C17">
            <v>151</v>
          </cell>
          <cell r="D17">
            <v>9</v>
          </cell>
          <cell r="G17">
            <v>439</v>
          </cell>
          <cell r="H17">
            <v>13</v>
          </cell>
          <cell r="I17">
            <v>4</v>
          </cell>
          <cell r="M17">
            <v>147</v>
          </cell>
          <cell r="N17">
            <v>18</v>
          </cell>
          <cell r="O17">
            <v>31</v>
          </cell>
        </row>
        <row r="20">
          <cell r="B20" t="str">
            <v xml:space="preserve">Shop Drawings </v>
          </cell>
        </row>
        <row r="26">
          <cell r="B26">
            <v>1376</v>
          </cell>
          <cell r="C26">
            <v>852</v>
          </cell>
          <cell r="D26">
            <v>524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V160"/>
  <sheetViews>
    <sheetView tabSelected="1" view="pageBreakPreview" zoomScale="23" zoomScaleNormal="25" zoomScaleSheetLayoutView="23" workbookViewId="0">
      <selection activeCell="G78" sqref="G78"/>
    </sheetView>
  </sheetViews>
  <sheetFormatPr defaultColWidth="9.140625" defaultRowHeight="36" x14ac:dyDescent="0.25"/>
  <cols>
    <col min="1" max="1" width="9.140625" style="1"/>
    <col min="2" max="2" width="5.7109375" style="1" customWidth="1"/>
    <col min="3" max="3" width="12.5703125" style="1" customWidth="1"/>
    <col min="4" max="4" width="85.28515625" style="1" customWidth="1"/>
    <col min="5" max="5" width="63.5703125" style="1" bestFit="1" customWidth="1"/>
    <col min="6" max="6" width="10.7109375" style="1" customWidth="1"/>
    <col min="7" max="7" width="82.42578125" style="1" customWidth="1"/>
    <col min="8" max="8" width="55.7109375" style="1" customWidth="1"/>
    <col min="9" max="9" width="10.7109375" style="1" customWidth="1"/>
    <col min="10" max="10" width="15.7109375" style="1" customWidth="1"/>
    <col min="11" max="11" width="5.7109375" style="1" customWidth="1"/>
    <col min="12" max="12" width="25.140625" style="1" customWidth="1"/>
    <col min="13" max="15" width="20.7109375" style="1" customWidth="1"/>
    <col min="16" max="16" width="7.85546875" style="1" customWidth="1"/>
    <col min="17" max="17" width="63.42578125" style="1" bestFit="1" customWidth="1"/>
    <col min="18" max="18" width="10.7109375" style="1" customWidth="1"/>
    <col min="19" max="19" width="30.7109375" style="1" customWidth="1"/>
    <col min="20" max="20" width="5.7109375" style="1" customWidth="1"/>
    <col min="21" max="28" width="30.7109375" style="1" customWidth="1"/>
    <col min="29" max="30" width="55.7109375" style="1" customWidth="1"/>
    <col min="31" max="31" width="20.7109375" style="1" customWidth="1"/>
    <col min="32" max="32" width="96.5703125" style="32" bestFit="1" customWidth="1"/>
    <col min="33" max="33" width="25.28515625" style="32" customWidth="1"/>
    <col min="34" max="34" width="11.7109375" style="42" customWidth="1"/>
    <col min="35" max="35" width="92.7109375" style="42" bestFit="1" customWidth="1"/>
    <col min="36" max="36" width="62.42578125" style="42" bestFit="1" customWidth="1"/>
    <col min="37" max="37" width="42.42578125" style="42" bestFit="1" customWidth="1"/>
    <col min="38" max="38" width="36.7109375" style="11" bestFit="1" customWidth="1"/>
    <col min="39" max="39" width="33.42578125" style="11" bestFit="1" customWidth="1"/>
    <col min="40" max="44" width="25.7109375" style="1" customWidth="1"/>
    <col min="45" max="45" width="42.85546875" style="42" customWidth="1"/>
    <col min="46" max="46" width="50" style="42" customWidth="1"/>
    <col min="47" max="47" width="46.85546875" style="102" bestFit="1" customWidth="1"/>
    <col min="48" max="48" width="23.7109375" style="1" bestFit="1" customWidth="1"/>
    <col min="49" max="56" width="25.7109375" style="1" customWidth="1"/>
    <col min="57" max="16384" width="9.140625" style="1"/>
  </cols>
  <sheetData>
    <row r="1" spans="2:41" ht="35.1" customHeight="1" x14ac:dyDescent="0.25">
      <c r="B1" s="133" t="s">
        <v>101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5"/>
      <c r="AE1" s="39"/>
      <c r="AF1" s="43"/>
      <c r="AG1" s="43"/>
    </row>
    <row r="2" spans="2:41" ht="35.1" customHeight="1" x14ac:dyDescent="0.25"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8"/>
      <c r="AE2" s="40"/>
      <c r="AF2" s="43"/>
      <c r="AG2" s="43"/>
    </row>
    <row r="3" spans="2:41" ht="27" customHeight="1" thickBot="1" x14ac:dyDescent="0.25">
      <c r="B3" s="3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1"/>
      <c r="AE3" s="2"/>
    </row>
    <row r="4" spans="2:41" ht="50.1" customHeight="1" thickBot="1" x14ac:dyDescent="0.25">
      <c r="B4" s="30"/>
      <c r="C4" s="139" t="s">
        <v>9</v>
      </c>
      <c r="D4" s="140"/>
      <c r="E4" s="141"/>
      <c r="F4" s="2"/>
      <c r="G4" s="142" t="s">
        <v>10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4"/>
      <c r="AE4" s="2"/>
      <c r="AF4" s="44" t="s">
        <v>56</v>
      </c>
    </row>
    <row r="5" spans="2:41" ht="27" customHeight="1" thickBot="1" x14ac:dyDescent="0.25">
      <c r="B5" s="30"/>
      <c r="C5" s="2"/>
      <c r="D5" s="2"/>
      <c r="E5" s="2"/>
      <c r="F5" s="2"/>
      <c r="G5" s="20"/>
      <c r="H5" s="20"/>
      <c r="I5" s="20"/>
      <c r="J5" s="20"/>
      <c r="K5" s="20"/>
      <c r="L5" s="20"/>
      <c r="M5" s="2"/>
      <c r="N5" s="2"/>
      <c r="O5" s="2"/>
      <c r="P5" s="2"/>
      <c r="Q5" s="2"/>
      <c r="R5" s="2"/>
      <c r="S5" s="2"/>
      <c r="T5" s="20"/>
      <c r="U5" s="2"/>
      <c r="V5" s="2"/>
      <c r="W5" s="2"/>
      <c r="X5" s="2"/>
      <c r="Y5" s="2"/>
      <c r="Z5" s="2"/>
      <c r="AA5" s="2"/>
      <c r="AB5" s="2"/>
      <c r="AC5" s="2"/>
      <c r="AD5" s="31"/>
      <c r="AE5" s="2"/>
      <c r="AF5" s="44" t="s">
        <v>53</v>
      </c>
    </row>
    <row r="6" spans="2:41" ht="35.1" customHeight="1" x14ac:dyDescent="0.25">
      <c r="B6" s="30"/>
      <c r="C6" s="227" t="s">
        <v>87</v>
      </c>
      <c r="D6" s="52"/>
      <c r="E6" s="81"/>
      <c r="F6" s="53"/>
      <c r="G6" s="150" t="s">
        <v>89</v>
      </c>
      <c r="H6" s="152">
        <v>42397</v>
      </c>
      <c r="I6" s="27"/>
      <c r="J6" s="154" t="s">
        <v>94</v>
      </c>
      <c r="K6" s="155"/>
      <c r="L6" s="156"/>
      <c r="M6" s="156"/>
      <c r="N6" s="156"/>
      <c r="O6" s="156"/>
      <c r="P6" s="156"/>
      <c r="Q6" s="160" t="e">
        <f>#REF!</f>
        <v>#REF!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1"/>
      <c r="AE6" s="2"/>
      <c r="AF6" s="44" t="s">
        <v>54</v>
      </c>
    </row>
    <row r="7" spans="2:41" ht="35.1" customHeight="1" x14ac:dyDescent="0.25">
      <c r="B7" s="33"/>
      <c r="C7" s="226" t="s">
        <v>84</v>
      </c>
      <c r="D7" s="55"/>
      <c r="E7" s="58"/>
      <c r="F7" s="53"/>
      <c r="G7" s="151"/>
      <c r="H7" s="153"/>
      <c r="I7" s="27"/>
      <c r="J7" s="157"/>
      <c r="K7" s="158"/>
      <c r="L7" s="159"/>
      <c r="M7" s="159"/>
      <c r="N7" s="159"/>
      <c r="O7" s="159"/>
      <c r="P7" s="159"/>
      <c r="Q7" s="161"/>
      <c r="R7" s="2"/>
      <c r="S7" s="3"/>
      <c r="T7" s="3"/>
      <c r="U7" s="3"/>
      <c r="V7" s="3"/>
      <c r="W7" s="2"/>
      <c r="X7" s="2"/>
      <c r="Y7" s="2"/>
      <c r="Z7" s="2"/>
      <c r="AA7" s="2"/>
      <c r="AB7" s="2"/>
      <c r="AC7" s="2"/>
      <c r="AD7" s="31"/>
      <c r="AE7" s="2"/>
      <c r="AF7" s="44" t="s">
        <v>55</v>
      </c>
      <c r="AK7" s="45" t="s">
        <v>33</v>
      </c>
    </row>
    <row r="8" spans="2:41" ht="35.1" customHeight="1" x14ac:dyDescent="0.25">
      <c r="B8" s="33"/>
      <c r="C8" s="54" t="s">
        <v>7</v>
      </c>
      <c r="D8" s="55"/>
      <c r="E8" s="58"/>
      <c r="F8" s="53"/>
      <c r="G8" s="56" t="s">
        <v>44</v>
      </c>
      <c r="H8" s="123">
        <f>H10+E22-1</f>
        <v>42438</v>
      </c>
      <c r="I8" s="27"/>
      <c r="J8" s="157" t="s">
        <v>93</v>
      </c>
      <c r="K8" s="158"/>
      <c r="L8" s="159"/>
      <c r="M8" s="159"/>
      <c r="N8" s="159"/>
      <c r="O8" s="159"/>
      <c r="P8" s="159"/>
      <c r="Q8" s="175" t="e">
        <f>#REF!</f>
        <v>#REF!</v>
      </c>
      <c r="R8" s="2"/>
      <c r="S8" s="3"/>
      <c r="T8" s="3"/>
      <c r="U8" s="3"/>
      <c r="V8" s="3"/>
      <c r="W8" s="2"/>
      <c r="X8" s="2"/>
      <c r="Y8" s="2"/>
      <c r="Z8" s="2"/>
      <c r="AA8" s="2"/>
      <c r="AB8" s="2"/>
      <c r="AC8" s="2"/>
      <c r="AD8" s="31"/>
      <c r="AE8" s="2"/>
    </row>
    <row r="9" spans="2:41" ht="35.1" customHeight="1" thickBot="1" x14ac:dyDescent="0.3">
      <c r="B9" s="33"/>
      <c r="C9" s="54" t="s">
        <v>3</v>
      </c>
      <c r="D9" s="65"/>
      <c r="E9" s="58"/>
      <c r="F9" s="53"/>
      <c r="G9" s="56" t="s">
        <v>13</v>
      </c>
      <c r="H9" s="57" t="s">
        <v>59</v>
      </c>
      <c r="I9" s="27"/>
      <c r="J9" s="177"/>
      <c r="K9" s="178"/>
      <c r="L9" s="179"/>
      <c r="M9" s="179"/>
      <c r="N9" s="179"/>
      <c r="O9" s="179"/>
      <c r="P9" s="179"/>
      <c r="Q9" s="176"/>
      <c r="R9" s="2"/>
      <c r="S9" s="3"/>
      <c r="T9" s="3"/>
      <c r="U9" s="3"/>
      <c r="V9" s="3"/>
      <c r="W9" s="2"/>
      <c r="X9" s="2"/>
      <c r="Y9" s="2"/>
      <c r="Z9" s="2"/>
      <c r="AA9" s="2"/>
      <c r="AB9" s="2"/>
      <c r="AC9" s="2"/>
      <c r="AD9" s="31"/>
      <c r="AE9" s="2"/>
      <c r="AJ9" s="45" t="s">
        <v>34</v>
      </c>
      <c r="AK9" s="46">
        <f>E15</f>
        <v>8265340.4299999997</v>
      </c>
      <c r="AL9" s="92">
        <v>8265340.4299999997</v>
      </c>
    </row>
    <row r="10" spans="2:41" ht="35.1" customHeight="1" x14ac:dyDescent="0.2">
      <c r="B10" s="33"/>
      <c r="C10" s="54" t="s">
        <v>3</v>
      </c>
      <c r="D10" s="65"/>
      <c r="E10" s="58"/>
      <c r="F10" s="53"/>
      <c r="G10" s="56" t="s">
        <v>60</v>
      </c>
      <c r="H10" s="126">
        <v>9</v>
      </c>
      <c r="I10" s="21"/>
      <c r="J10" s="2"/>
      <c r="K10" s="2"/>
      <c r="L10" s="20"/>
      <c r="M10" s="20"/>
      <c r="N10" s="20"/>
      <c r="O10" s="20"/>
      <c r="P10" s="20"/>
      <c r="Q10" s="20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31"/>
      <c r="AE10" s="2"/>
      <c r="AJ10" s="45" t="s">
        <v>35</v>
      </c>
      <c r="AK10" s="47">
        <f>2803040.85</f>
        <v>2803040.85</v>
      </c>
      <c r="AL10" s="92">
        <v>2803040.85</v>
      </c>
      <c r="AM10" s="11">
        <v>2076559.93</v>
      </c>
      <c r="AO10" s="1">
        <v>904456.68776400003</v>
      </c>
    </row>
    <row r="11" spans="2:41" ht="35.1" customHeight="1" x14ac:dyDescent="0.2">
      <c r="B11" s="33"/>
      <c r="C11" s="54" t="s">
        <v>4</v>
      </c>
      <c r="D11" s="65"/>
      <c r="E11" s="58"/>
      <c r="F11" s="53"/>
      <c r="G11" s="56" t="s">
        <v>14</v>
      </c>
      <c r="H11" s="58">
        <v>0</v>
      </c>
      <c r="I11" s="21"/>
      <c r="J11" s="20"/>
      <c r="K11" s="20"/>
      <c r="L11" s="2"/>
      <c r="M11" s="20"/>
      <c r="N11" s="20"/>
      <c r="O11" s="20"/>
      <c r="P11" s="20"/>
      <c r="Q11" s="20"/>
      <c r="R11" s="2"/>
      <c r="S11" s="2"/>
      <c r="T11" s="20"/>
      <c r="U11" s="2"/>
      <c r="V11" s="2"/>
      <c r="W11" s="2"/>
      <c r="X11" s="2"/>
      <c r="Y11" s="2"/>
      <c r="Z11" s="2"/>
      <c r="AA11" s="2"/>
      <c r="AB11" s="2"/>
      <c r="AC11" s="2"/>
      <c r="AD11" s="31"/>
      <c r="AE11" s="2"/>
      <c r="AF11" s="44">
        <f>147*24</f>
        <v>3528</v>
      </c>
      <c r="AJ11" s="45" t="s">
        <v>36</v>
      </c>
      <c r="AK11" s="46">
        <f>AK9-AK10</f>
        <v>5462299.5800000001</v>
      </c>
      <c r="AL11" s="92">
        <v>5462299.5800000001</v>
      </c>
    </row>
    <row r="12" spans="2:41" ht="35.1" customHeight="1" x14ac:dyDescent="0.2">
      <c r="B12" s="33"/>
      <c r="C12" s="54" t="s">
        <v>5</v>
      </c>
      <c r="D12" s="65"/>
      <c r="E12" s="58"/>
      <c r="F12" s="53"/>
      <c r="G12" s="56" t="s">
        <v>15</v>
      </c>
      <c r="H12" s="58">
        <v>0</v>
      </c>
      <c r="I12" s="21"/>
      <c r="J12" s="20"/>
      <c r="K12" s="20"/>
      <c r="L12" s="2"/>
      <c r="M12" s="20"/>
      <c r="N12" s="20"/>
      <c r="O12" s="20"/>
      <c r="P12" s="12"/>
      <c r="Q12" s="12"/>
      <c r="R12" s="3"/>
      <c r="S12" s="2"/>
      <c r="T12" s="20"/>
      <c r="U12" s="2"/>
      <c r="V12" s="2"/>
      <c r="W12" s="2"/>
      <c r="X12" s="2"/>
      <c r="Y12" s="2"/>
      <c r="Z12" s="2"/>
      <c r="AA12" s="2"/>
      <c r="AB12" s="2"/>
      <c r="AC12" s="2"/>
      <c r="AD12" s="31"/>
      <c r="AE12" s="2"/>
      <c r="AF12" s="44"/>
    </row>
    <row r="13" spans="2:41" ht="35.1" customHeight="1" x14ac:dyDescent="0.2">
      <c r="B13" s="33"/>
      <c r="C13" s="54" t="s">
        <v>31</v>
      </c>
      <c r="D13" s="65"/>
      <c r="E13" s="79">
        <v>8860290.4299999997</v>
      </c>
      <c r="F13" s="53"/>
      <c r="G13" s="56" t="s">
        <v>17</v>
      </c>
      <c r="H13" s="59">
        <f>H6-E20</f>
        <v>82</v>
      </c>
      <c r="I13" s="28"/>
      <c r="J13" s="20"/>
      <c r="K13" s="20"/>
      <c r="L13" s="2"/>
      <c r="M13" s="20"/>
      <c r="N13" s="20"/>
      <c r="O13" s="20"/>
      <c r="P13" s="12"/>
      <c r="Q13" s="12"/>
      <c r="R13" s="3"/>
      <c r="S13" s="2"/>
      <c r="T13" s="20"/>
      <c r="U13" s="2"/>
      <c r="V13" s="2"/>
      <c r="W13" s="2"/>
      <c r="X13" s="2"/>
      <c r="Y13" s="2"/>
      <c r="Z13" s="2"/>
      <c r="AA13" s="2"/>
      <c r="AB13" s="2"/>
      <c r="AC13" s="2"/>
      <c r="AD13" s="31"/>
      <c r="AE13" s="2"/>
      <c r="AL13" s="92"/>
      <c r="AM13" s="92"/>
    </row>
    <row r="14" spans="2:41" ht="35.1" customHeight="1" x14ac:dyDescent="0.2">
      <c r="B14" s="33"/>
      <c r="C14" s="54" t="s">
        <v>8</v>
      </c>
      <c r="D14" s="65"/>
      <c r="E14" s="79">
        <v>-594950</v>
      </c>
      <c r="F14" s="53"/>
      <c r="G14" s="56" t="s">
        <v>16</v>
      </c>
      <c r="H14" s="58">
        <f>E22-H6</f>
        <v>33</v>
      </c>
      <c r="I14" s="21"/>
      <c r="J14" s="20"/>
      <c r="K14" s="20"/>
      <c r="L14" s="20"/>
      <c r="M14" s="20"/>
      <c r="N14" s="20"/>
      <c r="O14" s="20"/>
      <c r="P14" s="12"/>
      <c r="Q14" s="12"/>
      <c r="R14" s="3"/>
      <c r="S14" s="2"/>
      <c r="T14" s="20"/>
      <c r="U14" s="2"/>
      <c r="V14" s="2"/>
      <c r="W14" s="2"/>
      <c r="X14" s="2"/>
      <c r="Y14" s="2"/>
      <c r="Z14" s="2"/>
      <c r="AA14" s="2"/>
      <c r="AB14" s="2"/>
      <c r="AC14" s="2"/>
      <c r="AD14" s="31"/>
      <c r="AE14" s="2"/>
      <c r="AM14" s="92">
        <f>AL10-AM10</f>
        <v>726480.92000000016</v>
      </c>
    </row>
    <row r="15" spans="2:41" ht="35.1" customHeight="1" x14ac:dyDescent="0.2">
      <c r="B15" s="33"/>
      <c r="C15" s="54" t="s">
        <v>6</v>
      </c>
      <c r="D15" s="65"/>
      <c r="E15" s="79">
        <f>E14+E13</f>
        <v>8265340.4299999997</v>
      </c>
      <c r="F15" s="53"/>
      <c r="G15" s="56" t="s">
        <v>20</v>
      </c>
      <c r="H15" s="59">
        <f>H13/7</f>
        <v>11.714285714285714</v>
      </c>
      <c r="I15" s="28"/>
      <c r="J15" s="20"/>
      <c r="K15" s="20"/>
      <c r="L15" s="20"/>
      <c r="M15" s="20"/>
      <c r="N15" s="20"/>
      <c r="O15" s="20"/>
      <c r="P15" s="12"/>
      <c r="Q15" s="12"/>
      <c r="R15" s="4"/>
      <c r="S15" s="2"/>
      <c r="T15" s="20"/>
      <c r="U15" s="2"/>
      <c r="V15" s="2"/>
      <c r="W15" s="2"/>
      <c r="X15" s="2"/>
      <c r="Y15" s="2"/>
      <c r="Z15" s="2"/>
      <c r="AA15" s="2"/>
      <c r="AB15" s="2"/>
      <c r="AC15" s="2"/>
      <c r="AD15" s="31"/>
      <c r="AE15" s="2"/>
    </row>
    <row r="16" spans="2:41" ht="35.1" customHeight="1" x14ac:dyDescent="0.2">
      <c r="B16" s="33"/>
      <c r="C16" s="54" t="s">
        <v>11</v>
      </c>
      <c r="D16" s="55"/>
      <c r="E16" s="80">
        <v>0</v>
      </c>
      <c r="F16" s="53"/>
      <c r="G16" s="56" t="s">
        <v>18</v>
      </c>
      <c r="H16" s="59">
        <f>((E21)/7)-H15</f>
        <v>4.7142857142857135</v>
      </c>
      <c r="I16" s="28"/>
      <c r="J16" s="20"/>
      <c r="K16" s="20"/>
      <c r="L16" s="20"/>
      <c r="M16" s="20"/>
      <c r="N16" s="20"/>
      <c r="O16" s="20"/>
      <c r="P16" s="12"/>
      <c r="Q16" s="12"/>
      <c r="R16" s="4"/>
      <c r="S16" s="2"/>
      <c r="T16" s="20"/>
      <c r="U16" s="2"/>
      <c r="V16" s="2"/>
      <c r="W16" s="2"/>
      <c r="X16" s="2"/>
      <c r="Y16" s="2"/>
      <c r="Z16" s="2"/>
      <c r="AA16" s="2"/>
      <c r="AB16" s="2"/>
      <c r="AC16" s="2"/>
      <c r="AD16" s="31"/>
      <c r="AE16" s="2"/>
    </row>
    <row r="17" spans="2:41" ht="35.1" customHeight="1" x14ac:dyDescent="0.2">
      <c r="B17" s="33"/>
      <c r="C17" s="54" t="s">
        <v>90</v>
      </c>
      <c r="D17" s="55"/>
      <c r="E17" s="80">
        <v>0.05</v>
      </c>
      <c r="F17" s="53"/>
      <c r="G17" s="56" t="s">
        <v>21</v>
      </c>
      <c r="H17" s="59">
        <f>H13/30</f>
        <v>2.7333333333333334</v>
      </c>
      <c r="I17" s="28"/>
      <c r="J17" s="2"/>
      <c r="K17" s="2"/>
      <c r="L17" s="2"/>
      <c r="M17" s="2"/>
      <c r="N17" s="2"/>
      <c r="O17" s="2"/>
      <c r="P17" s="3"/>
      <c r="Q17" s="3"/>
      <c r="R17" s="3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31"/>
      <c r="AE17" s="2"/>
      <c r="AI17" s="48"/>
      <c r="AJ17" s="48"/>
      <c r="AK17" s="48"/>
      <c r="AL17" s="19"/>
      <c r="AM17" s="19">
        <v>277994.38400000002</v>
      </c>
    </row>
    <row r="18" spans="2:41" ht="35.1" customHeight="1" x14ac:dyDescent="0.25">
      <c r="B18" s="33"/>
      <c r="C18" s="54" t="s">
        <v>91</v>
      </c>
      <c r="D18" s="55"/>
      <c r="E18" s="80">
        <v>0.05</v>
      </c>
      <c r="F18" s="53"/>
      <c r="G18" s="56" t="s">
        <v>19</v>
      </c>
      <c r="H18" s="82">
        <f>(E21/30)-H17</f>
        <v>1.1000000000000001</v>
      </c>
      <c r="I18" s="28"/>
      <c r="J18" s="2"/>
      <c r="K18" s="2"/>
      <c r="L18" s="2"/>
      <c r="M18" s="2"/>
      <c r="N18" s="2"/>
      <c r="O18" s="2"/>
      <c r="P18" s="3"/>
      <c r="Q18" s="3"/>
      <c r="R18" s="3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1"/>
      <c r="AE18" s="2"/>
      <c r="AI18" s="50" t="s">
        <v>49</v>
      </c>
      <c r="AJ18" s="51">
        <f>AK9*H22*0.84</f>
        <v>3263156.4017639998</v>
      </c>
      <c r="AL18" s="42"/>
      <c r="AM18" s="145"/>
    </row>
    <row r="19" spans="2:41" ht="35.1" customHeight="1" x14ac:dyDescent="0.25">
      <c r="B19" s="33"/>
      <c r="C19" s="54" t="s">
        <v>32</v>
      </c>
      <c r="D19" s="65"/>
      <c r="E19" s="77" t="s">
        <v>59</v>
      </c>
      <c r="F19" s="53"/>
      <c r="G19" s="56" t="s">
        <v>40</v>
      </c>
      <c r="H19" s="60">
        <f>H21-42%</f>
        <v>0.14999999999999997</v>
      </c>
      <c r="I19" s="29"/>
      <c r="J19" s="2"/>
      <c r="K19" s="2"/>
      <c r="L19" s="2"/>
      <c r="M19" s="2"/>
      <c r="N19" s="2"/>
      <c r="O19" s="2"/>
      <c r="P19" s="3"/>
      <c r="Q19" s="3"/>
      <c r="R19" s="3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31"/>
      <c r="AE19" s="2"/>
      <c r="AI19" s="50" t="s">
        <v>50</v>
      </c>
      <c r="AJ19" s="51">
        <f>AK9*H21*0.84</f>
        <v>3957444.9978839997</v>
      </c>
      <c r="AK19" s="100">
        <f>AJ19-AJ18</f>
        <v>694288.59611999989</v>
      </c>
      <c r="AL19" s="101" t="e">
        <f>AJ18-#REF!</f>
        <v>#REF!</v>
      </c>
      <c r="AM19" s="145"/>
      <c r="AO19" s="108">
        <f>AJ18-AL10</f>
        <v>460115.55176399974</v>
      </c>
    </row>
    <row r="20" spans="2:41" ht="35.1" customHeight="1" x14ac:dyDescent="0.25">
      <c r="B20" s="33"/>
      <c r="C20" s="54" t="s">
        <v>0</v>
      </c>
      <c r="D20" s="65"/>
      <c r="E20" s="57">
        <v>42315</v>
      </c>
      <c r="F20" s="53"/>
      <c r="G20" s="56" t="s">
        <v>41</v>
      </c>
      <c r="H20" s="60">
        <f>H22-40%</f>
        <v>6.9999999999999951E-2</v>
      </c>
      <c r="I20" s="29"/>
      <c r="J20" s="2"/>
      <c r="K20" s="2"/>
      <c r="L20" s="2"/>
      <c r="M20" s="2"/>
      <c r="N20" s="2"/>
      <c r="O20" s="2"/>
      <c r="P20" s="2"/>
      <c r="Q20" s="2"/>
      <c r="R20" s="3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1"/>
      <c r="AE20" s="2"/>
      <c r="AI20" s="50" t="s">
        <v>58</v>
      </c>
      <c r="AJ20" s="51">
        <v>2054656.36</v>
      </c>
      <c r="AL20" s="42">
        <v>363181.80200000003</v>
      </c>
      <c r="AM20" s="145"/>
    </row>
    <row r="21" spans="2:41" ht="35.1" customHeight="1" x14ac:dyDescent="0.2">
      <c r="B21" s="33"/>
      <c r="C21" s="54" t="s">
        <v>62</v>
      </c>
      <c r="D21" s="65"/>
      <c r="E21" s="58">
        <f>E22-E20</f>
        <v>115</v>
      </c>
      <c r="F21" s="53"/>
      <c r="G21" s="56" t="s">
        <v>45</v>
      </c>
      <c r="H21" s="60">
        <v>0.56999999999999995</v>
      </c>
      <c r="I21" s="29"/>
      <c r="J21" s="2"/>
      <c r="K21" s="2"/>
      <c r="L21" s="2"/>
      <c r="M21" s="2"/>
      <c r="N21" s="2"/>
      <c r="O21" s="2"/>
      <c r="P21" s="2"/>
      <c r="Q21" s="2"/>
      <c r="R21" s="3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1"/>
      <c r="AE21" s="2"/>
      <c r="AL21" s="42"/>
      <c r="AM21" s="13"/>
    </row>
    <row r="22" spans="2:41" ht="35.1" customHeight="1" x14ac:dyDescent="0.2">
      <c r="B22" s="33"/>
      <c r="C22" s="54" t="s">
        <v>43</v>
      </c>
      <c r="D22" s="55"/>
      <c r="E22" s="57">
        <v>42430</v>
      </c>
      <c r="F22" s="53"/>
      <c r="G22" s="56" t="s">
        <v>46</v>
      </c>
      <c r="H22" s="60">
        <v>0.47</v>
      </c>
      <c r="I22" s="29"/>
      <c r="J22" s="2"/>
      <c r="K22" s="2"/>
      <c r="L22" s="2"/>
      <c r="M22" s="2"/>
      <c r="N22" s="2"/>
      <c r="O22" s="2"/>
      <c r="P22" s="2"/>
      <c r="Q22" s="2"/>
      <c r="R22" s="3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31"/>
      <c r="AE22" s="2"/>
      <c r="AJ22" s="42">
        <f>H19*AF52</f>
        <v>29249999.999999993</v>
      </c>
      <c r="AL22" s="42"/>
    </row>
    <row r="23" spans="2:41" ht="35.1" customHeight="1" x14ac:dyDescent="0.2">
      <c r="B23" s="33"/>
      <c r="C23" s="54" t="s">
        <v>12</v>
      </c>
      <c r="D23" s="55"/>
      <c r="E23" s="57" t="s">
        <v>59</v>
      </c>
      <c r="F23" s="53"/>
      <c r="G23" s="56" t="s">
        <v>22</v>
      </c>
      <c r="H23" s="124">
        <f>H22-H21</f>
        <v>-9.9999999999999978E-2</v>
      </c>
      <c r="I23" s="29"/>
      <c r="J23" s="2"/>
      <c r="K23" s="2"/>
      <c r="L23" s="2"/>
      <c r="M23" s="2"/>
      <c r="N23" s="2"/>
      <c r="O23" s="2"/>
      <c r="P23" s="2"/>
      <c r="Q23" s="2"/>
      <c r="R23" s="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31"/>
      <c r="AE23" s="2"/>
      <c r="AF23" s="44" t="s">
        <v>51</v>
      </c>
      <c r="AI23" s="60">
        <v>6.3799999999999996E-2</v>
      </c>
      <c r="AL23" s="42"/>
    </row>
    <row r="24" spans="2:41" ht="35.1" customHeight="1" thickBot="1" x14ac:dyDescent="0.25">
      <c r="B24" s="33"/>
      <c r="C24" s="62" t="s">
        <v>42</v>
      </c>
      <c r="D24" s="63"/>
      <c r="E24" s="78" t="s">
        <v>59</v>
      </c>
      <c r="F24" s="53"/>
      <c r="G24" s="61" t="s">
        <v>61</v>
      </c>
      <c r="H24" s="72" t="s">
        <v>88</v>
      </c>
      <c r="I24" s="34"/>
      <c r="J24" s="2"/>
      <c r="K24" s="2"/>
      <c r="L24" s="2"/>
      <c r="M24" s="2"/>
      <c r="N24" s="2"/>
      <c r="O24" s="2"/>
      <c r="P24" s="2"/>
      <c r="Q24" s="2"/>
      <c r="R24" s="3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1"/>
      <c r="AE24" s="2"/>
      <c r="AF24" s="44" t="s">
        <v>52</v>
      </c>
      <c r="AI24" s="60">
        <v>6.4399999999999999E-2</v>
      </c>
      <c r="AL24" s="42"/>
    </row>
    <row r="25" spans="2:41" ht="27" customHeight="1" x14ac:dyDescent="0.2">
      <c r="B25" s="33"/>
      <c r="C25" s="2"/>
      <c r="D25" s="2"/>
      <c r="E25" s="2"/>
      <c r="F25" s="20"/>
      <c r="G25" s="2"/>
      <c r="H25" s="20"/>
      <c r="I25" s="20"/>
      <c r="J25" s="20"/>
      <c r="K25" s="20"/>
      <c r="L25" s="20"/>
      <c r="M25" s="2"/>
      <c r="N25" s="2"/>
      <c r="O25" s="2"/>
      <c r="P25" s="3"/>
      <c r="Q25" s="3"/>
      <c r="R25" s="3"/>
      <c r="S25" s="2"/>
      <c r="T25" s="20"/>
      <c r="U25" s="2"/>
      <c r="V25" s="2"/>
      <c r="W25" s="2"/>
      <c r="X25" s="2"/>
      <c r="Y25" s="2"/>
      <c r="Z25" s="2"/>
      <c r="AA25" s="2"/>
      <c r="AB25" s="2"/>
      <c r="AC25" s="2"/>
      <c r="AD25" s="31"/>
      <c r="AE25" s="2"/>
      <c r="AL25" s="42"/>
    </row>
    <row r="26" spans="2:41" ht="27" customHeight="1" x14ac:dyDescent="0.2">
      <c r="B26" s="33"/>
      <c r="C26" s="53"/>
      <c r="D26" s="53"/>
      <c r="E26" s="53"/>
      <c r="F26" s="53"/>
      <c r="G26" s="53"/>
      <c r="H26" s="53"/>
      <c r="I26" s="97"/>
      <c r="J26" s="2"/>
      <c r="K26" s="2"/>
      <c r="L26" s="2"/>
      <c r="M26" s="2"/>
      <c r="N26" s="2"/>
      <c r="O26" s="2"/>
      <c r="P26" s="2"/>
      <c r="Q26" s="2"/>
      <c r="R26" s="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31"/>
      <c r="AE26" s="2"/>
      <c r="AL26" s="42"/>
      <c r="AN26" s="10">
        <f>AJ19-AJ18</f>
        <v>694288.59611999989</v>
      </c>
    </row>
    <row r="27" spans="2:41" ht="50.1" customHeight="1" x14ac:dyDescent="0.2">
      <c r="B27" s="33"/>
      <c r="C27" s="180" t="s">
        <v>102</v>
      </c>
      <c r="D27" s="180"/>
      <c r="E27" s="180"/>
      <c r="F27" s="20"/>
      <c r="G27" s="180" t="s">
        <v>103</v>
      </c>
      <c r="H27" s="180"/>
      <c r="I27" s="97"/>
      <c r="J27" s="2"/>
      <c r="K27" s="2"/>
      <c r="L27" s="2"/>
      <c r="M27" s="2"/>
      <c r="N27" s="2"/>
      <c r="O27" s="2"/>
      <c r="P27" s="2"/>
      <c r="Q27" s="2"/>
      <c r="R27" s="2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31"/>
      <c r="AE27" s="2"/>
      <c r="AL27" s="42"/>
    </row>
    <row r="28" spans="2:41" ht="27" customHeight="1" thickBot="1" x14ac:dyDescent="0.25">
      <c r="B28" s="33"/>
      <c r="C28" s="2"/>
      <c r="D28" s="2"/>
      <c r="E28" s="2"/>
      <c r="F28" s="2"/>
      <c r="G28" s="2"/>
      <c r="H28" s="2"/>
      <c r="I28" s="24"/>
      <c r="J28" s="2"/>
      <c r="K28" s="2"/>
      <c r="L28" s="2"/>
      <c r="M28" s="2"/>
      <c r="N28" s="2"/>
      <c r="O28" s="2"/>
      <c r="P28" s="2"/>
      <c r="Q28" s="2"/>
      <c r="R28" s="2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31"/>
      <c r="AE28" s="2"/>
      <c r="AL28" s="42"/>
    </row>
    <row r="29" spans="2:41" ht="50.1" customHeight="1" thickBot="1" x14ac:dyDescent="0.25">
      <c r="B29" s="33"/>
      <c r="C29" s="113" t="s">
        <v>104</v>
      </c>
      <c r="D29" s="195" t="s">
        <v>105</v>
      </c>
      <c r="E29" s="196"/>
      <c r="F29" s="20"/>
      <c r="G29" s="114" t="s">
        <v>104</v>
      </c>
      <c r="H29" s="115" t="s">
        <v>106</v>
      </c>
      <c r="I29" s="9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31"/>
      <c r="AE29" s="2"/>
      <c r="AF29" s="94" t="s">
        <v>41</v>
      </c>
      <c r="AG29" s="95">
        <f>H20</f>
        <v>6.9999999999999951E-2</v>
      </c>
      <c r="AK29" s="101"/>
    </row>
    <row r="30" spans="2:41" ht="50.1" customHeight="1" x14ac:dyDescent="0.25">
      <c r="B30" s="33"/>
      <c r="C30" s="197">
        <v>1</v>
      </c>
      <c r="D30" s="198"/>
      <c r="E30" s="199"/>
      <c r="F30" s="98"/>
      <c r="G30" s="116" t="s">
        <v>107</v>
      </c>
      <c r="H30" s="117">
        <v>11</v>
      </c>
      <c r="I30" s="9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31"/>
      <c r="AE30" s="2"/>
      <c r="AF30" s="94" t="s">
        <v>40</v>
      </c>
      <c r="AG30" s="95">
        <f>H19</f>
        <v>0.14999999999999997</v>
      </c>
    </row>
    <row r="31" spans="2:41" ht="50.1" customHeight="1" x14ac:dyDescent="0.25">
      <c r="B31" s="33"/>
      <c r="C31" s="185"/>
      <c r="D31" s="200"/>
      <c r="E31" s="201"/>
      <c r="F31" s="98"/>
      <c r="G31" s="118" t="s">
        <v>108</v>
      </c>
      <c r="H31" s="119">
        <v>12</v>
      </c>
      <c r="I31" s="98"/>
      <c r="J31" s="98"/>
      <c r="K31" s="98"/>
      <c r="L31" s="98"/>
      <c r="M31" s="98"/>
      <c r="N31" s="98"/>
      <c r="O31" s="98"/>
      <c r="P31" s="98"/>
      <c r="Q31" s="98"/>
      <c r="R31" s="2"/>
      <c r="S31" s="2"/>
      <c r="T31" s="98"/>
      <c r="U31" s="2"/>
      <c r="V31" s="2"/>
      <c r="W31" s="2"/>
      <c r="X31" s="2"/>
      <c r="Y31" s="2"/>
      <c r="Z31" s="2"/>
      <c r="AA31" s="2"/>
      <c r="AB31" s="2"/>
      <c r="AC31" s="2"/>
      <c r="AD31" s="41"/>
      <c r="AE31" s="20"/>
      <c r="AF31" s="94" t="s">
        <v>46</v>
      </c>
      <c r="AG31" s="95">
        <f>H22</f>
        <v>0.47</v>
      </c>
      <c r="AK31" s="42">
        <v>1076734.1521000001</v>
      </c>
    </row>
    <row r="32" spans="2:41" ht="50.1" customHeight="1" x14ac:dyDescent="0.25">
      <c r="B32" s="33"/>
      <c r="C32" s="184">
        <v>2</v>
      </c>
      <c r="D32" s="198"/>
      <c r="E32" s="199"/>
      <c r="F32" s="98"/>
      <c r="G32" s="118" t="s">
        <v>109</v>
      </c>
      <c r="H32" s="119">
        <v>12</v>
      </c>
      <c r="I32" s="98"/>
      <c r="J32" s="98"/>
      <c r="K32" s="98"/>
      <c r="L32" s="98"/>
      <c r="M32" s="98"/>
      <c r="N32" s="98"/>
      <c r="O32" s="98"/>
      <c r="P32" s="98"/>
      <c r="Q32" s="98"/>
      <c r="R32" s="2"/>
      <c r="S32" s="2"/>
      <c r="T32" s="98"/>
      <c r="U32" s="2"/>
      <c r="V32" s="2"/>
      <c r="W32" s="2"/>
      <c r="X32" s="2"/>
      <c r="Y32" s="2"/>
      <c r="Z32" s="2"/>
      <c r="AA32" s="2"/>
      <c r="AB32" s="2"/>
      <c r="AC32" s="2"/>
      <c r="AD32" s="41"/>
      <c r="AE32" s="20"/>
      <c r="AF32" s="94" t="s">
        <v>45</v>
      </c>
      <c r="AG32" s="95">
        <f>H21</f>
        <v>0.56999999999999995</v>
      </c>
    </row>
    <row r="33" spans="2:48" ht="50.1" customHeight="1" x14ac:dyDescent="0.25">
      <c r="B33" s="33"/>
      <c r="C33" s="185"/>
      <c r="D33" s="200"/>
      <c r="E33" s="201"/>
      <c r="F33" s="98"/>
      <c r="G33" s="118" t="s">
        <v>110</v>
      </c>
      <c r="H33" s="119">
        <v>11</v>
      </c>
      <c r="I33" s="98"/>
      <c r="J33" s="98"/>
      <c r="K33" s="98"/>
      <c r="L33" s="98"/>
      <c r="M33" s="98"/>
      <c r="N33" s="98"/>
      <c r="O33" s="98"/>
      <c r="P33" s="98"/>
      <c r="Q33" s="98"/>
      <c r="R33" s="2"/>
      <c r="S33" s="2"/>
      <c r="T33" s="98"/>
      <c r="U33" s="2"/>
      <c r="V33" s="2"/>
      <c r="W33" s="2"/>
      <c r="X33" s="2"/>
      <c r="Y33" s="2"/>
      <c r="Z33" s="2"/>
      <c r="AA33" s="2"/>
      <c r="AB33" s="2"/>
      <c r="AC33" s="2"/>
      <c r="AD33" s="41"/>
      <c r="AE33" s="20"/>
      <c r="AG33" s="96">
        <v>1</v>
      </c>
    </row>
    <row r="34" spans="2:48" ht="50.1" customHeight="1" x14ac:dyDescent="0.25">
      <c r="B34" s="33"/>
      <c r="C34" s="184">
        <v>3</v>
      </c>
      <c r="D34" s="198"/>
      <c r="E34" s="199"/>
      <c r="F34" s="98"/>
      <c r="G34" s="118" t="s">
        <v>111</v>
      </c>
      <c r="H34" s="119">
        <v>10</v>
      </c>
      <c r="I34" s="98"/>
      <c r="J34" s="98"/>
      <c r="K34" s="98"/>
      <c r="L34" s="98"/>
      <c r="M34" s="98"/>
      <c r="N34" s="98"/>
      <c r="O34" s="98"/>
      <c r="P34" s="98"/>
      <c r="Q34" s="98"/>
      <c r="R34" s="2"/>
      <c r="S34" s="2"/>
      <c r="T34" s="98"/>
      <c r="U34" s="2"/>
      <c r="V34" s="2"/>
      <c r="W34" s="2"/>
      <c r="X34" s="2"/>
      <c r="Y34" s="2"/>
      <c r="Z34" s="2"/>
      <c r="AA34" s="2"/>
      <c r="AB34" s="2"/>
      <c r="AC34" s="2"/>
      <c r="AD34" s="41"/>
      <c r="AE34" s="20"/>
      <c r="AM34" s="107">
        <f>AJ19-AJ18</f>
        <v>694288.59611999989</v>
      </c>
    </row>
    <row r="35" spans="2:48" ht="50.1" customHeight="1" x14ac:dyDescent="0.25">
      <c r="B35" s="33"/>
      <c r="C35" s="185"/>
      <c r="D35" s="200"/>
      <c r="E35" s="201"/>
      <c r="F35" s="98"/>
      <c r="G35" s="118" t="s">
        <v>112</v>
      </c>
      <c r="H35" s="119">
        <v>0</v>
      </c>
      <c r="I35" s="98"/>
      <c r="J35" s="98"/>
      <c r="K35" s="98"/>
      <c r="L35" s="98"/>
      <c r="M35" s="98"/>
      <c r="N35" s="98"/>
      <c r="O35" s="98"/>
      <c r="P35" s="98"/>
      <c r="Q35" s="98"/>
      <c r="R35" s="2"/>
      <c r="S35" s="2"/>
      <c r="T35" s="98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0"/>
    </row>
    <row r="36" spans="2:48" ht="50.1" customHeight="1" x14ac:dyDescent="0.25">
      <c r="B36" s="33"/>
      <c r="C36" s="184">
        <v>4</v>
      </c>
      <c r="D36" s="202"/>
      <c r="E36" s="203"/>
      <c r="F36" s="98"/>
      <c r="G36" s="118" t="s">
        <v>113</v>
      </c>
      <c r="H36" s="119">
        <v>26</v>
      </c>
      <c r="I36" s="98"/>
      <c r="J36" s="98"/>
      <c r="K36" s="98"/>
      <c r="L36" s="98"/>
      <c r="M36" s="98"/>
      <c r="N36" s="98"/>
      <c r="O36" s="98"/>
      <c r="P36" s="98"/>
      <c r="Q36" s="98"/>
      <c r="R36" s="2"/>
      <c r="S36" s="2"/>
      <c r="T36" s="98"/>
      <c r="U36" s="2"/>
      <c r="V36" s="2"/>
      <c r="W36" s="2"/>
      <c r="X36" s="2"/>
      <c r="Y36" s="2"/>
      <c r="Z36" s="2"/>
      <c r="AA36" s="2"/>
      <c r="AB36" s="2"/>
      <c r="AC36" s="2"/>
      <c r="AD36" s="41"/>
      <c r="AE36" s="20"/>
      <c r="AJ36" s="101">
        <f>AJ18-AL10</f>
        <v>460115.55176399974</v>
      </c>
    </row>
    <row r="37" spans="2:48" ht="50.1" customHeight="1" x14ac:dyDescent="0.25">
      <c r="B37" s="33"/>
      <c r="C37" s="185"/>
      <c r="D37" s="204"/>
      <c r="E37" s="205"/>
      <c r="F37" s="98"/>
      <c r="G37" s="118" t="s">
        <v>114</v>
      </c>
      <c r="H37" s="119">
        <v>0</v>
      </c>
      <c r="I37" s="98"/>
      <c r="J37" s="98"/>
      <c r="K37" s="98"/>
      <c r="L37" s="98"/>
      <c r="M37" s="98"/>
      <c r="N37" s="98"/>
      <c r="O37" s="98"/>
      <c r="P37" s="98"/>
      <c r="Q37" s="98"/>
      <c r="R37" s="22"/>
      <c r="S37" s="2"/>
      <c r="T37" s="98"/>
      <c r="U37" s="2"/>
      <c r="V37" s="2"/>
      <c r="W37" s="2"/>
      <c r="X37" s="2"/>
      <c r="Y37" s="2"/>
      <c r="Z37" s="2"/>
      <c r="AA37" s="2"/>
      <c r="AB37" s="2"/>
      <c r="AC37" s="2"/>
      <c r="AD37" s="31"/>
      <c r="AE37" s="2"/>
      <c r="AL37" s="42"/>
    </row>
    <row r="38" spans="2:48" ht="50.1" customHeight="1" x14ac:dyDescent="0.25">
      <c r="B38" s="33"/>
      <c r="C38" s="184">
        <v>5</v>
      </c>
      <c r="D38" s="186"/>
      <c r="E38" s="187"/>
      <c r="F38" s="98"/>
      <c r="G38" s="118" t="s">
        <v>115</v>
      </c>
      <c r="H38" s="119">
        <v>10</v>
      </c>
      <c r="I38" s="98"/>
      <c r="J38" s="98"/>
      <c r="K38" s="98"/>
      <c r="L38" s="98"/>
      <c r="M38" s="98"/>
      <c r="N38" s="98"/>
      <c r="O38" s="98"/>
      <c r="P38" s="98"/>
      <c r="Q38" s="98"/>
      <c r="R38" s="93"/>
      <c r="S38" s="2"/>
      <c r="T38" s="98"/>
      <c r="U38" s="2"/>
      <c r="V38" s="2"/>
      <c r="W38" s="2"/>
      <c r="X38" s="2"/>
      <c r="Y38" s="2"/>
      <c r="Z38" s="2"/>
      <c r="AA38" s="2"/>
      <c r="AB38" s="2"/>
      <c r="AC38" s="2"/>
      <c r="AD38" s="41"/>
      <c r="AE38" s="20"/>
      <c r="AJ38" s="42">
        <v>455970.15176399902</v>
      </c>
      <c r="AM38" s="11">
        <v>693406.59612</v>
      </c>
    </row>
    <row r="39" spans="2:48" ht="50.1" customHeight="1" x14ac:dyDescent="0.25">
      <c r="B39" s="33"/>
      <c r="C39" s="185"/>
      <c r="D39" s="188"/>
      <c r="E39" s="189"/>
      <c r="F39" s="98"/>
      <c r="G39" s="118" t="s">
        <v>116</v>
      </c>
      <c r="H39" s="119">
        <v>43</v>
      </c>
      <c r="I39" s="98"/>
      <c r="J39" s="98"/>
      <c r="K39" s="98"/>
      <c r="L39" s="98"/>
      <c r="M39" s="98"/>
      <c r="N39" s="98"/>
      <c r="O39" s="98"/>
      <c r="P39" s="98"/>
      <c r="Q39" s="98"/>
      <c r="R39" s="2"/>
      <c r="S39" s="2"/>
      <c r="T39" s="98"/>
      <c r="U39" s="2"/>
      <c r="V39" s="2"/>
      <c r="W39" s="2"/>
      <c r="X39" s="2"/>
      <c r="Y39" s="2"/>
      <c r="Z39" s="2"/>
      <c r="AA39" s="2"/>
      <c r="AB39" s="2"/>
      <c r="AC39" s="2"/>
      <c r="AD39" s="41"/>
      <c r="AE39" s="20"/>
      <c r="AV39" s="11" t="s">
        <v>58</v>
      </c>
    </row>
    <row r="40" spans="2:48" ht="50.1" customHeight="1" x14ac:dyDescent="0.25">
      <c r="B40" s="33"/>
      <c r="C40" s="184">
        <v>6</v>
      </c>
      <c r="D40" s="191"/>
      <c r="E40" s="192"/>
      <c r="F40" s="120"/>
      <c r="G40" s="118" t="s">
        <v>117</v>
      </c>
      <c r="H40" s="119">
        <v>25</v>
      </c>
      <c r="I40" s="98"/>
      <c r="J40" s="98"/>
      <c r="K40" s="98"/>
      <c r="L40" s="98"/>
      <c r="M40" s="98"/>
      <c r="N40" s="98"/>
      <c r="O40" s="98"/>
      <c r="P40" s="98"/>
      <c r="Q40" s="98"/>
      <c r="R40" s="2"/>
      <c r="S40" s="2"/>
      <c r="T40" s="98"/>
      <c r="U40" s="2"/>
      <c r="V40" s="2"/>
      <c r="W40" s="2"/>
      <c r="X40" s="2"/>
      <c r="Y40" s="2"/>
      <c r="Z40" s="2"/>
      <c r="AA40" s="2"/>
      <c r="AB40" s="2"/>
      <c r="AC40" s="2"/>
      <c r="AD40" s="41"/>
      <c r="AE40" s="20"/>
    </row>
    <row r="41" spans="2:48" ht="50.1" customHeight="1" thickBot="1" x14ac:dyDescent="0.3">
      <c r="B41" s="33"/>
      <c r="C41" s="190"/>
      <c r="D41" s="193"/>
      <c r="E41" s="194"/>
      <c r="F41" s="120"/>
      <c r="G41" s="121" t="s">
        <v>47</v>
      </c>
      <c r="H41" s="122">
        <f>SUM(H30:H40)</f>
        <v>160</v>
      </c>
      <c r="I41" s="98"/>
      <c r="J41" s="98"/>
      <c r="K41" s="98"/>
      <c r="L41" s="98"/>
      <c r="M41" s="98"/>
      <c r="N41" s="98"/>
      <c r="O41" s="98"/>
      <c r="P41" s="98"/>
      <c r="Q41" s="98"/>
      <c r="R41" s="2"/>
      <c r="S41" s="2"/>
      <c r="T41" s="98"/>
      <c r="U41" s="2"/>
      <c r="V41" s="2"/>
      <c r="W41" s="2"/>
      <c r="X41" s="2"/>
      <c r="Y41" s="2"/>
      <c r="Z41" s="2"/>
      <c r="AA41" s="2"/>
      <c r="AB41" s="2"/>
      <c r="AC41" s="2"/>
      <c r="AD41" s="41"/>
      <c r="AE41" s="20"/>
      <c r="AS41" s="42">
        <v>0</v>
      </c>
      <c r="AT41" s="104">
        <v>0</v>
      </c>
      <c r="AU41" s="105"/>
    </row>
    <row r="42" spans="2:48" ht="50.1" customHeight="1" x14ac:dyDescent="0.2">
      <c r="B42" s="33"/>
      <c r="C42" s="53"/>
      <c r="D42" s="53"/>
      <c r="E42" s="53"/>
      <c r="F42" s="53"/>
      <c r="G42" s="53"/>
      <c r="H42" s="53"/>
      <c r="I42" s="98"/>
      <c r="J42" s="98"/>
      <c r="K42" s="98"/>
      <c r="L42" s="98"/>
      <c r="M42" s="98"/>
      <c r="N42" s="98"/>
      <c r="O42" s="98"/>
      <c r="P42" s="98"/>
      <c r="Q42" s="98"/>
      <c r="R42" s="2"/>
      <c r="S42" s="2"/>
      <c r="T42" s="98"/>
      <c r="U42" s="2"/>
      <c r="V42" s="2"/>
      <c r="W42" s="2"/>
      <c r="X42" s="2"/>
      <c r="Y42" s="2"/>
      <c r="Z42" s="2"/>
      <c r="AA42" s="2"/>
      <c r="AB42" s="2"/>
      <c r="AC42" s="2"/>
      <c r="AD42" s="41"/>
      <c r="AE42" s="20"/>
      <c r="AP42" s="106"/>
      <c r="AS42" s="42">
        <v>1</v>
      </c>
      <c r="AT42" s="104">
        <v>0</v>
      </c>
      <c r="AU42" s="105"/>
    </row>
    <row r="43" spans="2:48" ht="20.100000000000001" customHeight="1" thickBot="1" x14ac:dyDescent="0.25">
      <c r="B43" s="3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1"/>
      <c r="AE43" s="20"/>
      <c r="AP43" s="106"/>
      <c r="AS43" s="42">
        <v>1</v>
      </c>
      <c r="AT43" s="104">
        <v>0</v>
      </c>
      <c r="AU43" s="105">
        <v>46655</v>
      </c>
      <c r="AV43" s="102">
        <v>0</v>
      </c>
    </row>
    <row r="44" spans="2:48" s="25" customFormat="1" ht="50.1" customHeight="1" thickBot="1" x14ac:dyDescent="0.25">
      <c r="B44" s="35"/>
      <c r="C44" s="143" t="s">
        <v>48</v>
      </c>
      <c r="D44" s="143"/>
      <c r="E44" s="143"/>
      <c r="F44" s="143"/>
      <c r="G44" s="143"/>
      <c r="H44" s="143"/>
      <c r="I44" s="143"/>
      <c r="J44" s="143"/>
      <c r="K44" s="2"/>
      <c r="L44" s="180" t="s">
        <v>142</v>
      </c>
      <c r="M44" s="180"/>
      <c r="N44" s="180"/>
      <c r="O44" s="180"/>
      <c r="P44" s="180"/>
      <c r="Q44" s="180"/>
      <c r="R44" s="180"/>
      <c r="S44" s="180"/>
      <c r="T44" s="2"/>
      <c r="U44" s="148" t="s">
        <v>63</v>
      </c>
      <c r="V44" s="149"/>
      <c r="W44" s="146" t="s">
        <v>64</v>
      </c>
      <c r="X44" s="147"/>
      <c r="Y44" s="146" t="s">
        <v>65</v>
      </c>
      <c r="Z44" s="149"/>
      <c r="AA44" s="146" t="s">
        <v>66</v>
      </c>
      <c r="AB44" s="147"/>
      <c r="AC44" s="83" t="s">
        <v>67</v>
      </c>
      <c r="AD44" s="84" t="s">
        <v>68</v>
      </c>
      <c r="AE44" s="26"/>
      <c r="AF44" s="49"/>
      <c r="AG44" s="32"/>
      <c r="AH44" s="42"/>
      <c r="AI44" s="42"/>
      <c r="AJ44" s="42"/>
      <c r="AK44" s="42"/>
      <c r="AS44" s="42">
        <v>2</v>
      </c>
      <c r="AT44" s="104">
        <v>0</v>
      </c>
      <c r="AU44" s="105">
        <v>104701.5</v>
      </c>
      <c r="AV44" s="102">
        <v>1</v>
      </c>
    </row>
    <row r="45" spans="2:48" ht="24.95" customHeight="1" thickBot="1" x14ac:dyDescent="0.3">
      <c r="B45" s="3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25"/>
      <c r="V45" s="32"/>
      <c r="W45" s="64"/>
      <c r="X45" s="32"/>
      <c r="Y45" s="32"/>
      <c r="Z45" s="32"/>
      <c r="AA45" s="32"/>
      <c r="AB45" s="32"/>
      <c r="AC45" s="32"/>
      <c r="AD45" s="85"/>
      <c r="AE45" s="20"/>
      <c r="AS45" s="42">
        <v>2</v>
      </c>
      <c r="AT45" s="104">
        <v>1640000</v>
      </c>
      <c r="AU45" s="105">
        <v>660074.19999999995</v>
      </c>
      <c r="AV45" s="102">
        <v>2</v>
      </c>
    </row>
    <row r="46" spans="2:48" ht="35.1" customHeight="1" x14ac:dyDescent="0.25">
      <c r="B46" s="3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07" t="s">
        <v>118</v>
      </c>
      <c r="V46" s="208"/>
      <c r="W46" s="213">
        <f>AE46-AC46</f>
        <v>-42315</v>
      </c>
      <c r="X46" s="214"/>
      <c r="Y46" s="215">
        <v>0.4667</v>
      </c>
      <c r="Z46" s="208">
        <v>0.4667</v>
      </c>
      <c r="AA46" s="206">
        <v>0.57050000000000001</v>
      </c>
      <c r="AB46" s="206">
        <v>0.57050000000000001</v>
      </c>
      <c r="AC46" s="225">
        <v>42315</v>
      </c>
      <c r="AD46" s="86">
        <v>42438</v>
      </c>
      <c r="AE46" s="20"/>
      <c r="AS46" s="42">
        <v>3</v>
      </c>
      <c r="AT46" s="104">
        <v>1640000</v>
      </c>
      <c r="AU46" s="105">
        <v>2054656.36</v>
      </c>
      <c r="AV46" s="102">
        <v>3</v>
      </c>
    </row>
    <row r="47" spans="2:48" ht="35.1" customHeight="1" x14ac:dyDescent="0.25">
      <c r="B47" s="3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09" t="s">
        <v>141</v>
      </c>
      <c r="V47" s="210"/>
      <c r="W47" s="181">
        <v>13</v>
      </c>
      <c r="X47" s="182"/>
      <c r="Y47" s="216">
        <v>1</v>
      </c>
      <c r="Z47" s="210">
        <v>1</v>
      </c>
      <c r="AA47" s="183">
        <v>1</v>
      </c>
      <c r="AB47" s="183">
        <v>1</v>
      </c>
      <c r="AC47" s="110" t="s">
        <v>69</v>
      </c>
      <c r="AD47" s="87" t="s">
        <v>70</v>
      </c>
      <c r="AE47" s="20"/>
      <c r="AS47" s="42">
        <v>3</v>
      </c>
      <c r="AT47" s="104">
        <v>2354554.3139999998</v>
      </c>
      <c r="AU47" s="105"/>
      <c r="AV47" s="102">
        <v>4</v>
      </c>
    </row>
    <row r="48" spans="2:48" ht="35.1" customHeight="1" x14ac:dyDescent="0.25">
      <c r="B48" s="3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09" t="s">
        <v>119</v>
      </c>
      <c r="V48" s="210"/>
      <c r="W48" s="181">
        <v>23</v>
      </c>
      <c r="X48" s="182"/>
      <c r="Y48" s="216">
        <v>1</v>
      </c>
      <c r="Z48" s="210">
        <v>1</v>
      </c>
      <c r="AA48" s="183">
        <v>1</v>
      </c>
      <c r="AB48" s="183">
        <v>1</v>
      </c>
      <c r="AC48" s="110" t="s">
        <v>71</v>
      </c>
      <c r="AD48" s="87" t="s">
        <v>72</v>
      </c>
      <c r="AE48" s="2"/>
      <c r="AS48" s="42">
        <v>4</v>
      </c>
      <c r="AT48" s="104">
        <v>2354554.3139999998</v>
      </c>
      <c r="AU48" s="105"/>
      <c r="AV48" s="102">
        <v>5</v>
      </c>
    </row>
    <row r="49" spans="2:48" ht="35.1" customHeight="1" x14ac:dyDescent="0.25">
      <c r="B49" s="3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29" t="s">
        <v>120</v>
      </c>
      <c r="V49" s="130"/>
      <c r="W49" s="211">
        <v>4</v>
      </c>
      <c r="X49" s="212"/>
      <c r="Y49" s="168">
        <v>1</v>
      </c>
      <c r="Z49" s="130">
        <v>1</v>
      </c>
      <c r="AA49" s="173">
        <v>1</v>
      </c>
      <c r="AB49" s="173">
        <v>1</v>
      </c>
      <c r="AC49" s="109" t="s">
        <v>71</v>
      </c>
      <c r="AD49" s="88" t="s">
        <v>73</v>
      </c>
      <c r="AE49" s="2"/>
      <c r="AM49" s="92">
        <f>AT48-AU46</f>
        <v>299897.95399999968</v>
      </c>
      <c r="AS49" s="42">
        <v>4</v>
      </c>
      <c r="AT49" s="104"/>
      <c r="AU49" s="105"/>
      <c r="AV49" s="102">
        <v>6</v>
      </c>
    </row>
    <row r="50" spans="2:48" ht="35.1" customHeight="1" x14ac:dyDescent="0.25">
      <c r="B50" s="3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29" t="s">
        <v>121</v>
      </c>
      <c r="V50" s="130"/>
      <c r="W50" s="211">
        <v>5</v>
      </c>
      <c r="X50" s="212"/>
      <c r="Y50" s="168">
        <v>1</v>
      </c>
      <c r="Z50" s="130">
        <v>1</v>
      </c>
      <c r="AA50" s="173">
        <v>1</v>
      </c>
      <c r="AB50" s="173">
        <v>1</v>
      </c>
      <c r="AC50" s="109" t="s">
        <v>74</v>
      </c>
      <c r="AD50" s="88" t="s">
        <v>72</v>
      </c>
      <c r="AE50" s="2"/>
      <c r="AN50" s="1">
        <v>299897.95400000003</v>
      </c>
      <c r="AS50" s="42">
        <v>5</v>
      </c>
      <c r="AT50" s="104"/>
      <c r="AU50" s="105"/>
      <c r="AV50" s="102">
        <v>7</v>
      </c>
    </row>
    <row r="51" spans="2:48" ht="35.1" customHeight="1" x14ac:dyDescent="0.25">
      <c r="B51" s="3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31" t="s">
        <v>122</v>
      </c>
      <c r="V51" s="132"/>
      <c r="W51" s="181">
        <v>64</v>
      </c>
      <c r="X51" s="182"/>
      <c r="Y51" s="169">
        <v>0.52080000000000004</v>
      </c>
      <c r="Z51" s="132">
        <v>0.52080000000000004</v>
      </c>
      <c r="AA51" s="174">
        <v>0.65659999999999996</v>
      </c>
      <c r="AB51" s="174">
        <v>0.65659999999999996</v>
      </c>
      <c r="AC51" s="110" t="s">
        <v>75</v>
      </c>
      <c r="AD51" s="89">
        <v>42436</v>
      </c>
      <c r="AE51" s="2"/>
      <c r="AS51" s="42">
        <v>5</v>
      </c>
      <c r="AT51" s="104"/>
      <c r="AU51" s="105"/>
      <c r="AV51" s="102">
        <v>8</v>
      </c>
    </row>
    <row r="52" spans="2:48" ht="35.1" customHeight="1" x14ac:dyDescent="0.25">
      <c r="B52" s="3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29" t="s">
        <v>123</v>
      </c>
      <c r="V52" s="130"/>
      <c r="W52" s="164">
        <v>29</v>
      </c>
      <c r="X52" s="164"/>
      <c r="Y52" s="168">
        <v>1</v>
      </c>
      <c r="Z52" s="130">
        <v>1</v>
      </c>
      <c r="AA52" s="173">
        <v>1</v>
      </c>
      <c r="AB52" s="173">
        <v>1</v>
      </c>
      <c r="AC52" s="109" t="s">
        <v>75</v>
      </c>
      <c r="AD52" s="88" t="s">
        <v>76</v>
      </c>
      <c r="AE52" s="2"/>
      <c r="AF52" s="32">
        <v>195000000</v>
      </c>
      <c r="AS52" s="42">
        <v>6</v>
      </c>
      <c r="AT52" s="104"/>
      <c r="AU52" s="105"/>
      <c r="AV52" s="102"/>
    </row>
    <row r="53" spans="2:48" ht="35.1" customHeight="1" x14ac:dyDescent="0.25">
      <c r="B53" s="3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27" t="s">
        <v>124</v>
      </c>
      <c r="V53" s="128"/>
      <c r="W53" s="164">
        <v>32</v>
      </c>
      <c r="X53" s="164"/>
      <c r="Y53" s="167">
        <v>0.17380000000000001</v>
      </c>
      <c r="Z53" s="128">
        <v>0.17380000000000001</v>
      </c>
      <c r="AA53" s="172">
        <v>0.30759999999999998</v>
      </c>
      <c r="AB53" s="172">
        <v>0.30759999999999998</v>
      </c>
      <c r="AC53" s="109" t="s">
        <v>77</v>
      </c>
      <c r="AD53" s="90">
        <v>42432</v>
      </c>
      <c r="AE53" s="2"/>
      <c r="AS53" s="42">
        <v>6</v>
      </c>
      <c r="AT53" s="104"/>
      <c r="AU53" s="105"/>
      <c r="AV53" s="102"/>
    </row>
    <row r="54" spans="2:48" ht="35.1" customHeight="1" x14ac:dyDescent="0.25">
      <c r="B54" s="3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29" t="s">
        <v>125</v>
      </c>
      <c r="V54" s="130"/>
      <c r="W54" s="164">
        <v>30</v>
      </c>
      <c r="X54" s="164"/>
      <c r="Y54" s="168">
        <v>0.21790000000000001</v>
      </c>
      <c r="Z54" s="130">
        <v>0.21790000000000001</v>
      </c>
      <c r="AA54" s="172">
        <v>0.59889999999999999</v>
      </c>
      <c r="AB54" s="172">
        <v>0.59889999999999999</v>
      </c>
      <c r="AC54" s="111" t="s">
        <v>98</v>
      </c>
      <c r="AD54" s="90">
        <v>42436</v>
      </c>
      <c r="AE54" s="2"/>
      <c r="AS54" s="42">
        <v>7</v>
      </c>
      <c r="AT54" s="104"/>
      <c r="AU54" s="105"/>
      <c r="AV54" s="102"/>
    </row>
    <row r="55" spans="2:48" ht="35.1" customHeight="1" x14ac:dyDescent="0.25">
      <c r="B55" s="3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31" t="s">
        <v>126</v>
      </c>
      <c r="V55" s="132"/>
      <c r="W55" s="165">
        <v>55</v>
      </c>
      <c r="X55" s="165"/>
      <c r="Y55" s="169">
        <v>0.60780000000000001</v>
      </c>
      <c r="Z55" s="132">
        <v>0.60780000000000001</v>
      </c>
      <c r="AA55" s="174">
        <v>0.75929999999999997</v>
      </c>
      <c r="AB55" s="174">
        <v>0.75929999999999997</v>
      </c>
      <c r="AC55" s="110" t="s">
        <v>78</v>
      </c>
      <c r="AD55" s="89">
        <v>42432</v>
      </c>
      <c r="AE55" s="2"/>
      <c r="AS55" s="42">
        <v>7</v>
      </c>
      <c r="AT55" s="104"/>
      <c r="AU55" s="105"/>
      <c r="AV55" s="102"/>
    </row>
    <row r="56" spans="2:48" ht="35.1" customHeight="1" x14ac:dyDescent="0.25">
      <c r="B56" s="3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29" t="s">
        <v>127</v>
      </c>
      <c r="V56" s="130"/>
      <c r="W56" s="164">
        <v>8</v>
      </c>
      <c r="X56" s="164"/>
      <c r="Y56" s="168">
        <v>1</v>
      </c>
      <c r="Z56" s="130">
        <v>1</v>
      </c>
      <c r="AA56" s="173">
        <v>1</v>
      </c>
      <c r="AB56" s="173">
        <v>1</v>
      </c>
      <c r="AC56" s="109" t="s">
        <v>78</v>
      </c>
      <c r="AD56" s="88" t="s">
        <v>79</v>
      </c>
      <c r="AE56" s="2"/>
      <c r="AS56" s="42">
        <v>8</v>
      </c>
      <c r="AT56" s="104"/>
      <c r="AU56" s="105"/>
      <c r="AV56" s="102"/>
    </row>
    <row r="57" spans="2:48" ht="35.1" customHeight="1" x14ac:dyDescent="0.25">
      <c r="B57" s="3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27" t="s">
        <v>128</v>
      </c>
      <c r="V57" s="128"/>
      <c r="W57" s="164">
        <v>32</v>
      </c>
      <c r="X57" s="164"/>
      <c r="Y57" s="167">
        <v>0.31040000000000001</v>
      </c>
      <c r="Z57" s="128">
        <v>0.31040000000000001</v>
      </c>
      <c r="AA57" s="172">
        <v>0.65710000000000002</v>
      </c>
      <c r="AB57" s="172">
        <v>0.65710000000000002</v>
      </c>
      <c r="AC57" s="109" t="s">
        <v>80</v>
      </c>
      <c r="AD57" s="90">
        <v>42425</v>
      </c>
      <c r="AE57" s="2"/>
      <c r="AS57" s="42">
        <v>8</v>
      </c>
      <c r="AT57" s="104"/>
      <c r="AU57" s="105"/>
      <c r="AV57" s="102"/>
    </row>
    <row r="58" spans="2:48" ht="35.1" customHeight="1" x14ac:dyDescent="0.25">
      <c r="B58" s="3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27" t="s">
        <v>129</v>
      </c>
      <c r="V58" s="128"/>
      <c r="W58" s="164">
        <v>39</v>
      </c>
      <c r="X58" s="164"/>
      <c r="Y58" s="167">
        <v>0.54479999999999995</v>
      </c>
      <c r="Z58" s="128">
        <v>0.54479999999999995</v>
      </c>
      <c r="AA58" s="172">
        <v>0.59889999999999999</v>
      </c>
      <c r="AB58" s="172">
        <v>0.59889999999999999</v>
      </c>
      <c r="AC58" s="109" t="s">
        <v>81</v>
      </c>
      <c r="AD58" s="90">
        <v>42432</v>
      </c>
      <c r="AE58" s="2"/>
      <c r="AS58" s="42">
        <v>9</v>
      </c>
      <c r="AT58" s="104"/>
      <c r="AU58" s="105"/>
      <c r="AV58" s="102"/>
    </row>
    <row r="59" spans="2:48" ht="35.1" customHeight="1" x14ac:dyDescent="0.25">
      <c r="B59" s="3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31" t="s">
        <v>130</v>
      </c>
      <c r="V59" s="132"/>
      <c r="W59" s="165">
        <v>47</v>
      </c>
      <c r="X59" s="165"/>
      <c r="Y59" s="169">
        <v>0.57989999999999997</v>
      </c>
      <c r="Z59" s="132">
        <v>0.57989999999999997</v>
      </c>
      <c r="AA59" s="174">
        <v>0.60599999999999998</v>
      </c>
      <c r="AB59" s="174">
        <v>0.60599999999999998</v>
      </c>
      <c r="AC59" s="110" t="s">
        <v>82</v>
      </c>
      <c r="AD59" s="89">
        <v>42432</v>
      </c>
      <c r="AE59" s="2"/>
      <c r="AS59" s="42">
        <v>9</v>
      </c>
      <c r="AT59" s="104"/>
      <c r="AU59" s="105"/>
      <c r="AV59" s="102"/>
    </row>
    <row r="60" spans="2:48" ht="35.1" customHeight="1" x14ac:dyDescent="0.25">
      <c r="B60" s="3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29" t="s">
        <v>131</v>
      </c>
      <c r="V60" s="130"/>
      <c r="W60" s="164">
        <v>8</v>
      </c>
      <c r="X60" s="164"/>
      <c r="Y60" s="168">
        <v>1</v>
      </c>
      <c r="Z60" s="130">
        <v>1</v>
      </c>
      <c r="AA60" s="173">
        <v>1</v>
      </c>
      <c r="AB60" s="173">
        <v>1</v>
      </c>
      <c r="AC60" s="109" t="s">
        <v>82</v>
      </c>
      <c r="AD60" s="88" t="s">
        <v>80</v>
      </c>
      <c r="AE60" s="2"/>
      <c r="AS60" s="42">
        <v>10</v>
      </c>
      <c r="AT60" s="104">
        <v>8000000</v>
      </c>
      <c r="AU60" s="105"/>
      <c r="AV60" s="102"/>
    </row>
    <row r="61" spans="2:48" ht="35.1" customHeight="1" x14ac:dyDescent="0.25">
      <c r="B61" s="3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27" t="s">
        <v>132</v>
      </c>
      <c r="V61" s="128"/>
      <c r="W61" s="164">
        <v>30</v>
      </c>
      <c r="X61" s="164"/>
      <c r="Y61" s="167">
        <v>0.24060000000000001</v>
      </c>
      <c r="Z61" s="128">
        <v>0.24060000000000001</v>
      </c>
      <c r="AA61" s="172">
        <v>0.27089999999999997</v>
      </c>
      <c r="AB61" s="172">
        <v>0.27089999999999997</v>
      </c>
      <c r="AC61" s="109" t="s">
        <v>81</v>
      </c>
      <c r="AD61" s="90">
        <v>42423</v>
      </c>
      <c r="AE61" s="2"/>
    </row>
    <row r="62" spans="2:48" ht="35.1" customHeight="1" x14ac:dyDescent="0.25">
      <c r="B62" s="3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29" t="s">
        <v>133</v>
      </c>
      <c r="V62" s="130"/>
      <c r="W62" s="164">
        <v>30</v>
      </c>
      <c r="X62" s="164"/>
      <c r="Y62" s="168">
        <v>0.54479999999999995</v>
      </c>
      <c r="Z62" s="130">
        <v>0.54479999999999995</v>
      </c>
      <c r="AA62" s="173">
        <v>0.59889999999999999</v>
      </c>
      <c r="AB62" s="173">
        <v>0.59889999999999999</v>
      </c>
      <c r="AC62" s="111" t="s">
        <v>99</v>
      </c>
      <c r="AD62" s="90">
        <v>42432</v>
      </c>
      <c r="AE62" s="2"/>
    </row>
    <row r="63" spans="2:48" ht="35.1" customHeight="1" x14ac:dyDescent="0.25">
      <c r="B63" s="3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31" t="s">
        <v>134</v>
      </c>
      <c r="V63" s="132"/>
      <c r="W63" s="165">
        <v>34</v>
      </c>
      <c r="X63" s="165"/>
      <c r="Y63" s="169">
        <v>0.1888</v>
      </c>
      <c r="Z63" s="132">
        <v>0.1888</v>
      </c>
      <c r="AA63" s="174">
        <v>0.3352</v>
      </c>
      <c r="AB63" s="174">
        <v>0.3352</v>
      </c>
      <c r="AC63" s="110" t="s">
        <v>83</v>
      </c>
      <c r="AD63" s="89">
        <v>42428</v>
      </c>
      <c r="AE63" s="2"/>
    </row>
    <row r="64" spans="2:48" ht="35.1" customHeight="1" x14ac:dyDescent="0.25">
      <c r="B64" s="3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27" t="s">
        <v>135</v>
      </c>
      <c r="V64" s="128"/>
      <c r="W64" s="164">
        <v>24</v>
      </c>
      <c r="X64" s="164"/>
      <c r="Y64" s="167">
        <v>0.69130000000000003</v>
      </c>
      <c r="Z64" s="128">
        <v>0.69130000000000003</v>
      </c>
      <c r="AA64" s="172">
        <v>0.69130000000000003</v>
      </c>
      <c r="AB64" s="172">
        <v>0.69130000000000003</v>
      </c>
      <c r="AC64" s="109" t="s">
        <v>83</v>
      </c>
      <c r="AD64" s="90">
        <v>42414</v>
      </c>
      <c r="AE64" s="2"/>
    </row>
    <row r="65" spans="2:31" ht="35.1" customHeight="1" x14ac:dyDescent="0.25">
      <c r="B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27" t="s">
        <v>136</v>
      </c>
      <c r="V65" s="128"/>
      <c r="W65" s="164">
        <v>23</v>
      </c>
      <c r="X65" s="164"/>
      <c r="Y65" s="167">
        <v>5.9499999999999997E-2</v>
      </c>
      <c r="Z65" s="128">
        <v>5.9499999999999997E-2</v>
      </c>
      <c r="AA65" s="173">
        <v>0.1208</v>
      </c>
      <c r="AB65" s="173">
        <v>0.1208</v>
      </c>
      <c r="AC65" s="109" t="s">
        <v>81</v>
      </c>
      <c r="AD65" s="90">
        <v>42425</v>
      </c>
      <c r="AE65" s="2"/>
    </row>
    <row r="66" spans="2:31" ht="35.1" customHeight="1" x14ac:dyDescent="0.25">
      <c r="B66" s="3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29" t="s">
        <v>137</v>
      </c>
      <c r="V66" s="130"/>
      <c r="W66" s="164">
        <v>20</v>
      </c>
      <c r="X66" s="164"/>
      <c r="Y66" s="168">
        <v>0</v>
      </c>
      <c r="Z66" s="130">
        <v>0</v>
      </c>
      <c r="AA66" s="173">
        <v>0.56200000000000006</v>
      </c>
      <c r="AB66" s="173">
        <v>0.56200000000000006</v>
      </c>
      <c r="AC66" s="111">
        <v>42399</v>
      </c>
      <c r="AD66" s="90">
        <v>42428</v>
      </c>
      <c r="AE66" s="2"/>
    </row>
    <row r="67" spans="2:31" ht="35.1" customHeight="1" x14ac:dyDescent="0.25">
      <c r="B67" s="3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29" t="s">
        <v>138</v>
      </c>
      <c r="V67" s="130"/>
      <c r="W67" s="164">
        <v>19</v>
      </c>
      <c r="X67" s="164"/>
      <c r="Y67" s="168">
        <v>0</v>
      </c>
      <c r="Z67" s="130">
        <v>0</v>
      </c>
      <c r="AA67" s="173">
        <v>0</v>
      </c>
      <c r="AB67" s="173">
        <v>0</v>
      </c>
      <c r="AC67" s="111">
        <v>42408</v>
      </c>
      <c r="AD67" s="90">
        <v>42435</v>
      </c>
      <c r="AE67" s="2"/>
    </row>
    <row r="68" spans="2:31" ht="35.1" customHeight="1" x14ac:dyDescent="0.25">
      <c r="B68" s="3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29" t="s">
        <v>139</v>
      </c>
      <c r="V68" s="130"/>
      <c r="W68" s="164">
        <v>28</v>
      </c>
      <c r="X68" s="164"/>
      <c r="Y68" s="168">
        <v>1.04E-2</v>
      </c>
      <c r="Z68" s="130">
        <v>1.04E-2</v>
      </c>
      <c r="AA68" s="172">
        <v>6.9199999999999998E-2</v>
      </c>
      <c r="AB68" s="172">
        <v>6.9199999999999998E-2</v>
      </c>
      <c r="AC68" s="111" t="s">
        <v>100</v>
      </c>
      <c r="AD68" s="90">
        <v>42430</v>
      </c>
      <c r="AE68" s="2"/>
    </row>
    <row r="69" spans="2:31" ht="35.1" customHeight="1" thickBot="1" x14ac:dyDescent="0.3">
      <c r="B69" s="3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62" t="s">
        <v>140</v>
      </c>
      <c r="V69" s="163"/>
      <c r="W69" s="166">
        <v>22</v>
      </c>
      <c r="X69" s="166"/>
      <c r="Y69" s="170">
        <v>0</v>
      </c>
      <c r="Z69" s="163">
        <v>0</v>
      </c>
      <c r="AA69" s="171">
        <v>0.29089999999999999</v>
      </c>
      <c r="AB69" s="171">
        <v>0.29089999999999999</v>
      </c>
      <c r="AC69" s="112">
        <v>42397</v>
      </c>
      <c r="AD69" s="91">
        <v>42427</v>
      </c>
      <c r="AE69" s="2"/>
    </row>
    <row r="70" spans="2:31" ht="35.1" customHeight="1" x14ac:dyDescent="0.25">
      <c r="B70" s="3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1"/>
      <c r="AE70" s="2"/>
    </row>
    <row r="71" spans="2:31" ht="39.950000000000003" customHeight="1" x14ac:dyDescent="0.25">
      <c r="B71" s="3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1"/>
      <c r="AE71" s="2"/>
    </row>
    <row r="72" spans="2:31" ht="39.950000000000003" customHeight="1" x14ac:dyDescent="0.25">
      <c r="B72" s="3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1"/>
      <c r="AE72" s="2"/>
    </row>
    <row r="73" spans="2:31" ht="39.950000000000003" customHeight="1" x14ac:dyDescent="0.25">
      <c r="B73" s="3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1"/>
      <c r="AE73" s="2"/>
    </row>
    <row r="74" spans="2:31" ht="50.1" customHeight="1" x14ac:dyDescent="0.25">
      <c r="B74" s="3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1"/>
      <c r="AE74" s="2"/>
    </row>
    <row r="75" spans="2:31" ht="50.1" customHeight="1" x14ac:dyDescent="0.25">
      <c r="B75" s="3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1"/>
      <c r="AE75" s="2"/>
    </row>
    <row r="76" spans="2:31" ht="50.1" customHeight="1" x14ac:dyDescent="0.25">
      <c r="B76" s="3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31"/>
      <c r="AE76" s="2"/>
    </row>
    <row r="77" spans="2:31" ht="50.1" customHeight="1" x14ac:dyDescent="0.25">
      <c r="B77" s="3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31"/>
      <c r="AE77" s="2"/>
    </row>
    <row r="78" spans="2:31" ht="45" customHeight="1" x14ac:dyDescent="0.25">
      <c r="B78" s="3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31"/>
      <c r="AE78" s="2"/>
    </row>
    <row r="79" spans="2:31" ht="39.950000000000003" customHeight="1" x14ac:dyDescent="0.25">
      <c r="B79" s="3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31"/>
      <c r="AE79" s="2"/>
    </row>
    <row r="80" spans="2:31" ht="39.950000000000003" customHeight="1" x14ac:dyDescent="0.25">
      <c r="B80" s="3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1"/>
      <c r="AE80" s="2"/>
    </row>
    <row r="81" spans="2:31" ht="39.950000000000003" customHeight="1" x14ac:dyDescent="0.25">
      <c r="B81" s="3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31"/>
      <c r="AE81" s="2"/>
    </row>
    <row r="82" spans="2:31" ht="39.950000000000003" customHeight="1" x14ac:dyDescent="0.25">
      <c r="B82" s="3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31"/>
      <c r="AE82" s="2"/>
    </row>
    <row r="83" spans="2:31" ht="39.950000000000003" customHeight="1" x14ac:dyDescent="0.25">
      <c r="B83" s="3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31"/>
      <c r="AE83" s="2"/>
    </row>
    <row r="84" spans="2:31" ht="45" customHeight="1" x14ac:dyDescent="0.25">
      <c r="B84" s="3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31"/>
      <c r="AE84" s="2"/>
    </row>
    <row r="85" spans="2:31" ht="45" customHeight="1" x14ac:dyDescent="0.25">
      <c r="B85" s="3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31"/>
      <c r="AE85" s="2"/>
    </row>
    <row r="86" spans="2:31" ht="45" customHeight="1" x14ac:dyDescent="0.25">
      <c r="B86" s="3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31"/>
      <c r="AE86" s="2"/>
    </row>
    <row r="87" spans="2:31" ht="45" customHeight="1" thickBot="1" x14ac:dyDescent="0.3"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66"/>
      <c r="AC87" s="37"/>
      <c r="AD87" s="38"/>
      <c r="AE87" s="2"/>
    </row>
    <row r="88" spans="2:31" ht="39.950000000000003" customHeight="1" x14ac:dyDescent="0.25"/>
    <row r="89" spans="2:31" ht="39.950000000000003" customHeight="1" x14ac:dyDescent="0.25"/>
    <row r="90" spans="2:31" ht="39.950000000000003" customHeight="1" x14ac:dyDescent="0.25"/>
    <row r="91" spans="2:31" ht="39.950000000000003" customHeight="1" x14ac:dyDescent="0.25"/>
    <row r="92" spans="2:31" ht="39.950000000000003" customHeight="1" x14ac:dyDescent="0.25"/>
    <row r="93" spans="2:31" ht="39.950000000000003" customHeight="1" x14ac:dyDescent="0.25"/>
    <row r="94" spans="2:31" ht="36.950000000000003" customHeight="1" x14ac:dyDescent="0.25"/>
    <row r="95" spans="2:31" ht="36.950000000000003" customHeight="1" x14ac:dyDescent="0.25"/>
    <row r="96" spans="2:31" ht="36.950000000000003" customHeight="1" x14ac:dyDescent="0.25"/>
    <row r="97" spans="4:23" ht="36.950000000000003" customHeight="1" x14ac:dyDescent="0.25"/>
    <row r="98" spans="4:23" ht="15" customHeight="1" x14ac:dyDescent="0.25"/>
    <row r="99" spans="4:23" ht="15" customHeight="1" x14ac:dyDescent="0.25"/>
    <row r="100" spans="4:23" ht="15" customHeight="1" x14ac:dyDescent="0.25"/>
    <row r="101" spans="4:23" ht="15" customHeight="1" x14ac:dyDescent="0.25"/>
    <row r="102" spans="4:23" ht="15" customHeight="1" x14ac:dyDescent="0.25">
      <c r="F102" s="9"/>
    </row>
    <row r="103" spans="4:23" ht="15" customHeight="1" x14ac:dyDescent="0.25">
      <c r="F103" s="9"/>
    </row>
    <row r="104" spans="4:23" ht="15" customHeight="1" x14ac:dyDescent="0.25">
      <c r="F104" s="9"/>
    </row>
    <row r="105" spans="4:23" ht="15" customHeight="1" x14ac:dyDescent="0.25">
      <c r="F105" s="9"/>
    </row>
    <row r="106" spans="4:23" ht="15" customHeight="1" x14ac:dyDescent="0.25"/>
    <row r="107" spans="4:23" ht="15" customHeight="1" x14ac:dyDescent="0.25">
      <c r="F107" s="10"/>
    </row>
    <row r="108" spans="4:23" ht="15" customHeight="1" x14ac:dyDescent="0.25">
      <c r="D108" s="9"/>
      <c r="F108" s="9"/>
    </row>
    <row r="109" spans="4:23" ht="15" customHeight="1" x14ac:dyDescent="0.25">
      <c r="D109" s="9"/>
    </row>
    <row r="110" spans="4:23" ht="15" customHeight="1" x14ac:dyDescent="0.25">
      <c r="D110" s="9"/>
    </row>
    <row r="111" spans="4:23" ht="15" customHeight="1" x14ac:dyDescent="0.25">
      <c r="D111" s="9"/>
    </row>
    <row r="112" spans="4:23" ht="15" customHeight="1" x14ac:dyDescent="0.25">
      <c r="D112" s="9"/>
      <c r="M112" s="5"/>
      <c r="N112" s="5"/>
      <c r="P112" s="6"/>
      <c r="Q112" s="6"/>
      <c r="R112" s="5"/>
      <c r="S112" s="6"/>
      <c r="U112" s="6"/>
      <c r="W112" s="7"/>
    </row>
    <row r="113" spans="4:23" ht="15" customHeight="1" x14ac:dyDescent="0.25">
      <c r="D113" s="9"/>
      <c r="M113" s="5"/>
      <c r="N113" s="5"/>
      <c r="P113" s="6"/>
      <c r="Q113" s="6"/>
      <c r="R113" s="5"/>
      <c r="S113" s="6"/>
      <c r="U113" s="6"/>
      <c r="W113" s="7"/>
    </row>
    <row r="114" spans="4:23" ht="15" customHeight="1" x14ac:dyDescent="0.25">
      <c r="D114" s="9"/>
      <c r="M114" s="8"/>
      <c r="N114" s="8"/>
      <c r="O114" s="6"/>
      <c r="P114" s="6"/>
      <c r="Q114" s="6"/>
      <c r="R114" s="8"/>
      <c r="S114" s="6"/>
      <c r="U114" s="6"/>
      <c r="W114" s="7"/>
    </row>
    <row r="115" spans="4:23" ht="15" customHeight="1" x14ac:dyDescent="0.25">
      <c r="D115" s="9"/>
      <c r="M115" s="5"/>
      <c r="N115" s="5"/>
      <c r="P115" s="6"/>
      <c r="Q115" s="6"/>
      <c r="R115" s="5"/>
      <c r="S115" s="6"/>
      <c r="U115" s="6"/>
      <c r="W115" s="7"/>
    </row>
    <row r="116" spans="4:23" ht="15" customHeight="1" x14ac:dyDescent="0.25">
      <c r="D116" s="9"/>
      <c r="M116" s="5"/>
      <c r="N116" s="5"/>
      <c r="P116" s="6"/>
      <c r="Q116" s="6"/>
      <c r="R116" s="5"/>
      <c r="S116" s="6"/>
      <c r="U116" s="6"/>
      <c r="W116" s="7"/>
    </row>
    <row r="117" spans="4:23" ht="15" customHeight="1" x14ac:dyDescent="0.25">
      <c r="D117" s="9"/>
      <c r="M117" s="5"/>
      <c r="N117" s="5"/>
      <c r="P117" s="6"/>
      <c r="Q117" s="6"/>
      <c r="R117" s="5"/>
      <c r="S117" s="6"/>
      <c r="U117" s="6"/>
      <c r="W117" s="7"/>
    </row>
    <row r="118" spans="4:23" ht="15" customHeight="1" x14ac:dyDescent="0.25">
      <c r="D118" s="9"/>
      <c r="M118" s="8"/>
      <c r="N118" s="8"/>
      <c r="O118" s="6"/>
      <c r="P118" s="6"/>
      <c r="Q118" s="6"/>
      <c r="R118" s="5"/>
      <c r="S118" s="6"/>
      <c r="U118" s="6"/>
      <c r="W118" s="7"/>
    </row>
    <row r="119" spans="4:23" ht="15" customHeight="1" x14ac:dyDescent="0.25">
      <c r="M119" s="8"/>
      <c r="N119" s="8"/>
      <c r="O119" s="6"/>
      <c r="P119" s="6"/>
      <c r="Q119" s="6"/>
      <c r="R119" s="5"/>
      <c r="S119" s="6"/>
      <c r="U119" s="6"/>
      <c r="W119" s="7"/>
    </row>
    <row r="120" spans="4:23" ht="15" customHeight="1" x14ac:dyDescent="0.25">
      <c r="M120" s="8"/>
      <c r="N120" s="8"/>
      <c r="O120" s="6"/>
      <c r="P120" s="6"/>
      <c r="Q120" s="6"/>
      <c r="R120" s="5"/>
      <c r="S120" s="6"/>
      <c r="U120" s="6"/>
      <c r="W120" s="7"/>
    </row>
    <row r="121" spans="4:23" ht="15" customHeight="1" x14ac:dyDescent="0.25">
      <c r="M121" s="8"/>
      <c r="N121" s="8"/>
      <c r="O121" s="6"/>
      <c r="P121" s="6"/>
      <c r="Q121" s="6"/>
      <c r="R121" s="8"/>
      <c r="S121" s="6"/>
      <c r="U121" s="6"/>
      <c r="W121" s="7"/>
    </row>
    <row r="122" spans="4:23" ht="15" customHeight="1" x14ac:dyDescent="0.25">
      <c r="M122" s="8"/>
      <c r="N122" s="8"/>
      <c r="O122" s="6"/>
      <c r="P122" s="6"/>
      <c r="Q122" s="6"/>
      <c r="R122" s="8"/>
      <c r="S122" s="6"/>
      <c r="U122" s="6"/>
      <c r="W122" s="7"/>
    </row>
    <row r="123" spans="4:23" ht="15" customHeight="1" x14ac:dyDescent="0.25">
      <c r="M123" s="8"/>
      <c r="N123" s="8"/>
      <c r="O123" s="6"/>
      <c r="P123" s="6"/>
      <c r="Q123" s="6"/>
      <c r="R123" s="8"/>
      <c r="S123" s="6"/>
      <c r="U123" s="6"/>
      <c r="W123" s="7"/>
    </row>
    <row r="124" spans="4:23" ht="15" customHeight="1" x14ac:dyDescent="0.25">
      <c r="M124" s="8"/>
      <c r="N124" s="8"/>
      <c r="O124" s="6"/>
      <c r="P124" s="6"/>
      <c r="Q124" s="6"/>
      <c r="R124" s="8"/>
      <c r="S124" s="6"/>
      <c r="U124" s="6"/>
      <c r="W124" s="7"/>
    </row>
    <row r="125" spans="4:23" ht="15" customHeight="1" x14ac:dyDescent="0.25">
      <c r="M125" s="8"/>
      <c r="N125" s="8"/>
      <c r="O125" s="6"/>
      <c r="P125" s="6"/>
      <c r="Q125" s="6"/>
      <c r="R125" s="8"/>
      <c r="S125" s="6"/>
      <c r="U125" s="6"/>
      <c r="W125" s="7"/>
    </row>
    <row r="126" spans="4:23" ht="15" customHeight="1" x14ac:dyDescent="0.25">
      <c r="M126" s="8"/>
      <c r="N126" s="8"/>
      <c r="O126" s="6"/>
      <c r="P126" s="6"/>
      <c r="Q126" s="6"/>
      <c r="R126" s="8"/>
      <c r="S126" s="6"/>
      <c r="U126" s="6"/>
      <c r="W126" s="7"/>
    </row>
    <row r="127" spans="4:23" ht="15" customHeight="1" x14ac:dyDescent="0.25"/>
    <row r="128" spans="4:23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</sheetData>
  <mergeCells count="127">
    <mergeCell ref="AA46:AB46"/>
    <mergeCell ref="U46:V46"/>
    <mergeCell ref="U47:V47"/>
    <mergeCell ref="W50:X50"/>
    <mergeCell ref="U48:V48"/>
    <mergeCell ref="W46:X46"/>
    <mergeCell ref="W47:X47"/>
    <mergeCell ref="W48:X48"/>
    <mergeCell ref="W49:X49"/>
    <mergeCell ref="Y46:Z46"/>
    <mergeCell ref="Y47:Z47"/>
    <mergeCell ref="Y48:Z48"/>
    <mergeCell ref="U52:V52"/>
    <mergeCell ref="U51:V51"/>
    <mergeCell ref="U50:V50"/>
    <mergeCell ref="U49:V49"/>
    <mergeCell ref="C38:C39"/>
    <mergeCell ref="D38:E39"/>
    <mergeCell ref="C40:C41"/>
    <mergeCell ref="D40:E41"/>
    <mergeCell ref="G27:H27"/>
    <mergeCell ref="D29:E29"/>
    <mergeCell ref="C30:C31"/>
    <mergeCell ref="D30:E31"/>
    <mergeCell ref="C32:C33"/>
    <mergeCell ref="D32:E33"/>
    <mergeCell ref="C34:C35"/>
    <mergeCell ref="D34:E35"/>
    <mergeCell ref="C36:C37"/>
    <mergeCell ref="D36:E37"/>
    <mergeCell ref="C44:J44"/>
    <mergeCell ref="L44:S44"/>
    <mergeCell ref="AA51:AB51"/>
    <mergeCell ref="AA50:AB50"/>
    <mergeCell ref="AA49:AB49"/>
    <mergeCell ref="W52:X52"/>
    <mergeCell ref="W51:X51"/>
    <mergeCell ref="AA48:AB48"/>
    <mergeCell ref="AA47:AB47"/>
    <mergeCell ref="Y50:Z50"/>
    <mergeCell ref="Y49:Z49"/>
    <mergeCell ref="Y51:Z51"/>
    <mergeCell ref="AA58:AB58"/>
    <mergeCell ref="AA57:AB57"/>
    <mergeCell ref="AA56:AB56"/>
    <mergeCell ref="AA55:AB55"/>
    <mergeCell ref="AA54:AB54"/>
    <mergeCell ref="AA60:AB60"/>
    <mergeCell ref="AA59:AB59"/>
    <mergeCell ref="Y64:Z64"/>
    <mergeCell ref="Y63:Z63"/>
    <mergeCell ref="Y62:Z62"/>
    <mergeCell ref="Y61:Z61"/>
    <mergeCell ref="Y60:Z60"/>
    <mergeCell ref="AA64:AB64"/>
    <mergeCell ref="AA63:AB63"/>
    <mergeCell ref="AA62:AB62"/>
    <mergeCell ref="AA61:AB61"/>
    <mergeCell ref="Y69:Z69"/>
    <mergeCell ref="Y68:Z68"/>
    <mergeCell ref="Y67:Z67"/>
    <mergeCell ref="Y66:Z66"/>
    <mergeCell ref="Y65:Z65"/>
    <mergeCell ref="AA69:AB69"/>
    <mergeCell ref="AA68:AB68"/>
    <mergeCell ref="AA67:AB67"/>
    <mergeCell ref="AA66:AB66"/>
    <mergeCell ref="AA65:AB65"/>
    <mergeCell ref="W59:X59"/>
    <mergeCell ref="W58:X58"/>
    <mergeCell ref="W57:X57"/>
    <mergeCell ref="W56:X56"/>
    <mergeCell ref="W55:X55"/>
    <mergeCell ref="Y53:Z53"/>
    <mergeCell ref="Y52:Z52"/>
    <mergeCell ref="Y58:Z58"/>
    <mergeCell ref="Y57:Z57"/>
    <mergeCell ref="Y56:Z56"/>
    <mergeCell ref="Y55:Z55"/>
    <mergeCell ref="Y54:Z54"/>
    <mergeCell ref="Y59:Z59"/>
    <mergeCell ref="W64:X64"/>
    <mergeCell ref="W63:X63"/>
    <mergeCell ref="W62:X62"/>
    <mergeCell ref="W61:X61"/>
    <mergeCell ref="W60:X60"/>
    <mergeCell ref="W69:X69"/>
    <mergeCell ref="W68:X68"/>
    <mergeCell ref="W67:X67"/>
    <mergeCell ref="W66:X66"/>
    <mergeCell ref="W65:X65"/>
    <mergeCell ref="U58:V58"/>
    <mergeCell ref="U69:V69"/>
    <mergeCell ref="U68:V68"/>
    <mergeCell ref="U67:V67"/>
    <mergeCell ref="U66:V66"/>
    <mergeCell ref="U65:V65"/>
    <mergeCell ref="U64:V64"/>
    <mergeCell ref="U63:V63"/>
    <mergeCell ref="U62:V62"/>
    <mergeCell ref="U61:V61"/>
    <mergeCell ref="U60:V60"/>
    <mergeCell ref="U59:V59"/>
    <mergeCell ref="U57:V57"/>
    <mergeCell ref="U56:V56"/>
    <mergeCell ref="U55:V55"/>
    <mergeCell ref="U54:V54"/>
    <mergeCell ref="U53:V53"/>
    <mergeCell ref="B1:AD2"/>
    <mergeCell ref="C4:E4"/>
    <mergeCell ref="G4:AD4"/>
    <mergeCell ref="AM18:AM20"/>
    <mergeCell ref="W44:X44"/>
    <mergeCell ref="U44:V44"/>
    <mergeCell ref="Y44:Z44"/>
    <mergeCell ref="AA44:AB44"/>
    <mergeCell ref="G6:G7"/>
    <mergeCell ref="H6:H7"/>
    <mergeCell ref="J6:P7"/>
    <mergeCell ref="Q6:Q7"/>
    <mergeCell ref="W54:X54"/>
    <mergeCell ref="W53:X53"/>
    <mergeCell ref="Q8:Q9"/>
    <mergeCell ref="J8:P9"/>
    <mergeCell ref="C27:E27"/>
    <mergeCell ref="AA53:AB53"/>
    <mergeCell ref="AA52:AB52"/>
  </mergeCells>
  <printOptions horizontalCentered="1" verticalCentered="1"/>
  <pageMargins left="0" right="0" top="0" bottom="0" header="0" footer="0"/>
  <pageSetup paperSize="8" scale="2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87"/>
  <sheetViews>
    <sheetView topLeftCell="H1" zoomScale="85" zoomScaleNormal="85" workbookViewId="0">
      <selection activeCell="AB6" sqref="AB6"/>
    </sheetView>
  </sheetViews>
  <sheetFormatPr defaultColWidth="9.140625" defaultRowHeight="15.75" x14ac:dyDescent="0.25"/>
  <cols>
    <col min="1" max="1" width="9.140625" style="14"/>
    <col min="2" max="6" width="5.7109375" style="14" customWidth="1"/>
    <col min="7" max="7" width="4.42578125" style="14" bestFit="1" customWidth="1"/>
    <col min="8" max="14" width="5.7109375" style="14" customWidth="1"/>
    <col min="15" max="15" width="8.85546875" style="14" bestFit="1" customWidth="1"/>
    <col min="16" max="16" width="5.7109375" style="14" customWidth="1"/>
    <col min="17" max="18" width="5.7109375" style="68" customWidth="1"/>
    <col min="19" max="19" width="5.7109375" style="14" customWidth="1"/>
    <col min="20" max="20" width="5.7109375" style="73" customWidth="1"/>
    <col min="21" max="27" width="15.7109375" style="14" customWidth="1"/>
    <col min="32" max="32" width="5.7109375" style="14" customWidth="1"/>
    <col min="33" max="33" width="8.42578125" style="14" customWidth="1"/>
    <col min="34" max="34" width="14.28515625" style="14" bestFit="1" customWidth="1"/>
    <col min="35" max="35" width="5.7109375" style="14" customWidth="1"/>
    <col min="36" max="36" width="9.42578125" style="14" bestFit="1" customWidth="1"/>
    <col min="37" max="37" width="6.5703125" style="14" bestFit="1" customWidth="1"/>
    <col min="38" max="58" width="5.7109375" style="14" customWidth="1"/>
    <col min="59" max="16384" width="9.140625" style="14"/>
  </cols>
  <sheetData>
    <row r="1" spans="2:37" ht="15" customHeight="1" x14ac:dyDescent="0.25"/>
    <row r="2" spans="2:37" ht="24.95" customHeight="1" x14ac:dyDescent="0.25">
      <c r="L2" s="18"/>
      <c r="M2" s="18"/>
      <c r="N2" s="18"/>
      <c r="O2" s="18"/>
      <c r="P2" s="18"/>
      <c r="Q2" s="69"/>
      <c r="R2" s="69"/>
      <c r="S2" s="18"/>
    </row>
    <row r="3" spans="2:37" ht="15" customHeight="1" x14ac:dyDescent="0.25">
      <c r="B3" s="219" t="s">
        <v>92</v>
      </c>
      <c r="C3" s="220"/>
      <c r="D3" s="220"/>
      <c r="E3" s="220"/>
      <c r="K3" s="68"/>
      <c r="L3" s="68"/>
      <c r="M3" s="68"/>
      <c r="N3" s="68"/>
      <c r="U3" s="217" t="s">
        <v>39</v>
      </c>
      <c r="V3" s="217" t="s">
        <v>96</v>
      </c>
      <c r="W3" s="217"/>
      <c r="X3" s="217" t="s">
        <v>97</v>
      </c>
      <c r="Y3" s="217"/>
      <c r="Z3" s="217" t="s">
        <v>95</v>
      </c>
      <c r="AA3" s="217"/>
    </row>
    <row r="4" spans="2:37" ht="15" customHeight="1" x14ac:dyDescent="0.25">
      <c r="B4" s="218" t="s">
        <v>23</v>
      </c>
      <c r="C4" s="218" t="s">
        <v>24</v>
      </c>
      <c r="D4" s="218" t="s">
        <v>25</v>
      </c>
      <c r="E4" s="218" t="s">
        <v>26</v>
      </c>
      <c r="K4" s="68"/>
      <c r="L4" s="68"/>
      <c r="M4" s="68"/>
      <c r="N4" s="68"/>
      <c r="U4" s="217"/>
      <c r="V4" s="23" t="s">
        <v>37</v>
      </c>
      <c r="W4" s="23" t="s">
        <v>38</v>
      </c>
      <c r="X4" s="23" t="s">
        <v>37</v>
      </c>
      <c r="Y4" s="23" t="s">
        <v>38</v>
      </c>
      <c r="Z4" s="103" t="s">
        <v>37</v>
      </c>
      <c r="AA4" s="103" t="s">
        <v>38</v>
      </c>
    </row>
    <row r="5" spans="2:37" ht="15" customHeight="1" x14ac:dyDescent="0.25">
      <c r="B5" s="218"/>
      <c r="C5" s="218"/>
      <c r="D5" s="218"/>
      <c r="E5" s="218"/>
      <c r="K5" s="68"/>
      <c r="L5" s="68"/>
      <c r="M5" s="68"/>
      <c r="N5" s="68"/>
      <c r="T5" s="73">
        <v>1</v>
      </c>
      <c r="U5" s="74">
        <v>42315</v>
      </c>
      <c r="V5" s="75">
        <f t="shared" ref="V5:V21" si="0">AB5/AB$22</f>
        <v>6.1055086924315018E-3</v>
      </c>
      <c r="W5" s="75">
        <f>V5</f>
        <v>6.1055086924315018E-3</v>
      </c>
      <c r="X5" s="75">
        <v>6.1000000000000004E-3</v>
      </c>
      <c r="Y5" s="75">
        <f>X5</f>
        <v>6.1000000000000004E-3</v>
      </c>
      <c r="Z5" s="75">
        <f>AC5/AC$22</f>
        <v>7.2487175941722732E-4</v>
      </c>
      <c r="AA5" s="75">
        <f>Z5</f>
        <v>7.2487175941722732E-4</v>
      </c>
      <c r="AB5">
        <v>50400</v>
      </c>
      <c r="AC5">
        <v>4666.67</v>
      </c>
      <c r="AD5" s="14"/>
      <c r="AH5" s="99"/>
      <c r="AK5" s="99"/>
    </row>
    <row r="6" spans="2:37" ht="15" customHeight="1" x14ac:dyDescent="0.25">
      <c r="B6" s="218"/>
      <c r="C6" s="218"/>
      <c r="D6" s="218"/>
      <c r="E6" s="218"/>
      <c r="K6" s="68"/>
      <c r="L6" s="68"/>
      <c r="M6" s="68"/>
      <c r="N6" s="68"/>
      <c r="T6" s="73">
        <v>2</v>
      </c>
      <c r="U6" s="74">
        <v>42322</v>
      </c>
      <c r="V6" s="75">
        <f t="shared" si="0"/>
        <v>1.3567797094292226E-2</v>
      </c>
      <c r="W6" s="75">
        <f>V6+W5</f>
        <v>1.967330578672373E-2</v>
      </c>
      <c r="X6" s="75">
        <v>1.3599999999999999E-2</v>
      </c>
      <c r="Y6" s="75">
        <f>X6+Y5</f>
        <v>1.9699999999999999E-2</v>
      </c>
      <c r="Z6" s="75">
        <f t="shared" ref="Z6:Z21" si="1">AC6/AC$22</f>
        <v>6.5220284789991893E-3</v>
      </c>
      <c r="AA6" s="75">
        <f>Z6+AA5</f>
        <v>7.2469002384164165E-3</v>
      </c>
      <c r="AB6">
        <v>112000</v>
      </c>
      <c r="AC6">
        <v>41988.33</v>
      </c>
      <c r="AD6" s="14"/>
      <c r="AH6" s="99"/>
      <c r="AK6" s="99"/>
    </row>
    <row r="7" spans="2:37" ht="15" customHeight="1" x14ac:dyDescent="0.25">
      <c r="B7" s="218"/>
      <c r="C7" s="218"/>
      <c r="D7" s="218"/>
      <c r="E7" s="218"/>
      <c r="K7" s="68"/>
      <c r="L7" s="68"/>
      <c r="M7" s="68"/>
      <c r="N7" s="68"/>
      <c r="T7" s="73">
        <v>3</v>
      </c>
      <c r="U7" s="74">
        <v>42329</v>
      </c>
      <c r="V7" s="75">
        <f t="shared" si="0"/>
        <v>4.8582102028591236E-2</v>
      </c>
      <c r="W7" s="75">
        <f t="shared" ref="W7:W21" si="2">V7+W6</f>
        <v>6.8255407815314972E-2</v>
      </c>
      <c r="X7" s="75">
        <v>4.8599999999999997E-2</v>
      </c>
      <c r="Y7" s="75">
        <f t="shared" ref="Y7:Y12" si="3">X7+Y6</f>
        <v>6.83E-2</v>
      </c>
      <c r="Z7" s="75">
        <f t="shared" si="1"/>
        <v>1.4411864138267521E-2</v>
      </c>
      <c r="AA7" s="75">
        <f t="shared" ref="AA7:AA13" si="4">Z7+AA6</f>
        <v>2.1658764376683938E-2</v>
      </c>
      <c r="AB7">
        <v>401037.5</v>
      </c>
      <c r="AC7">
        <v>92782.5</v>
      </c>
      <c r="AD7" s="14"/>
      <c r="AH7" s="99"/>
      <c r="AK7" s="99"/>
    </row>
    <row r="8" spans="2:37" ht="15" customHeight="1" x14ac:dyDescent="0.25">
      <c r="B8" s="218"/>
      <c r="C8" s="218"/>
      <c r="D8" s="218"/>
      <c r="E8" s="218"/>
      <c r="K8" s="68"/>
      <c r="L8" s="68"/>
      <c r="M8" s="68"/>
      <c r="N8" s="68"/>
      <c r="T8" s="73">
        <v>4</v>
      </c>
      <c r="U8" s="74">
        <v>42336</v>
      </c>
      <c r="V8" s="75">
        <f t="shared" si="0"/>
        <v>4.3866008443242552E-2</v>
      </c>
      <c r="W8" s="75">
        <f t="shared" si="2"/>
        <v>0.11212141625855752</v>
      </c>
      <c r="X8" s="75">
        <f t="shared" ref="X8:X13" si="5">V8</f>
        <v>4.3866008443242552E-2</v>
      </c>
      <c r="Y8" s="75">
        <f t="shared" si="3"/>
        <v>0.11216600844324255</v>
      </c>
      <c r="Z8" s="75">
        <f t="shared" si="1"/>
        <v>5.6736293402313447E-2</v>
      </c>
      <c r="AA8" s="75">
        <f t="shared" si="4"/>
        <v>7.8395057778997385E-2</v>
      </c>
      <c r="AB8">
        <v>362106.9</v>
      </c>
      <c r="AC8">
        <v>365264</v>
      </c>
      <c r="AD8" s="14"/>
      <c r="AH8" s="99"/>
      <c r="AK8" s="99"/>
    </row>
    <row r="9" spans="2:37" ht="15" customHeight="1" x14ac:dyDescent="0.25">
      <c r="B9" s="15">
        <v>32</v>
      </c>
      <c r="C9" s="15">
        <v>32</v>
      </c>
      <c r="D9" s="15">
        <f>B9-C9</f>
        <v>0</v>
      </c>
      <c r="E9" s="17">
        <f>B9-D9-C9</f>
        <v>0</v>
      </c>
      <c r="K9" s="68"/>
      <c r="L9" s="68"/>
      <c r="M9" s="68"/>
      <c r="N9" s="68"/>
      <c r="T9" s="73">
        <v>5</v>
      </c>
      <c r="U9" s="74">
        <v>42343</v>
      </c>
      <c r="V9" s="75">
        <f t="shared" si="0"/>
        <v>4.9100597817370521E-2</v>
      </c>
      <c r="W9" s="75">
        <f t="shared" si="2"/>
        <v>0.16122201407592804</v>
      </c>
      <c r="X9" s="75">
        <f t="shared" si="5"/>
        <v>4.9100597817370521E-2</v>
      </c>
      <c r="Y9" s="75">
        <f t="shared" si="3"/>
        <v>0.16126660626061307</v>
      </c>
      <c r="Z9" s="75">
        <f t="shared" si="1"/>
        <v>2.0845458843550331E-2</v>
      </c>
      <c r="AA9" s="75">
        <f t="shared" si="4"/>
        <v>9.9240516622547709E-2</v>
      </c>
      <c r="AB9">
        <v>405317.6</v>
      </c>
      <c r="AC9">
        <v>134201.5</v>
      </c>
      <c r="AH9" s="99"/>
      <c r="AK9" s="99"/>
    </row>
    <row r="10" spans="2:37" ht="15" customHeight="1" x14ac:dyDescent="0.25">
      <c r="T10" s="73">
        <v>6</v>
      </c>
      <c r="U10" s="74">
        <v>42350</v>
      </c>
      <c r="V10" s="75">
        <f t="shared" si="0"/>
        <v>2.236820948457752E-2</v>
      </c>
      <c r="W10" s="75">
        <f t="shared" si="2"/>
        <v>0.18359022356050556</v>
      </c>
      <c r="X10" s="75">
        <f t="shared" si="5"/>
        <v>2.236820948457752E-2</v>
      </c>
      <c r="Y10" s="75">
        <f t="shared" si="3"/>
        <v>0.18363481574519058</v>
      </c>
      <c r="Z10" s="75">
        <f t="shared" si="1"/>
        <v>4.9887378541474368E-2</v>
      </c>
      <c r="AA10" s="75">
        <f t="shared" si="4"/>
        <v>0.14912789516402208</v>
      </c>
      <c r="AB10">
        <v>184646</v>
      </c>
      <c r="AC10">
        <v>321171.20000000001</v>
      </c>
      <c r="AH10" s="99"/>
      <c r="AK10" s="99"/>
    </row>
    <row r="11" spans="2:37" ht="15" customHeight="1" x14ac:dyDescent="0.25">
      <c r="B11" s="219" t="s">
        <v>27</v>
      </c>
      <c r="C11" s="220"/>
      <c r="D11" s="220"/>
      <c r="F11" s="219" t="s">
        <v>29</v>
      </c>
      <c r="G11" s="220"/>
      <c r="H11" s="220"/>
      <c r="I11" s="220"/>
      <c r="K11" s="219" t="s">
        <v>30</v>
      </c>
      <c r="L11" s="220"/>
      <c r="M11" s="220"/>
      <c r="N11" s="220"/>
      <c r="T11" s="73">
        <v>7</v>
      </c>
      <c r="U11" s="74">
        <v>42357</v>
      </c>
      <c r="V11" s="75">
        <f t="shared" si="0"/>
        <v>6.1841228104756951E-2</v>
      </c>
      <c r="W11" s="75">
        <f t="shared" si="2"/>
        <v>0.24543145166526251</v>
      </c>
      <c r="X11" s="75">
        <f t="shared" si="5"/>
        <v>6.1841228104756951E-2</v>
      </c>
      <c r="Y11" s="75">
        <f t="shared" si="3"/>
        <v>0.24547604384994753</v>
      </c>
      <c r="Z11" s="75">
        <f t="shared" si="1"/>
        <v>2.7076550412174188E-2</v>
      </c>
      <c r="AA11" s="75">
        <f t="shared" si="4"/>
        <v>0.17620444557619627</v>
      </c>
      <c r="AB11">
        <v>510489.47</v>
      </c>
      <c r="AC11">
        <v>174316.79999999999</v>
      </c>
      <c r="AH11" s="99"/>
      <c r="AK11" s="99"/>
    </row>
    <row r="12" spans="2:37" ht="15" customHeight="1" x14ac:dyDescent="0.25">
      <c r="B12" s="218" t="s">
        <v>23</v>
      </c>
      <c r="C12" s="218" t="s">
        <v>28</v>
      </c>
      <c r="D12" s="218" t="s">
        <v>26</v>
      </c>
      <c r="F12" s="218" t="s">
        <v>23</v>
      </c>
      <c r="G12" s="218" t="s">
        <v>24</v>
      </c>
      <c r="H12" s="218" t="s">
        <v>25</v>
      </c>
      <c r="I12" s="218" t="s">
        <v>26</v>
      </c>
      <c r="K12" s="218" t="s">
        <v>23</v>
      </c>
      <c r="L12" s="218" t="s">
        <v>24</v>
      </c>
      <c r="M12" s="218" t="s">
        <v>25</v>
      </c>
      <c r="N12" s="218" t="s">
        <v>26</v>
      </c>
      <c r="T12" s="73">
        <v>8</v>
      </c>
      <c r="U12" s="74">
        <v>42364</v>
      </c>
      <c r="V12" s="75">
        <f t="shared" si="0"/>
        <v>3.6834027571869127E-2</v>
      </c>
      <c r="W12" s="75">
        <f t="shared" si="2"/>
        <v>0.28226547923713163</v>
      </c>
      <c r="X12" s="75">
        <f t="shared" si="5"/>
        <v>3.6834027571869127E-2</v>
      </c>
      <c r="Y12" s="75">
        <f t="shared" si="3"/>
        <v>0.28231007142181663</v>
      </c>
      <c r="Z12" s="75">
        <f t="shared" si="1"/>
        <v>4.0672651703798905E-2</v>
      </c>
      <c r="AA12" s="75">
        <f t="shared" si="4"/>
        <v>0.21687709727999518</v>
      </c>
      <c r="AB12">
        <v>304059.02</v>
      </c>
      <c r="AC12">
        <v>261847.48</v>
      </c>
      <c r="AH12" s="99"/>
      <c r="AK12" s="99"/>
    </row>
    <row r="13" spans="2:37" ht="15" customHeight="1" x14ac:dyDescent="0.25">
      <c r="B13" s="218"/>
      <c r="C13" s="218"/>
      <c r="D13" s="218"/>
      <c r="F13" s="218"/>
      <c r="G13" s="218"/>
      <c r="H13" s="218"/>
      <c r="I13" s="218"/>
      <c r="K13" s="218"/>
      <c r="L13" s="218"/>
      <c r="M13" s="218"/>
      <c r="N13" s="218"/>
      <c r="T13" s="73">
        <v>9</v>
      </c>
      <c r="U13" s="74">
        <v>42371</v>
      </c>
      <c r="V13" s="75">
        <f t="shared" si="0"/>
        <v>7.9097875426769465E-2</v>
      </c>
      <c r="W13" s="75">
        <f t="shared" si="2"/>
        <v>0.36136335466390113</v>
      </c>
      <c r="X13" s="75">
        <f t="shared" si="5"/>
        <v>7.9097875426769465E-2</v>
      </c>
      <c r="Y13" s="75">
        <v>0.38</v>
      </c>
      <c r="Z13" s="75">
        <f t="shared" si="1"/>
        <v>5.2270464717764489E-2</v>
      </c>
      <c r="AA13" s="75">
        <f t="shared" si="4"/>
        <v>0.26914756199775969</v>
      </c>
      <c r="AB13">
        <v>652940.34000000008</v>
      </c>
      <c r="AC13">
        <v>336513.33</v>
      </c>
      <c r="AD13" s="14"/>
      <c r="AH13" s="99"/>
      <c r="AK13" s="99"/>
    </row>
    <row r="14" spans="2:37" ht="15" customHeight="1" x14ac:dyDescent="0.25">
      <c r="B14" s="218"/>
      <c r="C14" s="218"/>
      <c r="D14" s="218"/>
      <c r="F14" s="218"/>
      <c r="G14" s="218"/>
      <c r="H14" s="218"/>
      <c r="I14" s="218"/>
      <c r="K14" s="218"/>
      <c r="L14" s="218"/>
      <c r="M14" s="218"/>
      <c r="N14" s="218"/>
      <c r="T14" s="73">
        <v>10</v>
      </c>
      <c r="U14" s="74">
        <v>42378</v>
      </c>
      <c r="V14" s="75">
        <f t="shared" si="0"/>
        <v>5.8894112384435267E-2</v>
      </c>
      <c r="W14" s="75">
        <f t="shared" si="2"/>
        <v>0.42025746704833639</v>
      </c>
      <c r="X14" s="75">
        <f>Y14-Y13</f>
        <v>2.0000000000000018E-2</v>
      </c>
      <c r="Y14" s="75">
        <v>0.4</v>
      </c>
      <c r="Z14" s="75">
        <f t="shared" si="1"/>
        <v>7.1722828730015481E-2</v>
      </c>
      <c r="AA14" s="75">
        <f>Z14+AA13</f>
        <v>0.34087039072777514</v>
      </c>
      <c r="AB14">
        <v>486161.5</v>
      </c>
      <c r="AC14">
        <v>461746.19000000006</v>
      </c>
      <c r="AH14" s="99"/>
      <c r="AK14" s="99"/>
    </row>
    <row r="15" spans="2:37" ht="15" customHeight="1" x14ac:dyDescent="0.25">
      <c r="B15" s="218"/>
      <c r="C15" s="218"/>
      <c r="D15" s="218"/>
      <c r="F15" s="218"/>
      <c r="G15" s="218"/>
      <c r="H15" s="218"/>
      <c r="I15" s="218"/>
      <c r="K15" s="218"/>
      <c r="L15" s="218"/>
      <c r="M15" s="218"/>
      <c r="N15" s="218"/>
      <c r="T15" s="73">
        <v>11</v>
      </c>
      <c r="U15" s="74">
        <v>42385</v>
      </c>
      <c r="V15" s="75">
        <f t="shared" si="0"/>
        <v>8.3766579846534961E-2</v>
      </c>
      <c r="W15" s="75">
        <f t="shared" si="2"/>
        <v>0.50402404689487135</v>
      </c>
      <c r="X15" s="75">
        <f>Y15-Y14</f>
        <v>2.9999999999999971E-2</v>
      </c>
      <c r="Y15" s="75">
        <v>0.43</v>
      </c>
      <c r="Z15" s="75">
        <f t="shared" si="1"/>
        <v>6.1682039143118504E-2</v>
      </c>
      <c r="AA15" s="75">
        <f t="shared" ref="AA15:AA21" si="6">Z15+AA14</f>
        <v>0.40255242987089362</v>
      </c>
      <c r="AB15">
        <v>691479.75</v>
      </c>
      <c r="AC15">
        <v>397104.34</v>
      </c>
      <c r="AH15" s="99"/>
      <c r="AK15" s="99"/>
    </row>
    <row r="16" spans="2:37" ht="15" customHeight="1" x14ac:dyDescent="0.25">
      <c r="B16" s="218"/>
      <c r="C16" s="218"/>
      <c r="D16" s="218"/>
      <c r="F16" s="218"/>
      <c r="G16" s="218"/>
      <c r="H16" s="218"/>
      <c r="I16" s="218"/>
      <c r="K16" s="218"/>
      <c r="L16" s="218"/>
      <c r="M16" s="218"/>
      <c r="N16" s="218"/>
      <c r="T16" s="73">
        <v>12</v>
      </c>
      <c r="U16" s="74">
        <v>42392</v>
      </c>
      <c r="V16" s="75">
        <f t="shared" si="0"/>
        <v>7.9856056042503051E-2</v>
      </c>
      <c r="W16" s="75">
        <f t="shared" si="2"/>
        <v>0.58388010293737436</v>
      </c>
      <c r="X16" s="75">
        <f>Y16-Y15</f>
        <v>3.999999999999998E-2</v>
      </c>
      <c r="Y16" s="75">
        <v>0.47</v>
      </c>
      <c r="Z16" s="75">
        <f t="shared" si="1"/>
        <v>8.3814962509573945E-2</v>
      </c>
      <c r="AA16" s="75">
        <f t="shared" si="6"/>
        <v>0.48636739238046756</v>
      </c>
      <c r="AB16">
        <v>659199</v>
      </c>
      <c r="AC16">
        <v>539594.43999999994</v>
      </c>
      <c r="AK16" s="99"/>
    </row>
    <row r="17" spans="2:31" ht="15" customHeight="1" x14ac:dyDescent="0.25">
      <c r="B17" s="15">
        <v>0</v>
      </c>
      <c r="C17" s="15">
        <v>0</v>
      </c>
      <c r="D17" s="17">
        <v>0</v>
      </c>
      <c r="F17" s="15">
        <v>27</v>
      </c>
      <c r="G17" s="15">
        <v>27</v>
      </c>
      <c r="H17" s="15">
        <v>0</v>
      </c>
      <c r="I17" s="17">
        <v>0</v>
      </c>
      <c r="K17" s="15">
        <v>9</v>
      </c>
      <c r="L17" s="15">
        <v>9</v>
      </c>
      <c r="M17" s="15">
        <v>0</v>
      </c>
      <c r="N17" s="17">
        <v>0</v>
      </c>
      <c r="T17" s="73">
        <v>13</v>
      </c>
      <c r="U17" s="74">
        <v>42399</v>
      </c>
      <c r="V17" s="75">
        <f t="shared" si="0"/>
        <v>0.12685551209376919</v>
      </c>
      <c r="W17" s="75">
        <f t="shared" si="2"/>
        <v>0.71073561503114357</v>
      </c>
      <c r="X17" s="75"/>
      <c r="Y17" s="75"/>
      <c r="Z17" s="75">
        <f t="shared" si="1"/>
        <v>9.4943824733639298E-2</v>
      </c>
      <c r="AA17" s="75">
        <f t="shared" si="6"/>
        <v>0.58131121711410683</v>
      </c>
      <c r="AB17">
        <v>1047172.01</v>
      </c>
      <c r="AC17">
        <v>611241.22</v>
      </c>
    </row>
    <row r="18" spans="2:31" ht="15" customHeight="1" x14ac:dyDescent="0.25">
      <c r="T18" s="73">
        <v>14</v>
      </c>
      <c r="U18" s="74">
        <v>42406</v>
      </c>
      <c r="V18" s="75">
        <f t="shared" si="0"/>
        <v>7.5666723699467073E-2</v>
      </c>
      <c r="W18" s="75">
        <f t="shared" si="2"/>
        <v>0.78640233873061061</v>
      </c>
      <c r="X18" s="75"/>
      <c r="Y18" s="75"/>
      <c r="Z18" s="75">
        <f t="shared" si="1"/>
        <v>0.13449842985666235</v>
      </c>
      <c r="AA18" s="75">
        <f t="shared" si="6"/>
        <v>0.71580964697076921</v>
      </c>
      <c r="AB18">
        <v>624616.73</v>
      </c>
      <c r="AC18">
        <v>865890.8</v>
      </c>
    </row>
    <row r="19" spans="2:31" ht="15" customHeight="1" x14ac:dyDescent="0.25">
      <c r="T19" s="73">
        <v>15</v>
      </c>
      <c r="U19" s="74">
        <v>42413</v>
      </c>
      <c r="V19" s="75">
        <f t="shared" si="0"/>
        <v>0.11204536512161264</v>
      </c>
      <c r="W19" s="75">
        <f t="shared" si="2"/>
        <v>0.89844770385222328</v>
      </c>
      <c r="X19" s="75"/>
      <c r="Y19" s="75"/>
      <c r="Z19" s="75">
        <f t="shared" si="1"/>
        <v>0.11764117064570265</v>
      </c>
      <c r="AA19" s="75">
        <f t="shared" si="6"/>
        <v>0.83345081761647188</v>
      </c>
      <c r="AB19">
        <v>924916.61</v>
      </c>
      <c r="AC19">
        <v>757365.03</v>
      </c>
    </row>
    <row r="20" spans="2:31" ht="15" customHeight="1" x14ac:dyDescent="0.25">
      <c r="B20" s="219" t="s">
        <v>85</v>
      </c>
      <c r="C20" s="220"/>
      <c r="D20" s="220"/>
      <c r="E20" s="220"/>
      <c r="F20" s="220"/>
      <c r="G20" s="220"/>
      <c r="H20" s="220"/>
      <c r="I20" s="221"/>
      <c r="J20" s="219" t="s">
        <v>86</v>
      </c>
      <c r="K20" s="220"/>
      <c r="L20" s="220"/>
      <c r="M20" s="220"/>
      <c r="N20" s="220"/>
      <c r="O20" s="220"/>
      <c r="P20" s="220"/>
      <c r="Q20" s="221"/>
      <c r="R20" s="70"/>
      <c r="T20" s="73">
        <v>16</v>
      </c>
      <c r="U20" s="74">
        <v>42420</v>
      </c>
      <c r="V20" s="75">
        <f t="shared" si="0"/>
        <v>0.10034688217468063</v>
      </c>
      <c r="W20" s="75">
        <f t="shared" si="2"/>
        <v>0.99879458602690385</v>
      </c>
      <c r="X20" s="75"/>
      <c r="Y20" s="75"/>
      <c r="Z20" s="75">
        <f t="shared" si="1"/>
        <v>8.9932803301993131E-2</v>
      </c>
      <c r="AA20" s="75">
        <f t="shared" si="6"/>
        <v>0.92338362091846504</v>
      </c>
      <c r="AB20">
        <v>828347.5</v>
      </c>
      <c r="AC20">
        <v>578980.64</v>
      </c>
    </row>
    <row r="21" spans="2:31" ht="15" customHeight="1" x14ac:dyDescent="0.25">
      <c r="B21" s="218" t="s">
        <v>47</v>
      </c>
      <c r="C21" s="218" t="s">
        <v>23</v>
      </c>
      <c r="D21" s="218" t="s">
        <v>1</v>
      </c>
      <c r="E21" s="218" t="s">
        <v>2</v>
      </c>
      <c r="F21" s="222"/>
      <c r="G21" s="222"/>
      <c r="H21" s="222"/>
      <c r="I21" s="218"/>
      <c r="J21" s="222"/>
      <c r="K21" s="222" t="s">
        <v>23</v>
      </c>
      <c r="L21" s="222" t="s">
        <v>24</v>
      </c>
      <c r="M21" s="222" t="s">
        <v>25</v>
      </c>
      <c r="N21" s="222" t="s">
        <v>26</v>
      </c>
      <c r="O21" s="218" t="s">
        <v>57</v>
      </c>
      <c r="P21" s="222"/>
      <c r="Q21" s="218"/>
      <c r="R21" s="67"/>
      <c r="T21" s="73">
        <v>17</v>
      </c>
      <c r="U21" s="74">
        <v>42427</v>
      </c>
      <c r="V21" s="75">
        <f t="shared" si="0"/>
        <v>1.205413973096025E-3</v>
      </c>
      <c r="W21" s="75">
        <f t="shared" si="2"/>
        <v>0.99999999999999989</v>
      </c>
      <c r="X21" s="75"/>
      <c r="Y21" s="75"/>
      <c r="Z21" s="75">
        <f t="shared" si="1"/>
        <v>7.6616379081535027E-2</v>
      </c>
      <c r="AA21" s="75">
        <f t="shared" si="6"/>
        <v>1</v>
      </c>
      <c r="AB21">
        <v>9950.5</v>
      </c>
      <c r="AC21">
        <v>493250.5</v>
      </c>
    </row>
    <row r="22" spans="2:31" ht="15" customHeight="1" x14ac:dyDescent="0.25">
      <c r="B22" s="218"/>
      <c r="C22" s="218"/>
      <c r="D22" s="218"/>
      <c r="E22" s="218"/>
      <c r="F22" s="223"/>
      <c r="G22" s="223"/>
      <c r="H22" s="223"/>
      <c r="I22" s="218"/>
      <c r="J22" s="223"/>
      <c r="K22" s="223"/>
      <c r="L22" s="223"/>
      <c r="M22" s="223"/>
      <c r="N22" s="223"/>
      <c r="O22" s="218"/>
      <c r="P22" s="223"/>
      <c r="Q22" s="218"/>
      <c r="R22" s="67"/>
      <c r="U22" s="76" t="s">
        <v>47</v>
      </c>
      <c r="V22" s="75">
        <f>SUM(V5:V21)</f>
        <v>0.99999999999999989</v>
      </c>
      <c r="W22" s="75">
        <v>1</v>
      </c>
      <c r="X22" s="75"/>
      <c r="Y22" s="75"/>
      <c r="Z22" s="75">
        <f>SUM(Z5:Z21)</f>
        <v>1</v>
      </c>
      <c r="AA22" s="75"/>
      <c r="AB22">
        <f>SUM(AB5:AB21)</f>
        <v>8254840.4300000006</v>
      </c>
      <c r="AC22">
        <f>SUM(AC5:AC21)</f>
        <v>6437924.9699999997</v>
      </c>
    </row>
    <row r="23" spans="2:31" ht="15" customHeight="1" x14ac:dyDescent="0.25">
      <c r="B23" s="218"/>
      <c r="C23" s="218"/>
      <c r="D23" s="218"/>
      <c r="E23" s="218"/>
      <c r="F23" s="223"/>
      <c r="G23" s="223"/>
      <c r="H23" s="223"/>
      <c r="I23" s="218"/>
      <c r="J23" s="223"/>
      <c r="K23" s="223"/>
      <c r="L23" s="223"/>
      <c r="M23" s="223"/>
      <c r="N23" s="223"/>
      <c r="O23" s="218"/>
      <c r="P23" s="223"/>
      <c r="Q23" s="218"/>
      <c r="R23" s="67"/>
    </row>
    <row r="24" spans="2:31" ht="15" customHeight="1" x14ac:dyDescent="0.25">
      <c r="B24" s="218"/>
      <c r="C24" s="218"/>
      <c r="D24" s="218"/>
      <c r="E24" s="218"/>
      <c r="F24" s="223"/>
      <c r="G24" s="223"/>
      <c r="H24" s="223"/>
      <c r="I24" s="218"/>
      <c r="J24" s="223"/>
      <c r="K24" s="223"/>
      <c r="L24" s="223"/>
      <c r="M24" s="223"/>
      <c r="N24" s="223"/>
      <c r="O24" s="218"/>
      <c r="P24" s="223"/>
      <c r="Q24" s="218"/>
      <c r="R24" s="67"/>
    </row>
    <row r="25" spans="2:31" ht="15" customHeight="1" x14ac:dyDescent="0.25">
      <c r="B25" s="218"/>
      <c r="C25" s="218"/>
      <c r="D25" s="218"/>
      <c r="E25" s="218"/>
      <c r="F25" s="224"/>
      <c r="G25" s="224"/>
      <c r="H25" s="224"/>
      <c r="I25" s="218"/>
      <c r="J25" s="224"/>
      <c r="K25" s="224"/>
      <c r="L25" s="224"/>
      <c r="M25" s="224"/>
      <c r="N25" s="224"/>
      <c r="O25" s="218"/>
      <c r="P25" s="224"/>
      <c r="Q25" s="218"/>
      <c r="R25" s="67"/>
    </row>
    <row r="26" spans="2:31" ht="15" customHeight="1" x14ac:dyDescent="0.25">
      <c r="B26" s="15">
        <v>0</v>
      </c>
      <c r="C26" s="15">
        <v>0</v>
      </c>
      <c r="D26" s="15">
        <f>B26-C26</f>
        <v>0</v>
      </c>
      <c r="E26" s="16" t="e">
        <f>C26/B26</f>
        <v>#DIV/0!</v>
      </c>
      <c r="F26" s="15"/>
      <c r="G26" s="17"/>
      <c r="H26" s="17"/>
      <c r="I26" s="16"/>
      <c r="J26" s="15"/>
      <c r="K26" s="15">
        <v>0</v>
      </c>
      <c r="L26" s="15">
        <v>0</v>
      </c>
      <c r="M26" s="17">
        <f>K26-L26-N26</f>
        <v>0</v>
      </c>
      <c r="N26" s="17">
        <v>0</v>
      </c>
      <c r="O26" s="16" t="e">
        <f>L26/(K26-N26)</f>
        <v>#DIV/0!</v>
      </c>
      <c r="P26" s="17"/>
      <c r="Q26" s="16"/>
      <c r="R26" s="71"/>
    </row>
    <row r="27" spans="2:31" ht="15" customHeight="1" x14ac:dyDescent="0.25"/>
    <row r="28" spans="2:31" ht="15" customHeight="1" x14ac:dyDescent="0.25"/>
    <row r="29" spans="2:31" ht="15" customHeight="1" x14ac:dyDescent="0.25"/>
    <row r="30" spans="2:31" ht="15" customHeight="1" x14ac:dyDescent="0.25">
      <c r="X30"/>
    </row>
    <row r="31" spans="2:31" ht="15" customHeight="1" x14ac:dyDescent="0.25">
      <c r="X31"/>
    </row>
    <row r="32" spans="2:31" ht="15" customHeight="1" x14ac:dyDescent="0.25">
      <c r="X32"/>
      <c r="AB32" s="14"/>
      <c r="AC32" s="14"/>
      <c r="AD32" s="14"/>
      <c r="AE32" s="14"/>
    </row>
    <row r="33" spans="24:31" ht="15" customHeight="1" x14ac:dyDescent="0.25">
      <c r="X33"/>
      <c r="AB33" s="14"/>
      <c r="AC33" s="14"/>
      <c r="AD33" s="14"/>
      <c r="AE33" s="14"/>
    </row>
    <row r="34" spans="24:31" ht="15" customHeight="1" x14ac:dyDescent="0.25">
      <c r="AB34" s="14"/>
      <c r="AC34" s="14"/>
      <c r="AD34" s="14"/>
      <c r="AE34" s="14"/>
    </row>
    <row r="35" spans="24:31" ht="15" customHeight="1" x14ac:dyDescent="0.25">
      <c r="AB35" s="14"/>
      <c r="AC35" s="14"/>
      <c r="AD35" s="14"/>
      <c r="AE35" s="14"/>
    </row>
    <row r="36" spans="24:31" ht="15" customHeight="1" x14ac:dyDescent="0.25">
      <c r="AB36" s="14"/>
      <c r="AC36" s="14"/>
      <c r="AD36" s="14"/>
      <c r="AE36" s="14"/>
    </row>
    <row r="37" spans="24:31" ht="15" customHeight="1" x14ac:dyDescent="0.25">
      <c r="AB37" s="14"/>
      <c r="AC37" s="14"/>
      <c r="AD37" s="14"/>
      <c r="AE37" s="14"/>
    </row>
    <row r="38" spans="24:31" ht="15" customHeight="1" x14ac:dyDescent="0.25">
      <c r="AB38" s="14"/>
      <c r="AC38" s="14"/>
      <c r="AD38" s="14"/>
      <c r="AE38" s="14"/>
    </row>
    <row r="39" spans="24:31" ht="15" customHeight="1" x14ac:dyDescent="0.25">
      <c r="AB39" s="14"/>
      <c r="AC39" s="14"/>
      <c r="AD39" s="14"/>
      <c r="AE39" s="14"/>
    </row>
    <row r="40" spans="24:31" ht="15" customHeight="1" x14ac:dyDescent="0.25">
      <c r="AB40" s="14"/>
      <c r="AC40" s="14"/>
      <c r="AD40" s="14"/>
      <c r="AE40" s="14"/>
    </row>
    <row r="41" spans="24:31" ht="15" customHeight="1" x14ac:dyDescent="0.25">
      <c r="AB41" s="14"/>
      <c r="AC41" s="14"/>
      <c r="AD41" s="14"/>
      <c r="AE41" s="14"/>
    </row>
    <row r="42" spans="24:31" ht="15" customHeight="1" x14ac:dyDescent="0.25">
      <c r="AB42" s="14"/>
      <c r="AC42" s="14"/>
      <c r="AD42" s="14"/>
      <c r="AE42" s="14"/>
    </row>
    <row r="43" spans="24:31" ht="15" customHeight="1" x14ac:dyDescent="0.25">
      <c r="AB43" s="14"/>
      <c r="AC43" s="14"/>
      <c r="AD43" s="14"/>
      <c r="AE43" s="14"/>
    </row>
    <row r="44" spans="24:31" ht="15" customHeight="1" x14ac:dyDescent="0.25">
      <c r="AB44" s="14"/>
      <c r="AC44" s="14"/>
      <c r="AD44" s="14"/>
      <c r="AE44" s="14"/>
    </row>
    <row r="45" spans="24:31" ht="15" customHeight="1" x14ac:dyDescent="0.25">
      <c r="AB45" s="14"/>
      <c r="AC45" s="14"/>
      <c r="AD45" s="14"/>
      <c r="AE45" s="14"/>
    </row>
    <row r="46" spans="24:31" ht="15" customHeight="1" x14ac:dyDescent="0.25">
      <c r="AB46" s="14"/>
      <c r="AC46" s="14"/>
      <c r="AD46" s="14"/>
      <c r="AE46" s="14"/>
    </row>
    <row r="47" spans="24:31" ht="15" customHeight="1" x14ac:dyDescent="0.25">
      <c r="AB47" s="14"/>
      <c r="AC47" s="14"/>
      <c r="AD47" s="14"/>
      <c r="AE47" s="14"/>
    </row>
    <row r="48" spans="24:31" ht="15" customHeight="1" x14ac:dyDescent="0.25">
      <c r="AB48" s="14"/>
      <c r="AC48" s="14"/>
      <c r="AD48" s="14"/>
      <c r="AE48" s="14"/>
    </row>
    <row r="49" spans="28:31" ht="15" customHeight="1" x14ac:dyDescent="0.25">
      <c r="AB49" s="14"/>
      <c r="AC49" s="14"/>
      <c r="AD49" s="14"/>
      <c r="AE49" s="14"/>
    </row>
    <row r="50" spans="28:31" ht="15" customHeight="1" x14ac:dyDescent="0.25">
      <c r="AB50" s="14"/>
      <c r="AC50" s="14"/>
      <c r="AD50" s="14"/>
      <c r="AE50" s="14"/>
    </row>
    <row r="51" spans="28:31" ht="15" customHeight="1" x14ac:dyDescent="0.25">
      <c r="AB51" s="14"/>
      <c r="AC51" s="14"/>
      <c r="AD51" s="14"/>
      <c r="AE51" s="14"/>
    </row>
    <row r="52" spans="28:31" ht="15" customHeight="1" x14ac:dyDescent="0.25">
      <c r="AB52" s="14"/>
      <c r="AC52" s="14"/>
      <c r="AD52" s="14"/>
      <c r="AE52" s="14"/>
    </row>
    <row r="53" spans="28:31" ht="15" customHeight="1" x14ac:dyDescent="0.25">
      <c r="AB53" s="14"/>
      <c r="AC53" s="14"/>
      <c r="AD53" s="14"/>
      <c r="AE53" s="14"/>
    </row>
    <row r="54" spans="28:31" ht="15" customHeight="1" x14ac:dyDescent="0.25">
      <c r="AB54" s="14"/>
      <c r="AC54" s="14"/>
      <c r="AD54" s="14"/>
      <c r="AE54" s="14"/>
    </row>
    <row r="55" spans="28:31" ht="15" customHeight="1" x14ac:dyDescent="0.25">
      <c r="AB55" s="14"/>
      <c r="AC55" s="14"/>
      <c r="AD55" s="14"/>
      <c r="AE55" s="14"/>
    </row>
    <row r="56" spans="28:31" ht="15" customHeight="1" x14ac:dyDescent="0.25">
      <c r="AB56" s="14"/>
      <c r="AC56" s="14"/>
      <c r="AD56" s="14"/>
      <c r="AE56" s="14"/>
    </row>
    <row r="57" spans="28:31" ht="15" customHeight="1" x14ac:dyDescent="0.25">
      <c r="AB57" s="14"/>
      <c r="AC57" s="14"/>
      <c r="AD57" s="14"/>
      <c r="AE57" s="14"/>
    </row>
    <row r="58" spans="28:31" ht="15" customHeight="1" x14ac:dyDescent="0.25">
      <c r="AB58" s="14"/>
      <c r="AC58" s="14"/>
      <c r="AD58" s="14"/>
      <c r="AE58" s="14"/>
    </row>
    <row r="59" spans="28:31" ht="15" customHeight="1" x14ac:dyDescent="0.25">
      <c r="AB59" s="14"/>
      <c r="AC59" s="14"/>
      <c r="AD59" s="14"/>
      <c r="AE59" s="14"/>
    </row>
    <row r="60" spans="28:31" ht="15" customHeight="1" x14ac:dyDescent="0.25">
      <c r="AB60" s="14"/>
      <c r="AC60" s="14"/>
      <c r="AD60" s="14"/>
      <c r="AE60" s="14"/>
    </row>
    <row r="61" spans="28:31" ht="15" customHeight="1" x14ac:dyDescent="0.25">
      <c r="AB61" s="14"/>
      <c r="AC61" s="14"/>
      <c r="AD61" s="14"/>
      <c r="AE61" s="14"/>
    </row>
    <row r="62" spans="28:31" ht="15" customHeight="1" x14ac:dyDescent="0.25">
      <c r="AB62" s="14"/>
      <c r="AC62" s="14"/>
      <c r="AD62" s="14"/>
      <c r="AE62" s="14"/>
    </row>
    <row r="63" spans="28:31" ht="15" customHeight="1" x14ac:dyDescent="0.25">
      <c r="AB63" s="14"/>
      <c r="AC63" s="14"/>
      <c r="AD63" s="14"/>
      <c r="AE63" s="14"/>
    </row>
    <row r="64" spans="28:31" ht="15" customHeight="1" x14ac:dyDescent="0.25">
      <c r="AB64" s="14"/>
      <c r="AC64" s="14"/>
      <c r="AD64" s="14"/>
      <c r="AE64" s="14"/>
    </row>
    <row r="65" spans="28:31" ht="15" customHeight="1" x14ac:dyDescent="0.25">
      <c r="AB65" s="14"/>
      <c r="AC65" s="14"/>
      <c r="AD65" s="14"/>
      <c r="AE65" s="14"/>
    </row>
    <row r="66" spans="28:31" ht="15" customHeight="1" x14ac:dyDescent="0.25">
      <c r="AB66" s="14"/>
      <c r="AC66" s="14"/>
      <c r="AD66" s="14"/>
      <c r="AE66" s="14"/>
    </row>
    <row r="67" spans="28:31" ht="15" customHeight="1" x14ac:dyDescent="0.25">
      <c r="AB67" s="14"/>
      <c r="AC67" s="14"/>
      <c r="AD67" s="14"/>
      <c r="AE67" s="14"/>
    </row>
    <row r="68" spans="28:31" ht="15" customHeight="1" x14ac:dyDescent="0.25">
      <c r="AB68" s="14"/>
      <c r="AC68" s="14"/>
      <c r="AD68" s="14"/>
      <c r="AE68" s="14"/>
    </row>
    <row r="69" spans="28:31" ht="15" customHeight="1" x14ac:dyDescent="0.25">
      <c r="AB69" s="14"/>
      <c r="AC69" s="14"/>
      <c r="AD69" s="14"/>
      <c r="AE69" s="14"/>
    </row>
    <row r="70" spans="28:31" ht="15" customHeight="1" x14ac:dyDescent="0.25">
      <c r="AB70" s="14"/>
      <c r="AC70" s="14"/>
      <c r="AD70" s="14"/>
      <c r="AE70" s="14"/>
    </row>
    <row r="71" spans="28:31" ht="15" customHeight="1" x14ac:dyDescent="0.25">
      <c r="AB71" s="14"/>
      <c r="AC71" s="14"/>
      <c r="AD71" s="14"/>
      <c r="AE71" s="14"/>
    </row>
    <row r="72" spans="28:31" ht="15" customHeight="1" x14ac:dyDescent="0.25">
      <c r="AB72" s="14"/>
      <c r="AC72" s="14"/>
      <c r="AD72" s="14"/>
      <c r="AE72" s="14"/>
    </row>
    <row r="73" spans="28:31" ht="15" customHeight="1" x14ac:dyDescent="0.25">
      <c r="AB73" s="14"/>
      <c r="AC73" s="14"/>
      <c r="AD73" s="14"/>
      <c r="AE73" s="14"/>
    </row>
    <row r="74" spans="28:31" ht="15" customHeight="1" x14ac:dyDescent="0.25">
      <c r="AB74" s="14"/>
      <c r="AC74" s="14"/>
      <c r="AD74" s="14"/>
      <c r="AE74" s="14"/>
    </row>
    <row r="75" spans="28:31" ht="15" customHeight="1" x14ac:dyDescent="0.25">
      <c r="AB75" s="14"/>
      <c r="AC75" s="14"/>
      <c r="AD75" s="14"/>
      <c r="AE75" s="14"/>
    </row>
    <row r="76" spans="28:31" ht="15" customHeight="1" x14ac:dyDescent="0.25">
      <c r="AB76" s="14"/>
      <c r="AC76" s="14"/>
      <c r="AD76" s="14"/>
      <c r="AE76" s="14"/>
    </row>
    <row r="77" spans="28:31" ht="15" customHeight="1" x14ac:dyDescent="0.25">
      <c r="AB77" s="14"/>
      <c r="AC77" s="14"/>
      <c r="AD77" s="14"/>
      <c r="AE77" s="14"/>
    </row>
    <row r="78" spans="28:31" ht="15" customHeight="1" x14ac:dyDescent="0.25">
      <c r="AB78" s="14"/>
      <c r="AC78" s="14"/>
      <c r="AD78" s="14"/>
      <c r="AE78" s="14"/>
    </row>
    <row r="79" spans="28:31" ht="15" customHeight="1" x14ac:dyDescent="0.25">
      <c r="AB79" s="14"/>
      <c r="AC79" s="14"/>
      <c r="AD79" s="14"/>
      <c r="AE79" s="14"/>
    </row>
    <row r="80" spans="28:31" ht="15" customHeight="1" x14ac:dyDescent="0.25">
      <c r="AB80" s="14"/>
      <c r="AC80" s="14"/>
      <c r="AD80" s="14"/>
      <c r="AE80" s="14"/>
    </row>
    <row r="81" spans="28:31" ht="15" customHeight="1" x14ac:dyDescent="0.25">
      <c r="AB81" s="14"/>
      <c r="AC81" s="14"/>
      <c r="AD81" s="14"/>
      <c r="AE81" s="14"/>
    </row>
    <row r="82" spans="28:31" ht="15" customHeight="1" x14ac:dyDescent="0.25">
      <c r="AB82" s="14"/>
      <c r="AC82" s="14"/>
      <c r="AD82" s="14"/>
      <c r="AE82" s="14"/>
    </row>
    <row r="83" spans="28:31" ht="15" customHeight="1" x14ac:dyDescent="0.25">
      <c r="AB83" s="14"/>
      <c r="AC83" s="14"/>
      <c r="AD83" s="14"/>
      <c r="AE83" s="14"/>
    </row>
    <row r="84" spans="28:31" ht="15" customHeight="1" x14ac:dyDescent="0.25">
      <c r="AB84" s="14"/>
      <c r="AC84" s="14"/>
      <c r="AD84" s="14"/>
      <c r="AE84" s="14"/>
    </row>
    <row r="85" spans="28:31" ht="15" customHeight="1" x14ac:dyDescent="0.25">
      <c r="AB85" s="14"/>
      <c r="AC85" s="14"/>
      <c r="AD85" s="14"/>
      <c r="AE85" s="14"/>
    </row>
    <row r="86" spans="28:31" ht="15" customHeight="1" x14ac:dyDescent="0.25">
      <c r="AB86" s="14"/>
      <c r="AC86" s="14"/>
      <c r="AD86" s="14"/>
      <c r="AE86" s="14"/>
    </row>
    <row r="87" spans="28:31" ht="15" customHeight="1" x14ac:dyDescent="0.25">
      <c r="AB87" s="14"/>
      <c r="AC87" s="14"/>
      <c r="AD87" s="14"/>
      <c r="AE87" s="14"/>
    </row>
    <row r="88" spans="28:31" ht="15" customHeight="1" x14ac:dyDescent="0.25">
      <c r="AB88" s="14"/>
      <c r="AC88" s="14"/>
      <c r="AD88" s="14"/>
      <c r="AE88" s="14"/>
    </row>
    <row r="89" spans="28:31" ht="15" customHeight="1" x14ac:dyDescent="0.25">
      <c r="AB89" s="14"/>
      <c r="AC89" s="14"/>
      <c r="AD89" s="14"/>
      <c r="AE89" s="14"/>
    </row>
    <row r="90" spans="28:31" ht="15" customHeight="1" x14ac:dyDescent="0.25">
      <c r="AB90" s="14"/>
      <c r="AC90" s="14"/>
      <c r="AD90" s="14"/>
      <c r="AE90" s="14"/>
    </row>
    <row r="91" spans="28:31" ht="15" customHeight="1" x14ac:dyDescent="0.25">
      <c r="AB91" s="14"/>
      <c r="AC91" s="14"/>
      <c r="AD91" s="14"/>
      <c r="AE91" s="14"/>
    </row>
    <row r="92" spans="28:31" ht="15" customHeight="1" x14ac:dyDescent="0.25">
      <c r="AB92" s="14"/>
      <c r="AC92" s="14"/>
      <c r="AD92" s="14"/>
      <c r="AE92" s="14"/>
    </row>
    <row r="93" spans="28:31" ht="15" customHeight="1" x14ac:dyDescent="0.25">
      <c r="AB93" s="14"/>
      <c r="AC93" s="14"/>
      <c r="AD93" s="14"/>
      <c r="AE93" s="14"/>
    </row>
    <row r="94" spans="28:31" ht="15" customHeight="1" x14ac:dyDescent="0.25">
      <c r="AB94" s="14"/>
      <c r="AC94" s="14"/>
      <c r="AD94" s="14"/>
      <c r="AE94" s="14"/>
    </row>
    <row r="95" spans="28:31" ht="15" customHeight="1" x14ac:dyDescent="0.25">
      <c r="AB95" s="14"/>
      <c r="AC95" s="14"/>
      <c r="AD95" s="14"/>
      <c r="AE95" s="14"/>
    </row>
    <row r="96" spans="28:31" ht="15" customHeight="1" x14ac:dyDescent="0.25">
      <c r="AB96" s="14"/>
      <c r="AC96" s="14"/>
      <c r="AD96" s="14"/>
      <c r="AE96" s="14"/>
    </row>
    <row r="97" spans="28:31" ht="15" customHeight="1" x14ac:dyDescent="0.25">
      <c r="AB97" s="14"/>
      <c r="AC97" s="14"/>
      <c r="AD97" s="14"/>
      <c r="AE97" s="14"/>
    </row>
    <row r="98" spans="28:31" ht="15" customHeight="1" x14ac:dyDescent="0.25">
      <c r="AB98" s="14"/>
      <c r="AC98" s="14"/>
      <c r="AD98" s="14"/>
      <c r="AE98" s="14"/>
    </row>
    <row r="99" spans="28:31" ht="15" customHeight="1" x14ac:dyDescent="0.25">
      <c r="AB99" s="14"/>
      <c r="AC99" s="14"/>
      <c r="AD99" s="14"/>
      <c r="AE99" s="14"/>
    </row>
    <row r="100" spans="28:31" ht="15" customHeight="1" x14ac:dyDescent="0.25">
      <c r="AB100" s="14"/>
      <c r="AC100" s="14"/>
      <c r="AD100" s="14"/>
      <c r="AE100" s="14"/>
    </row>
    <row r="101" spans="28:31" ht="15" customHeight="1" x14ac:dyDescent="0.25">
      <c r="AB101" s="14"/>
      <c r="AC101" s="14"/>
      <c r="AD101" s="14"/>
      <c r="AE101" s="14"/>
    </row>
    <row r="102" spans="28:31" ht="15" customHeight="1" x14ac:dyDescent="0.25">
      <c r="AB102" s="14"/>
      <c r="AC102" s="14"/>
      <c r="AD102" s="14"/>
      <c r="AE102" s="14"/>
    </row>
    <row r="103" spans="28:31" ht="15" customHeight="1" x14ac:dyDescent="0.25">
      <c r="AB103" s="14"/>
      <c r="AC103" s="14"/>
      <c r="AD103" s="14"/>
      <c r="AE103" s="14"/>
    </row>
    <row r="104" spans="28:31" ht="15" customHeight="1" x14ac:dyDescent="0.25">
      <c r="AB104" s="14"/>
      <c r="AC104" s="14"/>
      <c r="AD104" s="14"/>
      <c r="AE104" s="14"/>
    </row>
    <row r="105" spans="28:31" ht="15" customHeight="1" x14ac:dyDescent="0.25">
      <c r="AB105" s="14"/>
      <c r="AC105" s="14"/>
      <c r="AD105" s="14"/>
      <c r="AE105" s="14"/>
    </row>
    <row r="106" spans="28:31" ht="15" customHeight="1" x14ac:dyDescent="0.25">
      <c r="AB106" s="14"/>
      <c r="AC106" s="14"/>
      <c r="AD106" s="14"/>
      <c r="AE106" s="14"/>
    </row>
    <row r="107" spans="28:31" ht="15" customHeight="1" x14ac:dyDescent="0.25">
      <c r="AB107" s="14"/>
      <c r="AC107" s="14"/>
      <c r="AD107" s="14"/>
      <c r="AE107" s="14"/>
    </row>
    <row r="108" spans="28:31" ht="15" customHeight="1" x14ac:dyDescent="0.25">
      <c r="AB108" s="14"/>
      <c r="AC108" s="14"/>
      <c r="AD108" s="14"/>
      <c r="AE108" s="14"/>
    </row>
    <row r="109" spans="28:31" ht="15" customHeight="1" x14ac:dyDescent="0.25">
      <c r="AB109" s="14"/>
      <c r="AC109" s="14"/>
      <c r="AD109" s="14"/>
      <c r="AE109" s="14"/>
    </row>
    <row r="110" spans="28:31" ht="15" customHeight="1" x14ac:dyDescent="0.25">
      <c r="AB110" s="14"/>
      <c r="AC110" s="14"/>
      <c r="AD110" s="14"/>
      <c r="AE110" s="14"/>
    </row>
    <row r="111" spans="28:31" ht="15" customHeight="1" x14ac:dyDescent="0.25">
      <c r="AB111" s="14"/>
      <c r="AC111" s="14"/>
      <c r="AD111" s="14"/>
      <c r="AE111" s="14"/>
    </row>
    <row r="112" spans="28:31" ht="15" customHeight="1" x14ac:dyDescent="0.25">
      <c r="AB112" s="14"/>
      <c r="AC112" s="14"/>
      <c r="AD112" s="14"/>
      <c r="AE112" s="14"/>
    </row>
    <row r="113" spans="28:31" ht="15" customHeight="1" x14ac:dyDescent="0.25">
      <c r="AB113" s="14"/>
      <c r="AC113" s="14"/>
      <c r="AD113" s="14"/>
      <c r="AE113" s="14"/>
    </row>
    <row r="114" spans="28:31" ht="15" customHeight="1" x14ac:dyDescent="0.25">
      <c r="AB114" s="14"/>
      <c r="AC114" s="14"/>
      <c r="AD114" s="14"/>
      <c r="AE114" s="14"/>
    </row>
    <row r="115" spans="28:31" ht="15" customHeight="1" x14ac:dyDescent="0.25">
      <c r="AB115" s="14"/>
      <c r="AC115" s="14"/>
      <c r="AD115" s="14"/>
      <c r="AE115" s="14"/>
    </row>
    <row r="116" spans="28:31" ht="15" customHeight="1" x14ac:dyDescent="0.25">
      <c r="AB116" s="14"/>
      <c r="AC116" s="14"/>
      <c r="AD116" s="14"/>
      <c r="AE116" s="14"/>
    </row>
    <row r="117" spans="28:31" ht="15" customHeight="1" x14ac:dyDescent="0.25">
      <c r="AB117" s="14"/>
      <c r="AC117" s="14"/>
      <c r="AD117" s="14"/>
      <c r="AE117" s="14"/>
    </row>
    <row r="118" spans="28:31" ht="15" customHeight="1" x14ac:dyDescent="0.25">
      <c r="AB118" s="14"/>
      <c r="AC118" s="14"/>
      <c r="AD118" s="14"/>
      <c r="AE118" s="14"/>
    </row>
    <row r="119" spans="28:31" ht="15" customHeight="1" x14ac:dyDescent="0.25">
      <c r="AB119" s="14"/>
      <c r="AC119" s="14"/>
      <c r="AD119" s="14"/>
      <c r="AE119" s="14"/>
    </row>
    <row r="120" spans="28:31" ht="15" customHeight="1" x14ac:dyDescent="0.25">
      <c r="AB120" s="14"/>
      <c r="AC120" s="14"/>
      <c r="AD120" s="14"/>
      <c r="AE120" s="14"/>
    </row>
    <row r="121" spans="28:31" ht="15" customHeight="1" x14ac:dyDescent="0.25">
      <c r="AB121" s="14"/>
      <c r="AC121" s="14"/>
      <c r="AD121" s="14"/>
      <c r="AE121" s="14"/>
    </row>
    <row r="122" spans="28:31" ht="15" customHeight="1" x14ac:dyDescent="0.25">
      <c r="AB122" s="14"/>
      <c r="AC122" s="14"/>
      <c r="AD122" s="14"/>
      <c r="AE122" s="14"/>
    </row>
    <row r="123" spans="28:31" ht="15" customHeight="1" x14ac:dyDescent="0.25">
      <c r="AB123" s="14"/>
      <c r="AC123" s="14"/>
      <c r="AD123" s="14"/>
      <c r="AE123" s="14"/>
    </row>
    <row r="124" spans="28:31" ht="15" customHeight="1" x14ac:dyDescent="0.25">
      <c r="AB124" s="14"/>
      <c r="AC124" s="14"/>
      <c r="AD124" s="14"/>
      <c r="AE124" s="14"/>
    </row>
    <row r="125" spans="28:31" ht="15" customHeight="1" x14ac:dyDescent="0.25">
      <c r="AB125" s="14"/>
      <c r="AC125" s="14"/>
      <c r="AD125" s="14"/>
      <c r="AE125" s="14"/>
    </row>
    <row r="126" spans="28:31" ht="15" customHeight="1" x14ac:dyDescent="0.25">
      <c r="AB126" s="14"/>
      <c r="AC126" s="14"/>
      <c r="AD126" s="14"/>
      <c r="AE126" s="14"/>
    </row>
    <row r="127" spans="28:31" ht="15" customHeight="1" x14ac:dyDescent="0.25">
      <c r="AB127" s="14"/>
      <c r="AC127" s="14"/>
      <c r="AD127" s="14"/>
      <c r="AE127" s="14"/>
    </row>
    <row r="128" spans="28:31" ht="15" customHeight="1" x14ac:dyDescent="0.25">
      <c r="AB128" s="14"/>
      <c r="AC128" s="14"/>
      <c r="AD128" s="14"/>
      <c r="AE128" s="14"/>
    </row>
    <row r="129" spans="28:31" ht="15" customHeight="1" x14ac:dyDescent="0.25">
      <c r="AB129" s="14"/>
      <c r="AC129" s="14"/>
      <c r="AD129" s="14"/>
      <c r="AE129" s="14"/>
    </row>
    <row r="130" spans="28:31" ht="15" customHeight="1" x14ac:dyDescent="0.25">
      <c r="AB130" s="14"/>
      <c r="AC130" s="14"/>
      <c r="AD130" s="14"/>
      <c r="AE130" s="14"/>
    </row>
    <row r="131" spans="28:31" ht="15" customHeight="1" x14ac:dyDescent="0.25">
      <c r="AB131" s="14"/>
      <c r="AC131" s="14"/>
      <c r="AD131" s="14"/>
      <c r="AE131" s="14"/>
    </row>
    <row r="132" spans="28:31" ht="15" customHeight="1" x14ac:dyDescent="0.25">
      <c r="AB132" s="14"/>
      <c r="AC132" s="14"/>
      <c r="AD132" s="14"/>
      <c r="AE132" s="14"/>
    </row>
    <row r="133" spans="28:31" ht="15" customHeight="1" x14ac:dyDescent="0.25">
      <c r="AB133" s="14"/>
      <c r="AC133" s="14"/>
      <c r="AD133" s="14"/>
      <c r="AE133" s="14"/>
    </row>
    <row r="134" spans="28:31" ht="15" customHeight="1" x14ac:dyDescent="0.25">
      <c r="AB134" s="14"/>
      <c r="AC134" s="14"/>
      <c r="AD134" s="14"/>
      <c r="AE134" s="14"/>
    </row>
    <row r="135" spans="28:31" ht="15" customHeight="1" x14ac:dyDescent="0.25">
      <c r="AB135" s="14"/>
      <c r="AC135" s="14"/>
      <c r="AD135" s="14"/>
      <c r="AE135" s="14"/>
    </row>
    <row r="136" spans="28:31" ht="15" customHeight="1" x14ac:dyDescent="0.25">
      <c r="AB136" s="14"/>
      <c r="AC136" s="14"/>
      <c r="AD136" s="14"/>
      <c r="AE136" s="14"/>
    </row>
    <row r="137" spans="28:31" ht="15" customHeight="1" x14ac:dyDescent="0.25">
      <c r="AB137" s="14"/>
      <c r="AC137" s="14"/>
      <c r="AD137" s="14"/>
      <c r="AE137" s="14"/>
    </row>
    <row r="138" spans="28:31" ht="15" customHeight="1" x14ac:dyDescent="0.25">
      <c r="AB138" s="14"/>
      <c r="AC138" s="14"/>
      <c r="AD138" s="14"/>
      <c r="AE138" s="14"/>
    </row>
    <row r="139" spans="28:31" ht="15" customHeight="1" x14ac:dyDescent="0.25">
      <c r="AB139" s="14"/>
      <c r="AC139" s="14"/>
      <c r="AD139" s="14"/>
      <c r="AE139" s="14"/>
    </row>
    <row r="140" spans="28:31" ht="15" customHeight="1" x14ac:dyDescent="0.25">
      <c r="AB140" s="14"/>
      <c r="AC140" s="14"/>
      <c r="AD140" s="14"/>
      <c r="AE140" s="14"/>
    </row>
    <row r="141" spans="28:31" ht="15" customHeight="1" x14ac:dyDescent="0.25">
      <c r="AB141" s="14"/>
      <c r="AC141" s="14"/>
      <c r="AD141" s="14"/>
      <c r="AE141" s="14"/>
    </row>
    <row r="142" spans="28:31" ht="15" customHeight="1" x14ac:dyDescent="0.25">
      <c r="AB142" s="14"/>
      <c r="AC142" s="14"/>
      <c r="AD142" s="14"/>
      <c r="AE142" s="14"/>
    </row>
    <row r="143" spans="28:31" ht="15" customHeight="1" x14ac:dyDescent="0.25">
      <c r="AB143" s="14"/>
      <c r="AC143" s="14"/>
      <c r="AD143" s="14"/>
      <c r="AE143" s="14"/>
    </row>
    <row r="144" spans="28:31" ht="15" customHeight="1" x14ac:dyDescent="0.25">
      <c r="AB144" s="14"/>
      <c r="AC144" s="14"/>
      <c r="AD144" s="14"/>
      <c r="AE144" s="14"/>
    </row>
    <row r="145" spans="28:31" ht="15" customHeight="1" x14ac:dyDescent="0.25">
      <c r="AB145" s="14"/>
      <c r="AC145" s="14"/>
      <c r="AD145" s="14"/>
      <c r="AE145" s="14"/>
    </row>
    <row r="146" spans="28:31" ht="15" customHeight="1" x14ac:dyDescent="0.25">
      <c r="AB146" s="14"/>
      <c r="AC146" s="14"/>
      <c r="AD146" s="14"/>
      <c r="AE146" s="14"/>
    </row>
    <row r="147" spans="28:31" ht="15" customHeight="1" x14ac:dyDescent="0.25">
      <c r="AB147" s="14"/>
      <c r="AC147" s="14"/>
      <c r="AD147" s="14"/>
      <c r="AE147" s="14"/>
    </row>
    <row r="148" spans="28:31" ht="15" customHeight="1" x14ac:dyDescent="0.25">
      <c r="AB148" s="14"/>
      <c r="AC148" s="14"/>
      <c r="AD148" s="14"/>
      <c r="AE148" s="14"/>
    </row>
    <row r="149" spans="28:31" ht="15" customHeight="1" x14ac:dyDescent="0.25">
      <c r="AB149" s="14"/>
      <c r="AC149" s="14"/>
      <c r="AD149" s="14"/>
      <c r="AE149" s="14"/>
    </row>
    <row r="150" spans="28:31" ht="15" customHeight="1" x14ac:dyDescent="0.25">
      <c r="AB150" s="14"/>
      <c r="AC150" s="14"/>
      <c r="AD150" s="14"/>
      <c r="AE150" s="14"/>
    </row>
    <row r="151" spans="28:31" ht="15" customHeight="1" x14ac:dyDescent="0.25">
      <c r="AB151" s="14"/>
      <c r="AC151" s="14"/>
      <c r="AD151" s="14"/>
      <c r="AE151" s="14"/>
    </row>
    <row r="152" spans="28:31" ht="15" customHeight="1" x14ac:dyDescent="0.25">
      <c r="AB152" s="14"/>
      <c r="AC152" s="14"/>
      <c r="AD152" s="14"/>
      <c r="AE152" s="14"/>
    </row>
    <row r="153" spans="28:31" ht="15" customHeight="1" x14ac:dyDescent="0.25">
      <c r="AB153" s="14"/>
      <c r="AC153" s="14"/>
      <c r="AD153" s="14"/>
      <c r="AE153" s="14"/>
    </row>
    <row r="154" spans="28:31" ht="15" customHeight="1" x14ac:dyDescent="0.25">
      <c r="AB154" s="14"/>
      <c r="AC154" s="14"/>
      <c r="AD154" s="14"/>
      <c r="AE154" s="14"/>
    </row>
    <row r="155" spans="28:31" ht="15" customHeight="1" x14ac:dyDescent="0.25">
      <c r="AB155" s="14"/>
      <c r="AC155" s="14"/>
      <c r="AD155" s="14"/>
      <c r="AE155" s="14"/>
    </row>
    <row r="156" spans="28:31" ht="15" customHeight="1" x14ac:dyDescent="0.25">
      <c r="AB156" s="14"/>
      <c r="AC156" s="14"/>
      <c r="AD156" s="14"/>
      <c r="AE156" s="14"/>
    </row>
    <row r="157" spans="28:31" ht="15" customHeight="1" x14ac:dyDescent="0.25">
      <c r="AB157" s="14"/>
      <c r="AC157" s="14"/>
      <c r="AD157" s="14"/>
      <c r="AE157" s="14"/>
    </row>
    <row r="158" spans="28:31" ht="15" customHeight="1" x14ac:dyDescent="0.25">
      <c r="AB158" s="14"/>
      <c r="AC158" s="14"/>
      <c r="AD158" s="14"/>
      <c r="AE158" s="14"/>
    </row>
    <row r="159" spans="28:31" ht="15" customHeight="1" x14ac:dyDescent="0.25">
      <c r="AB159" s="14"/>
      <c r="AC159" s="14"/>
      <c r="AD159" s="14"/>
      <c r="AE159" s="14"/>
    </row>
    <row r="160" spans="28:31" ht="15" customHeight="1" x14ac:dyDescent="0.25">
      <c r="AB160" s="14"/>
      <c r="AC160" s="14"/>
      <c r="AD160" s="14"/>
      <c r="AE160" s="14"/>
    </row>
    <row r="161" spans="28:31" ht="15" customHeight="1" x14ac:dyDescent="0.25">
      <c r="AB161" s="14"/>
      <c r="AC161" s="14"/>
      <c r="AD161" s="14"/>
      <c r="AE161" s="14"/>
    </row>
    <row r="162" spans="28:31" ht="15" customHeight="1" x14ac:dyDescent="0.25">
      <c r="AB162" s="14"/>
      <c r="AC162" s="14"/>
      <c r="AD162" s="14"/>
      <c r="AE162" s="14"/>
    </row>
    <row r="163" spans="28:31" ht="15" customHeight="1" x14ac:dyDescent="0.25">
      <c r="AB163" s="14"/>
      <c r="AC163" s="14"/>
      <c r="AD163" s="14"/>
      <c r="AE163" s="14"/>
    </row>
    <row r="164" spans="28:31" ht="15" customHeight="1" x14ac:dyDescent="0.25">
      <c r="AB164" s="14"/>
      <c r="AC164" s="14"/>
      <c r="AD164" s="14"/>
      <c r="AE164" s="14"/>
    </row>
    <row r="165" spans="28:31" ht="15" customHeight="1" x14ac:dyDescent="0.25">
      <c r="AB165" s="14"/>
      <c r="AC165" s="14"/>
      <c r="AD165" s="14"/>
      <c r="AE165" s="14"/>
    </row>
    <row r="166" spans="28:31" ht="15" customHeight="1" x14ac:dyDescent="0.25">
      <c r="AB166" s="14"/>
      <c r="AC166" s="14"/>
      <c r="AD166" s="14"/>
      <c r="AE166" s="14"/>
    </row>
    <row r="167" spans="28:31" ht="15" customHeight="1" x14ac:dyDescent="0.25">
      <c r="AB167" s="14"/>
      <c r="AC167" s="14"/>
      <c r="AD167" s="14"/>
      <c r="AE167" s="14"/>
    </row>
    <row r="168" spans="28:31" ht="15" customHeight="1" x14ac:dyDescent="0.25">
      <c r="AB168" s="14"/>
      <c r="AC168" s="14"/>
      <c r="AD168" s="14"/>
      <c r="AE168" s="14"/>
    </row>
    <row r="169" spans="28:31" ht="15" customHeight="1" x14ac:dyDescent="0.25">
      <c r="AB169" s="14"/>
      <c r="AC169" s="14"/>
      <c r="AD169" s="14"/>
      <c r="AE169" s="14"/>
    </row>
    <row r="170" spans="28:31" ht="15" customHeight="1" x14ac:dyDescent="0.25">
      <c r="AB170" s="14"/>
      <c r="AC170" s="14"/>
      <c r="AD170" s="14"/>
      <c r="AE170" s="14"/>
    </row>
    <row r="171" spans="28:31" ht="15" customHeight="1" x14ac:dyDescent="0.25">
      <c r="AB171" s="14"/>
      <c r="AC171" s="14"/>
      <c r="AD171" s="14"/>
      <c r="AE171" s="14"/>
    </row>
    <row r="172" spans="28:31" ht="15" customHeight="1" x14ac:dyDescent="0.25">
      <c r="AB172" s="14"/>
      <c r="AC172" s="14"/>
      <c r="AD172" s="14"/>
      <c r="AE172" s="14"/>
    </row>
    <row r="173" spans="28:31" ht="15" customHeight="1" x14ac:dyDescent="0.25">
      <c r="AB173" s="14"/>
      <c r="AC173" s="14"/>
      <c r="AD173" s="14"/>
      <c r="AE173" s="14"/>
    </row>
    <row r="174" spans="28:31" ht="15" customHeight="1" x14ac:dyDescent="0.25">
      <c r="AB174" s="14"/>
      <c r="AC174" s="14"/>
      <c r="AD174" s="14"/>
      <c r="AE174" s="14"/>
    </row>
    <row r="175" spans="28:31" ht="15" customHeight="1" x14ac:dyDescent="0.25">
      <c r="AB175" s="14"/>
      <c r="AC175" s="14"/>
      <c r="AD175" s="14"/>
      <c r="AE175" s="14"/>
    </row>
    <row r="176" spans="28:31" x14ac:dyDescent="0.25">
      <c r="AB176" s="14"/>
      <c r="AC176" s="14"/>
      <c r="AD176" s="14"/>
      <c r="AE176" s="14"/>
    </row>
    <row r="177" spans="28:31" x14ac:dyDescent="0.25">
      <c r="AB177" s="14"/>
      <c r="AC177" s="14"/>
      <c r="AD177" s="14"/>
      <c r="AE177" s="14"/>
    </row>
    <row r="178" spans="28:31" x14ac:dyDescent="0.25">
      <c r="AB178" s="14"/>
      <c r="AC178" s="14"/>
      <c r="AD178" s="14"/>
      <c r="AE178" s="14"/>
    </row>
    <row r="179" spans="28:31" x14ac:dyDescent="0.25">
      <c r="AB179" s="14"/>
      <c r="AC179" s="14"/>
      <c r="AD179" s="14"/>
      <c r="AE179" s="14"/>
    </row>
    <row r="180" spans="28:31" x14ac:dyDescent="0.25">
      <c r="AB180" s="14"/>
      <c r="AC180" s="14"/>
      <c r="AD180" s="14"/>
      <c r="AE180" s="14"/>
    </row>
    <row r="181" spans="28:31" x14ac:dyDescent="0.25">
      <c r="AB181" s="14"/>
      <c r="AC181" s="14"/>
      <c r="AD181" s="14"/>
      <c r="AE181" s="14"/>
    </row>
    <row r="182" spans="28:31" x14ac:dyDescent="0.25">
      <c r="AB182" s="14"/>
      <c r="AC182" s="14"/>
      <c r="AD182" s="14"/>
      <c r="AE182" s="14"/>
    </row>
    <row r="183" spans="28:31" x14ac:dyDescent="0.25">
      <c r="AB183" s="14"/>
      <c r="AC183" s="14"/>
      <c r="AD183" s="14"/>
      <c r="AE183" s="14"/>
    </row>
    <row r="184" spans="28:31" x14ac:dyDescent="0.25">
      <c r="AB184" s="14"/>
      <c r="AC184" s="14"/>
      <c r="AD184" s="14"/>
      <c r="AE184" s="14"/>
    </row>
    <row r="185" spans="28:31" x14ac:dyDescent="0.25">
      <c r="AB185" s="14"/>
      <c r="AC185" s="14"/>
      <c r="AD185" s="14"/>
      <c r="AE185" s="14"/>
    </row>
    <row r="186" spans="28:31" x14ac:dyDescent="0.25">
      <c r="AB186" s="14"/>
      <c r="AC186" s="14"/>
      <c r="AD186" s="14"/>
      <c r="AE186" s="14"/>
    </row>
    <row r="187" spans="28:31" x14ac:dyDescent="0.25">
      <c r="AB187" s="14"/>
      <c r="AC187" s="14"/>
      <c r="AD187" s="14"/>
      <c r="AE187" s="14"/>
    </row>
  </sheetData>
  <mergeCells count="41">
    <mergeCell ref="V3:W3"/>
    <mergeCell ref="X3:Y3"/>
    <mergeCell ref="G21:G25"/>
    <mergeCell ref="M21:M25"/>
    <mergeCell ref="L21:L25"/>
    <mergeCell ref="K21:K25"/>
    <mergeCell ref="J21:J25"/>
    <mergeCell ref="O21:O25"/>
    <mergeCell ref="F11:I11"/>
    <mergeCell ref="F12:F16"/>
    <mergeCell ref="G12:G16"/>
    <mergeCell ref="H12:H16"/>
    <mergeCell ref="K11:N11"/>
    <mergeCell ref="K12:K16"/>
    <mergeCell ref="L12:L16"/>
    <mergeCell ref="B12:B16"/>
    <mergeCell ref="I12:I16"/>
    <mergeCell ref="C12:C16"/>
    <mergeCell ref="D12:D16"/>
    <mergeCell ref="U3:U4"/>
    <mergeCell ref="B4:B8"/>
    <mergeCell ref="C4:C8"/>
    <mergeCell ref="D4:D8"/>
    <mergeCell ref="E4:E8"/>
    <mergeCell ref="B11:D11"/>
    <mergeCell ref="Z3:AA3"/>
    <mergeCell ref="I21:I25"/>
    <mergeCell ref="Q21:Q25"/>
    <mergeCell ref="B20:I20"/>
    <mergeCell ref="J20:Q20"/>
    <mergeCell ref="F21:F25"/>
    <mergeCell ref="N21:N25"/>
    <mergeCell ref="P21:P25"/>
    <mergeCell ref="H21:H25"/>
    <mergeCell ref="C21:C25"/>
    <mergeCell ref="D21:D25"/>
    <mergeCell ref="E21:E25"/>
    <mergeCell ref="B21:B25"/>
    <mergeCell ref="M12:M16"/>
    <mergeCell ref="N12:N16"/>
    <mergeCell ref="B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Sheet1</vt:lpstr>
      <vt:lpstr>Dashboard!Print_Area</vt:lpstr>
    </vt:vector>
  </TitlesOfParts>
  <Company>CtrlSoft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cyril</cp:lastModifiedBy>
  <cp:lastPrinted>2016-02-22T20:39:17Z</cp:lastPrinted>
  <dcterms:created xsi:type="dcterms:W3CDTF">2015-08-10T06:59:36Z</dcterms:created>
  <dcterms:modified xsi:type="dcterms:W3CDTF">2016-06-12T19:44:09Z</dcterms:modified>
</cp:coreProperties>
</file>