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eliver_Master''''''''''''''''''''''''''''''''''''''''''''''''''''\pdf final\"/>
    </mc:Choice>
  </mc:AlternateContent>
  <bookViews>
    <workbookView xWindow="0" yWindow="0" windowWidth="28800" windowHeight="12300" tabRatio="425" activeTab="4"/>
  </bookViews>
  <sheets>
    <sheet name="Conf.4" sheetId="4" r:id="rId1"/>
    <sheet name="Conf.3" sheetId="5" r:id="rId2"/>
    <sheet name="Conf.2" sheetId="7" r:id="rId3"/>
    <sheet name="Worst" sheetId="9" r:id="rId4"/>
    <sheet name="Conf.1" sheetId="11" r:id="rId5"/>
  </sheets>
  <definedNames>
    <definedName name="CryptoKeyPr">#REF!</definedName>
    <definedName name="DeviceHardening">#REF!</definedName>
    <definedName name="LeastPrivilege">#REF!</definedName>
    <definedName name="MemoryPr">#REF!</definedName>
    <definedName name="Quadrat">#REF!</definedName>
    <definedName name="QuadratCr">#REF!</definedName>
    <definedName name="Quotient">#REF!</definedName>
    <definedName name="RootTrust">#REF!</definedName>
    <definedName name="SecureBoot">#REF!</definedName>
    <definedName name="SumWeights">#REF!</definedName>
    <definedName name="xWeight">#REF!</definedName>
  </definedNames>
  <calcPr calcId="162913"/>
</workbook>
</file>

<file path=xl/calcChain.xml><?xml version="1.0" encoding="utf-8"?>
<calcChain xmlns="http://schemas.openxmlformats.org/spreadsheetml/2006/main">
  <c r="C31" i="7" l="1"/>
  <c r="E31" i="7" s="1"/>
  <c r="C30" i="7"/>
  <c r="E30" i="7" s="1"/>
  <c r="C30" i="5"/>
  <c r="E30" i="5" s="1"/>
  <c r="C29" i="5"/>
  <c r="E29" i="5" s="1"/>
  <c r="C30" i="4"/>
  <c r="E30" i="4" s="1"/>
  <c r="C29" i="4"/>
  <c r="E29" i="4" s="1"/>
  <c r="C70" i="11"/>
  <c r="C71" i="11" s="1"/>
  <c r="N69" i="11"/>
  <c r="C67" i="11"/>
  <c r="E67" i="11" s="1"/>
  <c r="C66" i="11"/>
  <c r="E66" i="11" s="1"/>
  <c r="N65" i="11"/>
  <c r="C63" i="11"/>
  <c r="E63" i="11" s="1"/>
  <c r="C62" i="11"/>
  <c r="E62" i="11" s="1"/>
  <c r="C61" i="11"/>
  <c r="E61" i="11" s="1"/>
  <c r="N60" i="11"/>
  <c r="C58" i="11"/>
  <c r="E58" i="11" s="1"/>
  <c r="C57" i="11"/>
  <c r="E57" i="11" s="1"/>
  <c r="C56" i="11"/>
  <c r="E56" i="11" s="1"/>
  <c r="C55" i="11"/>
  <c r="E55" i="11" s="1"/>
  <c r="C54" i="11"/>
  <c r="E54" i="11" s="1"/>
  <c r="C53" i="11"/>
  <c r="E53" i="11" s="1"/>
  <c r="C52" i="11"/>
  <c r="E52" i="11" s="1"/>
  <c r="C51" i="11"/>
  <c r="E51" i="11" s="1"/>
  <c r="N50" i="11"/>
  <c r="I50" i="11"/>
  <c r="C46" i="11"/>
  <c r="E46" i="11" s="1"/>
  <c r="C45" i="11"/>
  <c r="E45" i="11" s="1"/>
  <c r="C44" i="11"/>
  <c r="E44" i="11" s="1"/>
  <c r="C43" i="11"/>
  <c r="E43" i="11" s="1"/>
  <c r="I42" i="11"/>
  <c r="C40" i="11"/>
  <c r="E40" i="11" s="1"/>
  <c r="C39" i="11"/>
  <c r="E39" i="11" s="1"/>
  <c r="C38" i="11"/>
  <c r="I37" i="11"/>
  <c r="C35" i="11"/>
  <c r="E35" i="11" s="1"/>
  <c r="C34" i="11"/>
  <c r="E34" i="11" s="1"/>
  <c r="I33" i="11"/>
  <c r="C31" i="11"/>
  <c r="E31" i="11" s="1"/>
  <c r="C30" i="11"/>
  <c r="E30" i="11" s="1"/>
  <c r="C29" i="11"/>
  <c r="E29" i="11" s="1"/>
  <c r="C28" i="11"/>
  <c r="E28" i="11" s="1"/>
  <c r="C27" i="11"/>
  <c r="E27" i="11" s="1"/>
  <c r="C26" i="11"/>
  <c r="C25" i="11"/>
  <c r="E25" i="11" s="1"/>
  <c r="I24" i="11"/>
  <c r="C22" i="11"/>
  <c r="E22" i="11" s="1"/>
  <c r="C21" i="11"/>
  <c r="E21" i="11" s="1"/>
  <c r="C20" i="11"/>
  <c r="E20" i="11" s="1"/>
  <c r="C19" i="11"/>
  <c r="C18" i="11"/>
  <c r="E18" i="11" s="1"/>
  <c r="C17" i="11"/>
  <c r="E17" i="11" s="1"/>
  <c r="I16" i="11"/>
  <c r="N15" i="11"/>
  <c r="C28" i="9"/>
  <c r="E28" i="9" s="1"/>
  <c r="C27" i="9"/>
  <c r="E27" i="9" s="1"/>
  <c r="C37" i="9"/>
  <c r="E37" i="9" s="1"/>
  <c r="C23" i="11" l="1"/>
  <c r="E64" i="11"/>
  <c r="E68" i="11"/>
  <c r="C64" i="11"/>
  <c r="C41" i="11"/>
  <c r="C68" i="11"/>
  <c r="C36" i="11"/>
  <c r="E36" i="11"/>
  <c r="N72" i="11"/>
  <c r="E38" i="11"/>
  <c r="E41" i="11" s="1"/>
  <c r="I48" i="11"/>
  <c r="E47" i="11"/>
  <c r="E19" i="11"/>
  <c r="E23" i="11" s="1"/>
  <c r="C32" i="11"/>
  <c r="E26" i="11"/>
  <c r="E32" i="11" s="1"/>
  <c r="E59" i="11"/>
  <c r="E70" i="11"/>
  <c r="E71" i="11" s="1"/>
  <c r="F71" i="11" s="1"/>
  <c r="G71" i="11" s="1"/>
  <c r="C47" i="11"/>
  <c r="C59" i="11"/>
  <c r="C67" i="9"/>
  <c r="C68" i="9" s="1"/>
  <c r="L66" i="9"/>
  <c r="C64" i="9"/>
  <c r="C63" i="9"/>
  <c r="L62" i="9"/>
  <c r="C60" i="9"/>
  <c r="E60" i="9" s="1"/>
  <c r="C59" i="9"/>
  <c r="E59" i="9" s="1"/>
  <c r="C58" i="9"/>
  <c r="L57" i="9"/>
  <c r="C55" i="9"/>
  <c r="E55" i="9" s="1"/>
  <c r="C54" i="9"/>
  <c r="E54" i="9" s="1"/>
  <c r="C53" i="9"/>
  <c r="E53" i="9" s="1"/>
  <c r="C52" i="9"/>
  <c r="E52" i="9" s="1"/>
  <c r="C51" i="9"/>
  <c r="E51" i="9" s="1"/>
  <c r="C50" i="9"/>
  <c r="E50" i="9" s="1"/>
  <c r="C49" i="9"/>
  <c r="E49" i="9" s="1"/>
  <c r="C48" i="9"/>
  <c r="E48" i="9" s="1"/>
  <c r="L47" i="9"/>
  <c r="H47" i="9"/>
  <c r="C43" i="9"/>
  <c r="E43" i="9" s="1"/>
  <c r="C42" i="9"/>
  <c r="E42" i="9" s="1"/>
  <c r="C41" i="9"/>
  <c r="E41" i="9" s="1"/>
  <c r="C40" i="9"/>
  <c r="E40" i="9" s="1"/>
  <c r="H39" i="9"/>
  <c r="C36" i="9"/>
  <c r="E36" i="9" s="1"/>
  <c r="C35" i="9"/>
  <c r="H34" i="9"/>
  <c r="C32" i="9"/>
  <c r="E32" i="9" s="1"/>
  <c r="C31" i="9"/>
  <c r="H30" i="9"/>
  <c r="C26" i="9"/>
  <c r="E26" i="9" s="1"/>
  <c r="C25" i="9"/>
  <c r="E25" i="9" s="1"/>
  <c r="C24" i="9"/>
  <c r="E24" i="9" s="1"/>
  <c r="C23" i="9"/>
  <c r="E23" i="9" s="1"/>
  <c r="C22" i="9"/>
  <c r="H21" i="9"/>
  <c r="C19" i="9"/>
  <c r="E19" i="9" s="1"/>
  <c r="C18" i="9"/>
  <c r="E18" i="9" s="1"/>
  <c r="C17" i="9"/>
  <c r="E17" i="9" s="1"/>
  <c r="C16" i="9"/>
  <c r="E16" i="9" s="1"/>
  <c r="C15" i="9"/>
  <c r="E15" i="9" s="1"/>
  <c r="C14" i="9"/>
  <c r="E14" i="9" s="1"/>
  <c r="G13" i="9"/>
  <c r="G14" i="9" s="1"/>
  <c r="C13" i="9"/>
  <c r="E13" i="9" s="1"/>
  <c r="C12" i="9"/>
  <c r="H11" i="9"/>
  <c r="L10" i="9"/>
  <c r="C61" i="9" l="1"/>
  <c r="E63" i="9"/>
  <c r="C65" i="9"/>
  <c r="E35" i="9"/>
  <c r="E38" i="9" s="1"/>
  <c r="C38" i="9"/>
  <c r="F68" i="11"/>
  <c r="G68" i="11" s="1"/>
  <c r="O68" i="11" s="1"/>
  <c r="F32" i="11"/>
  <c r="G32" i="11" s="1"/>
  <c r="J32" i="11" s="1"/>
  <c r="F36" i="11"/>
  <c r="G36" i="11" s="1"/>
  <c r="F64" i="11"/>
  <c r="G64" i="11" s="1"/>
  <c r="F59" i="11"/>
  <c r="G59" i="11" s="1"/>
  <c r="O59" i="11" s="1"/>
  <c r="F41" i="11"/>
  <c r="G41" i="11" s="1"/>
  <c r="J41" i="11" s="1"/>
  <c r="E22" i="9"/>
  <c r="E29" i="9" s="1"/>
  <c r="C29" i="9"/>
  <c r="F47" i="11"/>
  <c r="G47" i="11" s="1"/>
  <c r="J47" i="11" s="1"/>
  <c r="F23" i="11"/>
  <c r="G23" i="11" s="1"/>
  <c r="J23" i="11" s="1"/>
  <c r="O71" i="11"/>
  <c r="C20" i="9"/>
  <c r="L69" i="9"/>
  <c r="E12" i="9"/>
  <c r="E20" i="9" s="1"/>
  <c r="E58" i="9"/>
  <c r="E61" i="9" s="1"/>
  <c r="H45" i="9"/>
  <c r="C56" i="9"/>
  <c r="C44" i="9"/>
  <c r="C33" i="9"/>
  <c r="E31" i="9"/>
  <c r="E33" i="9" s="1"/>
  <c r="E44" i="9"/>
  <c r="E56" i="9"/>
  <c r="E64" i="9"/>
  <c r="E67" i="9"/>
  <c r="E68" i="9" s="1"/>
  <c r="F68" i="9" s="1"/>
  <c r="G68" i="9" s="1"/>
  <c r="G18" i="7"/>
  <c r="C34" i="7"/>
  <c r="C35" i="7"/>
  <c r="C17" i="7"/>
  <c r="C18" i="7"/>
  <c r="C19" i="7"/>
  <c r="K23" i="11" l="1"/>
  <c r="K32" i="11"/>
  <c r="K47" i="11"/>
  <c r="K41" i="11"/>
  <c r="E65" i="9"/>
  <c r="O64" i="11"/>
  <c r="J36" i="11"/>
  <c r="F61" i="9"/>
  <c r="G61" i="9" s="1"/>
  <c r="M61" i="9" s="1"/>
  <c r="F29" i="9"/>
  <c r="G29" i="9" s="1"/>
  <c r="I29" i="9" s="1"/>
  <c r="F33" i="9"/>
  <c r="G33" i="9" s="1"/>
  <c r="I33" i="9" s="1"/>
  <c r="F20" i="9"/>
  <c r="G20" i="9" s="1"/>
  <c r="I20" i="9" s="1"/>
  <c r="F65" i="9"/>
  <c r="G65" i="9" s="1"/>
  <c r="F44" i="9"/>
  <c r="G44" i="9" s="1"/>
  <c r="F38" i="9"/>
  <c r="G38" i="9" s="1"/>
  <c r="I38" i="9" s="1"/>
  <c r="M68" i="9"/>
  <c r="F56" i="9"/>
  <c r="G56" i="9" s="1"/>
  <c r="C70" i="7"/>
  <c r="C71" i="7" s="1"/>
  <c r="N69" i="7"/>
  <c r="C67" i="7"/>
  <c r="E67" i="7" s="1"/>
  <c r="C66" i="7"/>
  <c r="N65" i="7"/>
  <c r="C63" i="7"/>
  <c r="E63" i="7" s="1"/>
  <c r="C62" i="7"/>
  <c r="E62" i="7" s="1"/>
  <c r="C61" i="7"/>
  <c r="N60" i="7"/>
  <c r="C58" i="7"/>
  <c r="E58" i="7" s="1"/>
  <c r="C57" i="7"/>
  <c r="E57" i="7" s="1"/>
  <c r="C56" i="7"/>
  <c r="E56" i="7" s="1"/>
  <c r="C55" i="7"/>
  <c r="E55" i="7" s="1"/>
  <c r="C54" i="7"/>
  <c r="E54" i="7" s="1"/>
  <c r="C53" i="7"/>
  <c r="E53" i="7" s="1"/>
  <c r="C52" i="7"/>
  <c r="E52" i="7" s="1"/>
  <c r="C51" i="7"/>
  <c r="N50" i="7"/>
  <c r="I50" i="7"/>
  <c r="C46" i="7"/>
  <c r="E46" i="7" s="1"/>
  <c r="C45" i="7"/>
  <c r="E45" i="7" s="1"/>
  <c r="C44" i="7"/>
  <c r="E44" i="7" s="1"/>
  <c r="C43" i="7"/>
  <c r="I42" i="7"/>
  <c r="C40" i="7"/>
  <c r="E40" i="7" s="1"/>
  <c r="C39" i="7"/>
  <c r="C38" i="7"/>
  <c r="E38" i="7" s="1"/>
  <c r="I37" i="7"/>
  <c r="E34" i="7"/>
  <c r="I33" i="7"/>
  <c r="C29" i="7"/>
  <c r="E29" i="7" s="1"/>
  <c r="C28" i="7"/>
  <c r="C27" i="7"/>
  <c r="E27" i="7" s="1"/>
  <c r="C26" i="7"/>
  <c r="E26" i="7" s="1"/>
  <c r="C25" i="7"/>
  <c r="E25" i="7" s="1"/>
  <c r="I24" i="7"/>
  <c r="C22" i="7"/>
  <c r="E22" i="7" s="1"/>
  <c r="C21" i="7"/>
  <c r="E21" i="7" s="1"/>
  <c r="C20" i="7"/>
  <c r="E20" i="7" s="1"/>
  <c r="E19" i="7"/>
  <c r="E18" i="7"/>
  <c r="E17" i="7"/>
  <c r="I16" i="7"/>
  <c r="N15" i="7"/>
  <c r="C69" i="5"/>
  <c r="E69" i="5" s="1"/>
  <c r="E70" i="5" s="1"/>
  <c r="N68" i="5"/>
  <c r="C66" i="5"/>
  <c r="E66" i="5" s="1"/>
  <c r="C65" i="5"/>
  <c r="E65" i="5" s="1"/>
  <c r="N64" i="5"/>
  <c r="C62" i="5"/>
  <c r="E62" i="5" s="1"/>
  <c r="C61" i="5"/>
  <c r="E61" i="5" s="1"/>
  <c r="C60" i="5"/>
  <c r="N59" i="5"/>
  <c r="C57" i="5"/>
  <c r="E57" i="5" s="1"/>
  <c r="C56" i="5"/>
  <c r="E56" i="5" s="1"/>
  <c r="C55" i="5"/>
  <c r="E55" i="5" s="1"/>
  <c r="C54" i="5"/>
  <c r="E54" i="5" s="1"/>
  <c r="C53" i="5"/>
  <c r="E53" i="5" s="1"/>
  <c r="C52" i="5"/>
  <c r="E52" i="5" s="1"/>
  <c r="C51" i="5"/>
  <c r="E51" i="5" s="1"/>
  <c r="C50" i="5"/>
  <c r="E50" i="5" s="1"/>
  <c r="N49" i="5"/>
  <c r="I49" i="5"/>
  <c r="C45" i="5"/>
  <c r="E45" i="5" s="1"/>
  <c r="C44" i="5"/>
  <c r="E44" i="5" s="1"/>
  <c r="C43" i="5"/>
  <c r="E43" i="5" s="1"/>
  <c r="C42" i="5"/>
  <c r="E42" i="5" s="1"/>
  <c r="I41" i="5"/>
  <c r="C39" i="5"/>
  <c r="E39" i="5" s="1"/>
  <c r="C38" i="5"/>
  <c r="E38" i="5" s="1"/>
  <c r="C37" i="5"/>
  <c r="E37" i="5" s="1"/>
  <c r="I36" i="5"/>
  <c r="C34" i="5"/>
  <c r="E34" i="5" s="1"/>
  <c r="C33" i="5"/>
  <c r="E33" i="5" s="1"/>
  <c r="I32" i="5"/>
  <c r="C28" i="5"/>
  <c r="E28" i="5" s="1"/>
  <c r="C27" i="5"/>
  <c r="E27" i="5" s="1"/>
  <c r="C26" i="5"/>
  <c r="E26" i="5" s="1"/>
  <c r="C25" i="5"/>
  <c r="E25" i="5" s="1"/>
  <c r="C24" i="5"/>
  <c r="I23" i="5"/>
  <c r="C21" i="5"/>
  <c r="E21" i="5" s="1"/>
  <c r="C20" i="5"/>
  <c r="E20" i="5" s="1"/>
  <c r="C19" i="5"/>
  <c r="E19" i="5" s="1"/>
  <c r="C18" i="5"/>
  <c r="E18" i="5" s="1"/>
  <c r="C17" i="5"/>
  <c r="E17" i="5" s="1"/>
  <c r="C16" i="5"/>
  <c r="I15" i="5"/>
  <c r="N14" i="5"/>
  <c r="C62" i="4"/>
  <c r="E62" i="4" s="1"/>
  <c r="C61" i="4"/>
  <c r="E61" i="4" s="1"/>
  <c r="I49" i="4"/>
  <c r="C57" i="4"/>
  <c r="E57" i="4" s="1"/>
  <c r="C56" i="4"/>
  <c r="E56" i="4" s="1"/>
  <c r="C55" i="4"/>
  <c r="E55" i="4" s="1"/>
  <c r="C54" i="4"/>
  <c r="E54" i="4" s="1"/>
  <c r="C53" i="4"/>
  <c r="E53" i="4" s="1"/>
  <c r="C52" i="4"/>
  <c r="E52" i="4" s="1"/>
  <c r="C45" i="4"/>
  <c r="E45" i="4" s="1"/>
  <c r="C44" i="4"/>
  <c r="E44" i="4" s="1"/>
  <c r="C28" i="4"/>
  <c r="E28" i="4" s="1"/>
  <c r="C27" i="4"/>
  <c r="E27" i="4" s="1"/>
  <c r="C26" i="4"/>
  <c r="E26" i="4" s="1"/>
  <c r="C25" i="4"/>
  <c r="E25" i="4" s="1"/>
  <c r="C21" i="4"/>
  <c r="E21" i="4" s="1"/>
  <c r="C20" i="4"/>
  <c r="E20" i="4" s="1"/>
  <c r="C19" i="4"/>
  <c r="E19" i="4" s="1"/>
  <c r="C18" i="4"/>
  <c r="E18" i="4" s="1"/>
  <c r="I47" i="5" l="1"/>
  <c r="J48" i="11"/>
  <c r="K48" i="11" s="1"/>
  <c r="L48" i="11" s="1"/>
  <c r="K36" i="11"/>
  <c r="E23" i="7"/>
  <c r="C23" i="7"/>
  <c r="E16" i="5"/>
  <c r="E22" i="5" s="1"/>
  <c r="C22" i="5"/>
  <c r="E61" i="7"/>
  <c r="E64" i="7" s="1"/>
  <c r="C64" i="7"/>
  <c r="E60" i="5"/>
  <c r="E63" i="5" s="1"/>
  <c r="C63" i="5"/>
  <c r="C68" i="7"/>
  <c r="E67" i="5"/>
  <c r="C70" i="5"/>
  <c r="F70" i="5" s="1"/>
  <c r="G70" i="5" s="1"/>
  <c r="C31" i="5"/>
  <c r="C67" i="5"/>
  <c r="N71" i="5"/>
  <c r="E35" i="5"/>
  <c r="C35" i="5"/>
  <c r="M65" i="9"/>
  <c r="I44" i="9"/>
  <c r="I45" i="9" s="1"/>
  <c r="J45" i="9" s="1"/>
  <c r="K45" i="9" s="1"/>
  <c r="M56" i="9"/>
  <c r="N72" i="7"/>
  <c r="C32" i="7"/>
  <c r="C41" i="7"/>
  <c r="I48" i="7"/>
  <c r="C59" i="7"/>
  <c r="C36" i="7"/>
  <c r="C47" i="7"/>
  <c r="E35" i="7"/>
  <c r="E36" i="7" s="1"/>
  <c r="E28" i="7"/>
  <c r="E32" i="7" s="1"/>
  <c r="E39" i="7"/>
  <c r="E41" i="7" s="1"/>
  <c r="E66" i="7"/>
  <c r="E68" i="7" s="1"/>
  <c r="E43" i="7"/>
  <c r="E47" i="7" s="1"/>
  <c r="E51" i="7"/>
  <c r="E59" i="7" s="1"/>
  <c r="E70" i="7"/>
  <c r="E71" i="7" s="1"/>
  <c r="F71" i="7" s="1"/>
  <c r="G71" i="7" s="1"/>
  <c r="E46" i="5"/>
  <c r="E58" i="5"/>
  <c r="E40" i="5"/>
  <c r="E24" i="5"/>
  <c r="E31" i="5" s="1"/>
  <c r="C46" i="5"/>
  <c r="C58" i="5"/>
  <c r="C40" i="5"/>
  <c r="N68" i="4"/>
  <c r="N64" i="4"/>
  <c r="N59" i="4"/>
  <c r="N49" i="4"/>
  <c r="N14" i="4"/>
  <c r="O48" i="11" l="1"/>
  <c r="O72" i="11" s="1"/>
  <c r="P72" i="11" s="1"/>
  <c r="Q72" i="11" s="1"/>
  <c r="Q73" i="11" s="1"/>
  <c r="L49" i="11"/>
  <c r="F47" i="7"/>
  <c r="G47" i="7" s="1"/>
  <c r="H47" i="7" s="1"/>
  <c r="F35" i="5"/>
  <c r="G35" i="5" s="1"/>
  <c r="J35" i="5" s="1"/>
  <c r="F64" i="7"/>
  <c r="G64" i="7" s="1"/>
  <c r="H64" i="7" s="1"/>
  <c r="F68" i="7"/>
  <c r="G68" i="7" s="1"/>
  <c r="F67" i="5"/>
  <c r="G67" i="5" s="1"/>
  <c r="O67" i="5" s="1"/>
  <c r="O70" i="5"/>
  <c r="H70" i="5"/>
  <c r="F31" i="5"/>
  <c r="G31" i="5" s="1"/>
  <c r="H31" i="5" s="1"/>
  <c r="F41" i="7"/>
  <c r="G41" i="7" s="1"/>
  <c r="J41" i="7" s="1"/>
  <c r="F46" i="5"/>
  <c r="G46" i="5" s="1"/>
  <c r="J46" i="5" s="1"/>
  <c r="F22" i="5"/>
  <c r="G22" i="5" s="1"/>
  <c r="J22" i="5" s="1"/>
  <c r="K46" i="9"/>
  <c r="M45" i="9"/>
  <c r="M69" i="9" s="1"/>
  <c r="N69" i="9" s="1"/>
  <c r="O69" i="9" s="1"/>
  <c r="F36" i="7"/>
  <c r="G36" i="7" s="1"/>
  <c r="H36" i="7" s="1"/>
  <c r="F59" i="7"/>
  <c r="G59" i="7" s="1"/>
  <c r="H59" i="7" s="1"/>
  <c r="F32" i="7"/>
  <c r="G32" i="7" s="1"/>
  <c r="H32" i="7" s="1"/>
  <c r="F23" i="7"/>
  <c r="G23" i="7" s="1"/>
  <c r="O71" i="7"/>
  <c r="H71" i="7"/>
  <c r="F40" i="5"/>
  <c r="G40" i="5" s="1"/>
  <c r="F63" i="5"/>
  <c r="G63" i="5" s="1"/>
  <c r="F58" i="5"/>
  <c r="G58" i="5" s="1"/>
  <c r="N70" i="4"/>
  <c r="I41" i="4"/>
  <c r="I36" i="4"/>
  <c r="I32" i="4"/>
  <c r="I23" i="4"/>
  <c r="I15" i="4"/>
  <c r="K41" i="7" l="1"/>
  <c r="J47" i="7"/>
  <c r="K22" i="5"/>
  <c r="K46" i="5"/>
  <c r="R72" i="11"/>
  <c r="O64" i="7"/>
  <c r="H35" i="5"/>
  <c r="J31" i="5"/>
  <c r="O68" i="7"/>
  <c r="H68" i="7"/>
  <c r="H41" i="7"/>
  <c r="H67" i="5"/>
  <c r="O59" i="7"/>
  <c r="J32" i="7"/>
  <c r="H22" i="5"/>
  <c r="H46" i="5"/>
  <c r="O70" i="9"/>
  <c r="P69" i="9"/>
  <c r="J36" i="7"/>
  <c r="H23" i="7"/>
  <c r="J23" i="7"/>
  <c r="H58" i="5"/>
  <c r="O58" i="5"/>
  <c r="H63" i="5"/>
  <c r="O63" i="5"/>
  <c r="J40" i="5"/>
  <c r="H40" i="5"/>
  <c r="I47" i="4"/>
  <c r="K36" i="7" l="1"/>
  <c r="K40" i="5"/>
  <c r="K31" i="5"/>
  <c r="K47" i="7"/>
  <c r="K23" i="7"/>
  <c r="K32" i="7"/>
  <c r="J47" i="5"/>
  <c r="K47" i="5" s="1"/>
  <c r="L47" i="5" s="1"/>
  <c r="L48" i="5" s="1"/>
  <c r="M48" i="5" s="1"/>
  <c r="J48" i="7"/>
  <c r="K48" i="7" s="1"/>
  <c r="L48" i="7" s="1"/>
  <c r="O48" i="7" s="1"/>
  <c r="O72" i="7" s="1"/>
  <c r="P72" i="7" s="1"/>
  <c r="Q72" i="7" s="1"/>
  <c r="C69" i="4"/>
  <c r="C70" i="4" s="1"/>
  <c r="C66" i="4"/>
  <c r="C65" i="4"/>
  <c r="E65" i="4" s="1"/>
  <c r="C60" i="4"/>
  <c r="C63" i="4" s="1"/>
  <c r="C51" i="4"/>
  <c r="C50" i="4"/>
  <c r="C43" i="4"/>
  <c r="C42" i="4"/>
  <c r="C39" i="4"/>
  <c r="E39" i="4" s="1"/>
  <c r="C38" i="4"/>
  <c r="C37" i="4"/>
  <c r="E37" i="4" s="1"/>
  <c r="C34" i="4"/>
  <c r="E34" i="4" s="1"/>
  <c r="C33" i="4"/>
  <c r="E33" i="4" s="1"/>
  <c r="C24" i="4"/>
  <c r="C31" i="4" s="1"/>
  <c r="C17" i="4"/>
  <c r="E17" i="4" s="1"/>
  <c r="C16" i="4"/>
  <c r="C22" i="4" s="1"/>
  <c r="O47" i="5" l="1"/>
  <c r="O71" i="5" s="1"/>
  <c r="P71" i="5" s="1"/>
  <c r="Q71" i="5" s="1"/>
  <c r="Q72" i="5" s="1"/>
  <c r="M47" i="5"/>
  <c r="L49" i="7"/>
  <c r="M49" i="7" s="1"/>
  <c r="M48" i="7"/>
  <c r="Q73" i="7"/>
  <c r="R72" i="7"/>
  <c r="E24" i="4"/>
  <c r="E31" i="4" s="1"/>
  <c r="E50" i="4"/>
  <c r="C58" i="4"/>
  <c r="E16" i="4"/>
  <c r="E22" i="4" s="1"/>
  <c r="E42" i="4"/>
  <c r="C46" i="4"/>
  <c r="C67" i="4"/>
  <c r="C40" i="4"/>
  <c r="E35" i="4"/>
  <c r="C35" i="4"/>
  <c r="E69" i="4"/>
  <c r="E70" i="4" s="1"/>
  <c r="F70" i="4" s="1"/>
  <c r="G70" i="4" s="1"/>
  <c r="E66" i="4"/>
  <c r="E67" i="4" s="1"/>
  <c r="E60" i="4"/>
  <c r="E63" i="4" s="1"/>
  <c r="E51" i="4"/>
  <c r="E43" i="4"/>
  <c r="E38" i="4"/>
  <c r="E40" i="4" s="1"/>
  <c r="R71" i="5" l="1"/>
  <c r="E58" i="4"/>
  <c r="F58" i="4" s="1"/>
  <c r="G58" i="4" s="1"/>
  <c r="O58" i="4" s="1"/>
  <c r="F31" i="4"/>
  <c r="G31" i="4" s="1"/>
  <c r="H31" i="4" s="1"/>
  <c r="H70" i="4"/>
  <c r="O69" i="4"/>
  <c r="F63" i="4"/>
  <c r="G63" i="4" s="1"/>
  <c r="O63" i="4" s="1"/>
  <c r="E46" i="4"/>
  <c r="F46" i="4" s="1"/>
  <c r="G46" i="4" s="1"/>
  <c r="H46" i="4" s="1"/>
  <c r="F67" i="4"/>
  <c r="G67" i="4" s="1"/>
  <c r="F40" i="4"/>
  <c r="G40" i="4" s="1"/>
  <c r="J40" i="4" s="1"/>
  <c r="F35" i="4"/>
  <c r="G35" i="4" s="1"/>
  <c r="J35" i="4" s="1"/>
  <c r="F22" i="4"/>
  <c r="G22" i="4" s="1"/>
  <c r="J22" i="4" s="1"/>
  <c r="K40" i="4" l="1"/>
  <c r="K22" i="4"/>
  <c r="J31" i="4"/>
  <c r="H67" i="4"/>
  <c r="O67" i="4"/>
  <c r="H63" i="4"/>
  <c r="J46" i="4"/>
  <c r="H40" i="4"/>
  <c r="H35" i="4"/>
  <c r="H22" i="4"/>
  <c r="H58" i="4"/>
  <c r="K31" i="4" l="1"/>
  <c r="K46" i="4"/>
  <c r="J47" i="4"/>
  <c r="K47" i="4" s="1"/>
  <c r="L47" i="4" s="1"/>
  <c r="M47" i="4" s="1"/>
  <c r="O47" i="4" l="1"/>
  <c r="O70" i="4" s="1"/>
  <c r="P70" i="4" s="1"/>
  <c r="Q70" i="4" s="1"/>
  <c r="L48" i="4"/>
  <c r="M48" i="4" s="1"/>
  <c r="R70" i="4" l="1"/>
  <c r="Q71" i="4"/>
</calcChain>
</file>

<file path=xl/sharedStrings.xml><?xml version="1.0" encoding="utf-8"?>
<sst xmlns="http://schemas.openxmlformats.org/spreadsheetml/2006/main" count="510" uniqueCount="128">
  <si>
    <t>SQRT</t>
  </si>
  <si>
    <t>Security</t>
  </si>
  <si>
    <t>Criticality</t>
  </si>
  <si>
    <t>Component 1</t>
  </si>
  <si>
    <t>weight</t>
  </si>
  <si>
    <t>WW/10000</t>
  </si>
  <si>
    <t>Subsystem 1</t>
  </si>
  <si>
    <t>Component 2</t>
  </si>
  <si>
    <t>Component 3</t>
  </si>
  <si>
    <t>Component 5</t>
  </si>
  <si>
    <t>Subsystem 2</t>
  </si>
  <si>
    <t>Component 4</t>
  </si>
  <si>
    <t>Subsystem 3</t>
  </si>
  <si>
    <t>Subsystem 4</t>
  </si>
  <si>
    <t>Subsystem 5</t>
  </si>
  <si>
    <t>Cs2 =</t>
  </si>
  <si>
    <t xml:space="preserve">Cs3 = </t>
  </si>
  <si>
    <t>SumCCW/SumW</t>
  </si>
  <si>
    <t>CCW</t>
  </si>
  <si>
    <t>Cs 1 =&gt;</t>
  </si>
  <si>
    <t>Given</t>
  </si>
  <si>
    <t>calculated</t>
  </si>
  <si>
    <t>Cs 4 =&gt;</t>
  </si>
  <si>
    <t>Cs 5 =&gt;</t>
  </si>
  <si>
    <t>Current</t>
  </si>
  <si>
    <t>Cs Sub1</t>
  </si>
  <si>
    <t>Subsystem</t>
  </si>
  <si>
    <t>Sum/Sum</t>
  </si>
  <si>
    <t>Integrity</t>
  </si>
  <si>
    <t>high</t>
  </si>
  <si>
    <t>Availability</t>
  </si>
  <si>
    <t>low</t>
  </si>
  <si>
    <t>Confidentiality</t>
  </si>
  <si>
    <t>middle</t>
  </si>
  <si>
    <t>SPDgoal</t>
  </si>
  <si>
    <t>(70,x,x)</t>
  </si>
  <si>
    <t>Scenario 3,</t>
  </si>
  <si>
    <t>request</t>
  </si>
  <si>
    <t>based</t>
  </si>
  <si>
    <t>Head-End</t>
  </si>
  <si>
    <t>Smart Meter</t>
  </si>
  <si>
    <t>Int A2</t>
  </si>
  <si>
    <t>Int A3</t>
  </si>
  <si>
    <t>Int A4</t>
  </si>
  <si>
    <t>Physical protection</t>
  </si>
  <si>
    <t>(60,x,x)</t>
  </si>
  <si>
    <t>Css3 =&gt;</t>
  </si>
  <si>
    <t>Css4 =&gt;</t>
  </si>
  <si>
    <t>Css5 =&gt;</t>
  </si>
  <si>
    <t>Css2 =&gt;</t>
  </si>
  <si>
    <t>Consumption measurement</t>
  </si>
  <si>
    <t>Wireless Mesh</t>
  </si>
  <si>
    <t>Link Concentrator - HE</t>
  </si>
  <si>
    <t>Link Concentrator-HE</t>
  </si>
  <si>
    <t>Concentrator</t>
  </si>
  <si>
    <t>Worst</t>
  </si>
  <si>
    <t>(50,x,x)</t>
  </si>
  <si>
    <t>C*C*W</t>
  </si>
  <si>
    <t>W*W/10000</t>
  </si>
  <si>
    <t>Outage Detection and Restoration</t>
  </si>
  <si>
    <t>Scenario 4,</t>
  </si>
  <si>
    <t>Remote Connect/Disconnect of Meter</t>
  </si>
  <si>
    <t>Scenario 2,</t>
  </si>
  <si>
    <t>Reading services</t>
  </si>
  <si>
    <t>Scenario 1,</t>
  </si>
  <si>
    <t>3 Antivirus SW</t>
  </si>
  <si>
    <t>1 Secure Boot</t>
  </si>
  <si>
    <t>2 Secure Memory</t>
  </si>
  <si>
    <t>2 Authentication</t>
  </si>
  <si>
    <t>2 Equipment</t>
  </si>
  <si>
    <t>3 Crypto Protection</t>
  </si>
  <si>
    <t>1 EM Protection</t>
  </si>
  <si>
    <t>2 Temperature</t>
  </si>
  <si>
    <t>3 Humidity</t>
  </si>
  <si>
    <t>4 Tampering</t>
  </si>
  <si>
    <t>2 Patching</t>
  </si>
  <si>
    <t>1 BackUp</t>
  </si>
  <si>
    <t>2 Authentication limit</t>
  </si>
  <si>
    <t>2 QoS</t>
  </si>
  <si>
    <t>Priority</t>
  </si>
  <si>
    <t>Requirements</t>
  </si>
  <si>
    <t>Attribute</t>
  </si>
  <si>
    <t>Frequency</t>
  </si>
  <si>
    <t xml:space="preserve">Event </t>
  </si>
  <si>
    <t>C - criticality</t>
  </si>
  <si>
    <t>W - weight</t>
  </si>
  <si>
    <t>Upon</t>
  </si>
  <si>
    <t>1/24 hrs</t>
  </si>
  <si>
    <t xml:space="preserve">1-4 times </t>
  </si>
  <si>
    <t>per 1 hr</t>
  </si>
  <si>
    <t>Weight</t>
  </si>
  <si>
    <t>Physical Protection</t>
  </si>
  <si>
    <t>Interface A2</t>
  </si>
  <si>
    <t>Interface A3</t>
  </si>
  <si>
    <t>Interface A4</t>
  </si>
  <si>
    <t>2 Authentication Limit</t>
  </si>
  <si>
    <t>1PathCost</t>
  </si>
  <si>
    <t>1Antivirus Update</t>
  </si>
  <si>
    <t>4. Cryptography</t>
  </si>
  <si>
    <t>5. Logging</t>
  </si>
  <si>
    <t>3. Session</t>
  </si>
  <si>
    <t>5. DoS Prevention</t>
  </si>
  <si>
    <t>1. Mesh Authentic.</t>
  </si>
  <si>
    <t>2. Node Authentic.</t>
  </si>
  <si>
    <t>4. Jamming Detection</t>
  </si>
  <si>
    <t>1. Crypto</t>
  </si>
  <si>
    <t>3. Compromisation</t>
  </si>
  <si>
    <t>4. Intrusion</t>
  </si>
  <si>
    <t>5. Access Control</t>
  </si>
  <si>
    <t>1. Accessibility</t>
  </si>
  <si>
    <t>1. Antivirus Update</t>
  </si>
  <si>
    <t>5. DoS Protection</t>
  </si>
  <si>
    <t>2. Node Authent.</t>
  </si>
  <si>
    <t>1. Mesh Authent.</t>
  </si>
  <si>
    <t>5. Acces Control</t>
  </si>
  <si>
    <t>Configuration</t>
  </si>
  <si>
    <t>Case</t>
  </si>
  <si>
    <t>Measurement readings</t>
  </si>
  <si>
    <t>Updates</t>
  </si>
  <si>
    <t>periodically</t>
  </si>
  <si>
    <t xml:space="preserve">    </t>
  </si>
  <si>
    <t>Configuration 2 match SPD goal for scenarion 2</t>
  </si>
  <si>
    <t>Configuration 1 match SPD goal for Scenario 1</t>
  </si>
  <si>
    <t>Configuration 3 match SPD goal for Scenario 3</t>
  </si>
  <si>
    <t>Configuration 4 match SPD goal for Scenario 4</t>
  </si>
  <si>
    <t>o</t>
  </si>
  <si>
    <t>OS</t>
  </si>
  <si>
    <t>3.Cryptography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</si>
</sst>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5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 applyFill="1"/>
    <xf numFmtId="0" fontId="3" fillId="0" borderId="0" xfId="0" applyFont="1" applyFill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17" fontId="7" fillId="0" borderId="0" xfId="0" applyNumberFormat="1" applyFont="1" applyFill="1" applyBorder="1"/>
    <xf numFmtId="17" fontId="5" fillId="0" borderId="0" xfId="0" applyNumberFormat="1" applyFont="1" applyFill="1" applyBorder="1"/>
    <xf numFmtId="0" fontId="0" fillId="10" borderId="0" xfId="0" applyFill="1"/>
    <xf numFmtId="0" fontId="0" fillId="11" borderId="0" xfId="0" applyFill="1"/>
    <xf numFmtId="0" fontId="1" fillId="11" borderId="0" xfId="0" applyFont="1" applyFill="1"/>
    <xf numFmtId="0" fontId="0" fillId="12" borderId="0" xfId="0" applyFill="1"/>
    <xf numFmtId="0" fontId="1" fillId="12" borderId="0" xfId="0" applyFont="1" applyFill="1"/>
    <xf numFmtId="0" fontId="0" fillId="13" borderId="0" xfId="0" applyFill="1"/>
    <xf numFmtId="0" fontId="0" fillId="14" borderId="0" xfId="0" applyFill="1"/>
    <xf numFmtId="0" fontId="1" fillId="14" borderId="0" xfId="0" applyFont="1" applyFill="1"/>
    <xf numFmtId="0" fontId="8" fillId="0" borderId="0" xfId="0" applyFont="1" applyFill="1" applyBorder="1"/>
    <xf numFmtId="0" fontId="0" fillId="0" borderId="0" xfId="0" applyFont="1"/>
    <xf numFmtId="0" fontId="9" fillId="0" borderId="0" xfId="0" applyFont="1"/>
    <xf numFmtId="0" fontId="10" fillId="0" borderId="0" xfId="0" applyFont="1" applyFill="1" applyBorder="1"/>
    <xf numFmtId="0" fontId="11" fillId="0" borderId="0" xfId="0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SM</c:v>
          </c:tx>
          <c:invertIfNegative val="0"/>
          <c:dLbls>
            <c:spPr>
              <a:noFill/>
            </c:spPr>
            <c:txPr>
              <a:bodyPr rot="-5400000" vert="horz"/>
              <a:lstStyle/>
              <a:p>
                <a:pPr>
                  <a:defRPr/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'Conf.4'!$L$48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C-4A28-B9C5-8840308777E0}"/>
            </c:ext>
          </c:extLst>
        </c:ser>
        <c:ser>
          <c:idx val="1"/>
          <c:order val="1"/>
          <c:tx>
            <c:v>HE</c:v>
          </c:tx>
          <c:invertIfNegative val="0"/>
          <c:dLbls>
            <c:numFmt formatCode="#,##0" sourceLinked="0"/>
            <c:spPr>
              <a:noFill/>
            </c:spPr>
            <c:txPr>
              <a:bodyPr rot="-5400000" vert="horz"/>
              <a:lstStyle/>
              <a:p>
                <a:pPr>
                  <a:defRPr/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'Conf.4'!$G$58</c:f>
              <c:numCache>
                <c:formatCode>General</c:formatCode>
                <c:ptCount val="1"/>
                <c:pt idx="0">
                  <c:v>55.273344481755309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C-4A28-B9C5-8840308777E0}"/>
            </c:ext>
          </c:extLst>
        </c:ser>
        <c:ser>
          <c:idx val="2"/>
          <c:order val="2"/>
          <c:tx>
            <c:v>Conc</c:v>
          </c:tx>
          <c:invertIfNegative val="0"/>
          <c:dLbls>
            <c:dLbl>
              <c:idx val="0"/>
              <c:numFmt formatCode="#,##0" sourceLinked="0"/>
              <c:spPr>
                <a:noFill/>
              </c:spPr>
              <c:txPr>
                <a:bodyPr rot="-5400000" vert="horz"/>
                <a:lstStyle/>
                <a:p>
                  <a:pPr>
                    <a:defRPr/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5C-4A28-B9C5-8840308777E0}"/>
                </c:ext>
              </c:extLst>
            </c:dLbl>
            <c:numFmt formatCode="#,##0" sourceLinked="0"/>
            <c:spPr>
              <a:noFill/>
            </c:sp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'Conf.4'!$G$63</c:f>
              <c:numCache>
                <c:formatCode>General</c:formatCode>
                <c:ptCount val="1"/>
                <c:pt idx="0">
                  <c:v>13.707779754812652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5C-4A28-B9C5-8840308777E0}"/>
            </c:ext>
          </c:extLst>
        </c:ser>
        <c:ser>
          <c:idx val="3"/>
          <c:order val="3"/>
          <c:tx>
            <c:v>WM</c:v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'Conf.4'!$G$67</c:f>
              <c:numCache>
                <c:formatCode>General</c:formatCode>
                <c:ptCount val="1"/>
                <c:pt idx="0">
                  <c:v>41.896230351274546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5C-4A28-B9C5-8840308777E0}"/>
            </c:ext>
          </c:extLst>
        </c:ser>
        <c:ser>
          <c:idx val="4"/>
          <c:order val="4"/>
          <c:tx>
            <c:v>Link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'Conf.4'!$G$70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5C-4A28-B9C5-8840308777E0}"/>
            </c:ext>
          </c:extLst>
        </c:ser>
        <c:ser>
          <c:idx val="5"/>
          <c:order val="5"/>
          <c:tx>
            <c:v>-</c:v>
          </c:tx>
          <c:invertIfNegative val="0"/>
          <c:val>
            <c:numRef>
              <c:f>'Conf.4'!$T$42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E5C-4A28-B9C5-8840308777E0}"/>
            </c:ext>
          </c:extLst>
        </c:ser>
        <c:ser>
          <c:idx val="6"/>
          <c:order val="6"/>
          <c:tx>
            <c:v>Total</c:v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E5C-4A28-B9C5-8840308777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'Conf.4'!$Q$71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5C-4A28-B9C5-88403087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99360"/>
        <c:axId val="124000896"/>
      </c:barChart>
      <c:catAx>
        <c:axId val="12399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000896"/>
        <c:crosses val="autoZero"/>
        <c:auto val="1"/>
        <c:lblAlgn val="ctr"/>
        <c:lblOffset val="100"/>
        <c:noMultiLvlLbl val="0"/>
      </c:catAx>
      <c:valAx>
        <c:axId val="124000896"/>
        <c:scaling>
          <c:orientation val="minMax"/>
          <c:max val="100"/>
          <c:min val="0"/>
        </c:scaling>
        <c:delete val="0"/>
        <c:axPos val="l"/>
        <c:majorGridlines/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crossAx val="1239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>
        <c:manualLayout>
          <c:xMode val="edge"/>
          <c:yMode val="edge"/>
          <c:x val="0.2178468738006876"/>
          <c:y val="2.836879432624113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System security</c:v>
          </c:tx>
          <c:spPr>
            <a:solidFill>
              <a:schemeClr val="tx1"/>
            </a:solidFill>
          </c:spPr>
          <c:invertIfNegative val="0"/>
          <c:dLbls>
            <c:numFmt formatCode="#,##0" sourceLinked="0"/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'Conf.1'!$R$72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F-4C72-BC6C-28261B95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58368"/>
        <c:axId val="119659904"/>
      </c:barChart>
      <c:catAx>
        <c:axId val="11965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9659904"/>
        <c:crosses val="autoZero"/>
        <c:auto val="1"/>
        <c:lblAlgn val="ctr"/>
        <c:lblOffset val="100"/>
        <c:noMultiLvlLbl val="0"/>
      </c:catAx>
      <c:valAx>
        <c:axId val="119659904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65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080768361857894"/>
          <c:y val="1.654259718775847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System security</c:v>
          </c:tx>
          <c:spPr>
            <a:solidFill>
              <a:schemeClr val="tx1"/>
            </a:solidFill>
          </c:spPr>
          <c:invertIfNegative val="0"/>
          <c:dLbls>
            <c:numFmt formatCode="#,##0" sourceLinked="0"/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'Conf.4'!$R$70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4-4381-A9C2-3695E31C4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034048"/>
        <c:axId val="124044032"/>
      </c:barChart>
      <c:catAx>
        <c:axId val="12403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044032"/>
        <c:crosses val="autoZero"/>
        <c:auto val="1"/>
        <c:lblAlgn val="ctr"/>
        <c:lblOffset val="100"/>
        <c:noMultiLvlLbl val="0"/>
      </c:catAx>
      <c:valAx>
        <c:axId val="124044032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3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SM</c:v>
          </c:tx>
          <c:invertIfNegative val="0"/>
          <c:dLbls>
            <c:spPr>
              <a:noFill/>
            </c:spPr>
            <c:txPr>
              <a:bodyPr rot="-5400000" vert="horz"/>
              <a:lstStyle/>
              <a:p>
                <a:pPr>
                  <a:defRPr/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'Conf.3'!$L$48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4-4D3D-8AF2-1A3EF9F9D774}"/>
            </c:ext>
          </c:extLst>
        </c:ser>
        <c:ser>
          <c:idx val="1"/>
          <c:order val="1"/>
          <c:tx>
            <c:v>HE</c:v>
          </c:tx>
          <c:invertIfNegative val="0"/>
          <c:dLbls>
            <c:numFmt formatCode="#,##0" sourceLinked="0"/>
            <c:spPr>
              <a:noFill/>
            </c:spPr>
            <c:txPr>
              <a:bodyPr rot="-5400000" vert="horz"/>
              <a:lstStyle/>
              <a:p>
                <a:pPr>
                  <a:defRPr/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'Conf.3'!$G$58</c:f>
              <c:numCache>
                <c:formatCode>General</c:formatCode>
                <c:ptCount val="1"/>
                <c:pt idx="0">
                  <c:v>22.597144556151697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4-4D3D-8AF2-1A3EF9F9D774}"/>
            </c:ext>
          </c:extLst>
        </c:ser>
        <c:ser>
          <c:idx val="2"/>
          <c:order val="2"/>
          <c:tx>
            <c:v>Conc</c:v>
          </c:tx>
          <c:invertIfNegative val="0"/>
          <c:dLbls>
            <c:dLbl>
              <c:idx val="0"/>
              <c:numFmt formatCode="#,##0" sourceLinked="0"/>
              <c:spPr>
                <a:noFill/>
              </c:spPr>
              <c:txPr>
                <a:bodyPr rot="-5400000" vert="horz"/>
                <a:lstStyle/>
                <a:p>
                  <a:pPr>
                    <a:defRPr/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E44-4D3D-8AF2-1A3EF9F9D774}"/>
                </c:ext>
              </c:extLst>
            </c:dLbl>
            <c:numFmt formatCode="#,##0" sourceLinked="0"/>
            <c:spPr>
              <a:noFill/>
            </c:sp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'Conf.3'!$G$63</c:f>
              <c:numCache>
                <c:formatCode>General</c:formatCode>
                <c:ptCount val="1"/>
                <c:pt idx="0">
                  <c:v>13.707779754812652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4-4D3D-8AF2-1A3EF9F9D774}"/>
            </c:ext>
          </c:extLst>
        </c:ser>
        <c:ser>
          <c:idx val="3"/>
          <c:order val="3"/>
          <c:tx>
            <c:v>WM</c:v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'Conf.3'!$G$67</c:f>
              <c:numCache>
                <c:formatCode>General</c:formatCode>
                <c:ptCount val="1"/>
                <c:pt idx="0">
                  <c:v>41.896230351274546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44-4D3D-8AF2-1A3EF9F9D774}"/>
            </c:ext>
          </c:extLst>
        </c:ser>
        <c:ser>
          <c:idx val="4"/>
          <c:order val="4"/>
          <c:tx>
            <c:v>Link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'Conf.3'!$G$70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44-4D3D-8AF2-1A3EF9F9D774}"/>
            </c:ext>
          </c:extLst>
        </c:ser>
        <c:ser>
          <c:idx val="5"/>
          <c:order val="5"/>
          <c:tx>
            <c:v>-</c:v>
          </c:tx>
          <c:invertIfNegative val="0"/>
          <c:cat>
            <c:strLit>
              <c:ptCount val="1"/>
              <c:pt idx="0">
                <c:v>Set of subsystems</c:v>
              </c:pt>
            </c:strLit>
          </c:cat>
          <c:val>
            <c:numRef>
              <c:f>'Conf.3'!$S$34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9E44-4D3D-8AF2-1A3EF9F9D774}"/>
            </c:ext>
          </c:extLst>
        </c:ser>
        <c:ser>
          <c:idx val="6"/>
          <c:order val="6"/>
          <c:tx>
            <c:v>Total</c:v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E44-4D3D-8AF2-1A3EF9F9D77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'Conf.3'!$Q$72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44-4D3D-8AF2-1A3EF9F9D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41184"/>
        <c:axId val="126563456"/>
      </c:barChart>
      <c:catAx>
        <c:axId val="12654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563456"/>
        <c:crosses val="autoZero"/>
        <c:auto val="1"/>
        <c:lblAlgn val="ctr"/>
        <c:lblOffset val="100"/>
        <c:noMultiLvlLbl val="0"/>
      </c:catAx>
      <c:valAx>
        <c:axId val="126563456"/>
        <c:scaling>
          <c:orientation val="minMax"/>
          <c:max val="100"/>
          <c:min val="0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crossAx val="12654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>
        <c:manualLayout>
          <c:xMode val="edge"/>
          <c:yMode val="edge"/>
          <c:x val="0.1030142802317147"/>
          <c:y val="2.315963606286186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System security</c:v>
          </c:tx>
          <c:spPr>
            <a:solidFill>
              <a:schemeClr val="tx1"/>
            </a:solidFill>
          </c:spPr>
          <c:invertIfNegative val="0"/>
          <c:dLbls>
            <c:numFmt formatCode="#,##0" sourceLinked="0"/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'Conf.3'!$R$71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E-4302-B340-BCBF505C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96992"/>
        <c:axId val="126598528"/>
      </c:barChart>
      <c:catAx>
        <c:axId val="12659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598528"/>
        <c:crosses val="autoZero"/>
        <c:auto val="1"/>
        <c:lblAlgn val="ctr"/>
        <c:lblOffset val="100"/>
        <c:noMultiLvlLbl val="0"/>
      </c:catAx>
      <c:valAx>
        <c:axId val="126598528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9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SM</c:v>
          </c:tx>
          <c:invertIfNegative val="0"/>
          <c:dLbls>
            <c:dLbl>
              <c:idx val="0"/>
              <c:spPr>
                <a:noFill/>
              </c:spPr>
              <c:txPr>
                <a:bodyPr rot="-5400000" vert="horz"/>
                <a:lstStyle/>
                <a:p>
                  <a:pPr>
                    <a:defRPr/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0E-4FC5-A651-867F91AA38C1}"/>
                </c:ext>
              </c:extLst>
            </c:dLbl>
            <c:spPr>
              <a:solidFill>
                <a:schemeClr val="bg1"/>
              </a:solidFill>
            </c:spPr>
            <c:txPr>
              <a:bodyPr rot="-5400000" vert="horz"/>
              <a:lstStyle/>
              <a:p>
                <a:pPr>
                  <a:defRPr/>
                </a:pPr>
                <a:endParaRPr lang="nb-NO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'Conf.2'!$L$49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E-4FC5-A651-867F91AA38C1}"/>
            </c:ext>
          </c:extLst>
        </c:ser>
        <c:ser>
          <c:idx val="1"/>
          <c:order val="1"/>
          <c:tx>
            <c:v>HE</c:v>
          </c:tx>
          <c:invertIfNegative val="0"/>
          <c:dLbls>
            <c:numFmt formatCode="#,##0" sourceLinked="0"/>
            <c:spPr>
              <a:noFill/>
            </c:spPr>
            <c:txPr>
              <a:bodyPr rot="-5400000" vert="horz"/>
              <a:lstStyle/>
              <a:p>
                <a:pPr>
                  <a:defRPr/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'Conf.2'!$G$59</c:f>
              <c:numCache>
                <c:formatCode>General</c:formatCode>
                <c:ptCount val="1"/>
                <c:pt idx="0">
                  <c:v>22.597144556151697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E-4FC5-A651-867F91AA38C1}"/>
            </c:ext>
          </c:extLst>
        </c:ser>
        <c:ser>
          <c:idx val="2"/>
          <c:order val="2"/>
          <c:tx>
            <c:v>Conc</c:v>
          </c:tx>
          <c:invertIfNegative val="0"/>
          <c:dLbls>
            <c:dLbl>
              <c:idx val="0"/>
              <c:numFmt formatCode="#,##0" sourceLinked="0"/>
              <c:spPr>
                <a:noFill/>
              </c:spPr>
              <c:txPr>
                <a:bodyPr rot="-5400000" vert="horz"/>
                <a:lstStyle/>
                <a:p>
                  <a:pPr>
                    <a:defRPr/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30E-4FC5-A651-867F91AA38C1}"/>
                </c:ext>
              </c:extLst>
            </c:dLbl>
            <c:numFmt formatCode="#,##0" sourceLinked="0"/>
            <c:spPr>
              <a:noFill/>
            </c:sp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'Conf.2'!$G$64</c:f>
              <c:numCache>
                <c:formatCode>General</c:formatCode>
                <c:ptCount val="1"/>
                <c:pt idx="0">
                  <c:v>13.707779754812652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0E-4FC5-A651-867F91AA38C1}"/>
            </c:ext>
          </c:extLst>
        </c:ser>
        <c:ser>
          <c:idx val="3"/>
          <c:order val="3"/>
          <c:tx>
            <c:v>WM</c:v>
          </c:tx>
          <c:invertIfNegative val="0"/>
          <c:dLbls>
            <c:numFmt formatCode="#,##0" sourceLinked="0"/>
            <c:spPr>
              <a:noFill/>
            </c:spPr>
            <c:txPr>
              <a:bodyPr rot="-5400000" vert="horz"/>
              <a:lstStyle/>
              <a:p>
                <a:pPr>
                  <a:defRPr/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'Conf.2'!$G$68</c:f>
              <c:numCache>
                <c:formatCode>General</c:formatCode>
                <c:ptCount val="1"/>
                <c:pt idx="0">
                  <c:v>65.950070240340779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0E-4FC5-A651-867F91AA38C1}"/>
            </c:ext>
          </c:extLst>
        </c:ser>
        <c:ser>
          <c:idx val="4"/>
          <c:order val="4"/>
          <c:tx>
            <c:v>Link</c:v>
          </c:tx>
          <c:invertIfNegative val="0"/>
          <c:dLbls>
            <c:spPr>
              <a:noFill/>
            </c:spPr>
            <c:txPr>
              <a:bodyPr rot="-5400000" vert="horz"/>
              <a:lstStyle/>
              <a:p>
                <a:pPr>
                  <a:defRPr/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'Conf.2'!$G$71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0E-4FC5-A651-867F91AA38C1}"/>
            </c:ext>
          </c:extLst>
        </c:ser>
        <c:ser>
          <c:idx val="5"/>
          <c:order val="5"/>
          <c:tx>
            <c:v>-</c:v>
          </c:tx>
          <c:invertIfNegative val="0"/>
          <c:cat>
            <c:strLit>
              <c:ptCount val="1"/>
              <c:pt idx="0">
                <c:v>Set of subsystems</c:v>
              </c:pt>
            </c:strLit>
          </c:cat>
          <c:val>
            <c:numRef>
              <c:f>'Conf.2'!$V$51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A30E-4FC5-A651-867F91AA38C1}"/>
            </c:ext>
          </c:extLst>
        </c:ser>
        <c:ser>
          <c:idx val="6"/>
          <c:order val="6"/>
          <c:tx>
            <c:v>Total</c:v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0E-4FC5-A651-867F91AA38C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'Conf.2'!$Q$73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0E-4FC5-A651-867F91AA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29824"/>
        <c:axId val="133631360"/>
      </c:barChart>
      <c:catAx>
        <c:axId val="1336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631360"/>
        <c:crosses val="autoZero"/>
        <c:auto val="1"/>
        <c:lblAlgn val="ctr"/>
        <c:lblOffset val="100"/>
        <c:noMultiLvlLbl val="0"/>
      </c:catAx>
      <c:valAx>
        <c:axId val="133631360"/>
        <c:scaling>
          <c:orientation val="minMax"/>
          <c:max val="100"/>
          <c:min val="0"/>
        </c:scaling>
        <c:delete val="0"/>
        <c:axPos val="l"/>
        <c:majorGridlines/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crossAx val="13362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>
        <c:manualLayout>
          <c:xMode val="edge"/>
          <c:yMode val="edge"/>
          <c:x val="9.6634691700105108E-2"/>
          <c:y val="1.654259718775847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System security</c:v>
          </c:tx>
          <c:spPr>
            <a:solidFill>
              <a:schemeClr val="tx1"/>
            </a:solidFill>
          </c:spPr>
          <c:invertIfNegative val="0"/>
          <c:dLbls>
            <c:numFmt formatCode="#,##0" sourceLinked="0"/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'Conf.2'!$R$72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3-4AC4-B613-922C7BFD7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65152"/>
        <c:axId val="133666688"/>
      </c:barChart>
      <c:catAx>
        <c:axId val="13366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666688"/>
        <c:crosses val="autoZero"/>
        <c:auto val="1"/>
        <c:lblAlgn val="ctr"/>
        <c:lblOffset val="100"/>
        <c:noMultiLvlLbl val="0"/>
      </c:catAx>
      <c:valAx>
        <c:axId val="133666688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6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SM</c:v>
          </c:tx>
          <c:invertIfNegative val="0"/>
          <c:dLbls>
            <c:dLbl>
              <c:idx val="0"/>
              <c:spPr>
                <a:noFill/>
              </c:spPr>
              <c:txPr>
                <a:bodyPr rot="-5400000" vert="horz"/>
                <a:lstStyle/>
                <a:p>
                  <a:pPr>
                    <a:defRPr/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5F6-4323-80AF-2A9F8C909EBB}"/>
                </c:ext>
              </c:extLst>
            </c:dLbl>
            <c:spPr>
              <a:solidFill>
                <a:schemeClr val="bg1"/>
              </a:solidFill>
            </c:spPr>
            <c:txPr>
              <a:bodyPr rot="-5400000" vert="horz"/>
              <a:lstStyle/>
              <a:p>
                <a:pPr>
                  <a:defRPr/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Worst!$K$46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6-4323-80AF-2A9F8C909EBB}"/>
            </c:ext>
          </c:extLst>
        </c:ser>
        <c:ser>
          <c:idx val="1"/>
          <c:order val="1"/>
          <c:tx>
            <c:v>HE</c:v>
          </c:tx>
          <c:invertIfNegative val="0"/>
          <c:dLbls>
            <c:numFmt formatCode="#,##0" sourceLinked="0"/>
            <c:spPr>
              <a:noFill/>
            </c:spPr>
            <c:txPr>
              <a:bodyPr rot="-5400000" vert="horz"/>
              <a:lstStyle/>
              <a:p>
                <a:pPr>
                  <a:defRPr/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Worst!$G$56</c:f>
              <c:numCache>
                <c:formatCode>General</c:formatCode>
                <c:ptCount val="1"/>
                <c:pt idx="0">
                  <c:v>82.250644613436563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F6-4323-80AF-2A9F8C909EBB}"/>
            </c:ext>
          </c:extLst>
        </c:ser>
        <c:ser>
          <c:idx val="2"/>
          <c:order val="2"/>
          <c:tx>
            <c:v>Conc</c:v>
          </c:tx>
          <c:invertIfNegative val="0"/>
          <c:dLbls>
            <c:dLbl>
              <c:idx val="0"/>
              <c:numFmt formatCode="#,##0" sourceLinked="0"/>
              <c:spPr>
                <a:noFill/>
              </c:spPr>
              <c:txPr>
                <a:bodyPr rot="-5400000" vert="horz"/>
                <a:lstStyle/>
                <a:p>
                  <a:pPr>
                    <a:defRPr/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F6-4323-80AF-2A9F8C909EB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Worst!$G$61</c:f>
              <c:numCache>
                <c:formatCode>General</c:formatCode>
                <c:ptCount val="1"/>
                <c:pt idx="0">
                  <c:v>82.684788162928655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F6-4323-80AF-2A9F8C909EBB}"/>
            </c:ext>
          </c:extLst>
        </c:ser>
        <c:ser>
          <c:idx val="3"/>
          <c:order val="3"/>
          <c:tx>
            <c:v>WM</c:v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Worst!$G$65</c:f>
              <c:numCache>
                <c:formatCode>General</c:formatCode>
                <c:ptCount val="1"/>
                <c:pt idx="0">
                  <c:v>65.950070240340779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F6-4323-80AF-2A9F8C909EBB}"/>
            </c:ext>
          </c:extLst>
        </c:ser>
        <c:ser>
          <c:idx val="4"/>
          <c:order val="4"/>
          <c:tx>
            <c:v>Link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Worst!$G$68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F6-4323-80AF-2A9F8C909EBB}"/>
            </c:ext>
          </c:extLst>
        </c:ser>
        <c:ser>
          <c:idx val="5"/>
          <c:order val="5"/>
          <c:tx>
            <c:v>-</c:v>
          </c:tx>
          <c:invertIfNegative val="0"/>
          <c:cat>
            <c:strLit>
              <c:ptCount val="1"/>
              <c:pt idx="0">
                <c:v>set of subsystems</c:v>
              </c:pt>
            </c:strLit>
          </c:cat>
          <c:val>
            <c:numRef>
              <c:f>Worst!$N$41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F5F6-4323-80AF-2A9F8C909EBB}"/>
            </c:ext>
          </c:extLst>
        </c:ser>
        <c:ser>
          <c:idx val="6"/>
          <c:order val="6"/>
          <c:tx>
            <c:v>Total</c:v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5F6-4323-80AF-2A9F8C909E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Worst!$O$70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F6-4323-80AF-2A9F8C909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86816"/>
        <c:axId val="134388352"/>
      </c:barChart>
      <c:catAx>
        <c:axId val="13438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388352"/>
        <c:crosses val="autoZero"/>
        <c:auto val="1"/>
        <c:lblAlgn val="ctr"/>
        <c:lblOffset val="100"/>
        <c:noMultiLvlLbl val="0"/>
      </c:catAx>
      <c:valAx>
        <c:axId val="134388352"/>
        <c:scaling>
          <c:orientation val="minMax"/>
          <c:max val="100"/>
          <c:min val="0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crossAx val="13438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System security</c:v>
          </c:tx>
          <c:spPr>
            <a:solidFill>
              <a:schemeClr val="tx1"/>
            </a:solidFill>
          </c:spPr>
          <c:invertIfNegative val="0"/>
          <c:dLbls>
            <c:numFmt formatCode="#,##0" sourceLinked="0"/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Worst!$P$69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C-4325-A12C-426D73B03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29312"/>
        <c:axId val="134439296"/>
      </c:barChart>
      <c:catAx>
        <c:axId val="13442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439296"/>
        <c:crosses val="autoZero"/>
        <c:auto val="1"/>
        <c:lblAlgn val="ctr"/>
        <c:lblOffset val="100"/>
        <c:noMultiLvlLbl val="0"/>
      </c:catAx>
      <c:valAx>
        <c:axId val="134439296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42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SM</c:v>
          </c:tx>
          <c:invertIfNegative val="0"/>
          <c:dLbls>
            <c:spPr>
              <a:noFill/>
            </c:spPr>
            <c:txPr>
              <a:bodyPr rot="-5400000" vert="horz"/>
              <a:lstStyle/>
              <a:p>
                <a:pPr>
                  <a:defRPr/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'Conf.1'!$L$49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8-43BF-9B66-6F28E3E5C749}"/>
            </c:ext>
          </c:extLst>
        </c:ser>
        <c:ser>
          <c:idx val="1"/>
          <c:order val="1"/>
          <c:tx>
            <c:v>HE</c:v>
          </c:tx>
          <c:invertIfNegative val="0"/>
          <c:dLbls>
            <c:numFmt formatCode="#,##0" sourceLinked="0"/>
            <c:spPr>
              <a:noFill/>
            </c:spPr>
            <c:txPr>
              <a:bodyPr rot="-5400000" vert="horz"/>
              <a:lstStyle/>
              <a:p>
                <a:pPr>
                  <a:defRPr/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'Conf.1'!$G$59</c:f>
              <c:numCache>
                <c:formatCode>General</c:formatCode>
                <c:ptCount val="1"/>
                <c:pt idx="0">
                  <c:v>22.597144556151697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8-43BF-9B66-6F28E3E5C749}"/>
            </c:ext>
          </c:extLst>
        </c:ser>
        <c:ser>
          <c:idx val="2"/>
          <c:order val="2"/>
          <c:tx>
            <c:v>Conc</c:v>
          </c:tx>
          <c:invertIfNegative val="0"/>
          <c:dLbls>
            <c:dLbl>
              <c:idx val="0"/>
              <c:layout/>
              <c:numFmt formatCode="#,##0" sourceLinked="0"/>
              <c:spPr>
                <a:noFill/>
              </c:spPr>
              <c:txPr>
                <a:bodyPr rot="-5400000" vert="horz"/>
                <a:lstStyle/>
                <a:p>
                  <a:pPr>
                    <a:defRPr/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AF8-43BF-9B66-6F28E3E5C749}"/>
                </c:ext>
              </c:extLst>
            </c:dLbl>
            <c:numFmt formatCode="#,##0" sourceLinked="0"/>
            <c:spPr>
              <a:noFill/>
            </c:sp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'Conf.1'!$G$64</c:f>
              <c:numCache>
                <c:formatCode>General</c:formatCode>
                <c:ptCount val="1"/>
                <c:pt idx="0">
                  <c:v>26.533606201655214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F8-43BF-9B66-6F28E3E5C749}"/>
            </c:ext>
          </c:extLst>
        </c:ser>
        <c:ser>
          <c:idx val="3"/>
          <c:order val="3"/>
          <c:tx>
            <c:v>WM</c:v>
          </c:tx>
          <c:invertIfNegative val="0"/>
          <c:dLbls>
            <c:numFmt formatCode="#,##0" sourceLinked="0"/>
            <c:spPr>
              <a:noFill/>
            </c:spPr>
            <c:txPr>
              <a:bodyPr rot="-5400000" vert="horz"/>
              <a:lstStyle/>
              <a:p>
                <a:pPr>
                  <a:defRPr/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'Conf.1'!$G$68</c:f>
              <c:numCache>
                <c:formatCode>General</c:formatCode>
                <c:ptCount val="1"/>
                <c:pt idx="0">
                  <c:v>65.950070240340779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F8-43BF-9B66-6F28E3E5C749}"/>
            </c:ext>
          </c:extLst>
        </c:ser>
        <c:ser>
          <c:idx val="4"/>
          <c:order val="4"/>
          <c:tx>
            <c:v>Link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'Conf.1'!$G$71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F8-43BF-9B66-6F28E3E5C749}"/>
            </c:ext>
          </c:extLst>
        </c:ser>
        <c:ser>
          <c:idx val="5"/>
          <c:order val="5"/>
          <c:tx>
            <c:v>-</c:v>
          </c:tx>
          <c:invertIfNegative val="0"/>
          <c:cat>
            <c:strLit>
              <c:ptCount val="1"/>
              <c:pt idx="0">
                <c:v>Set of subsystems</c:v>
              </c:pt>
            </c:strLit>
          </c:cat>
          <c:val>
            <c:numRef>
              <c:f>'Conf.1'!$P$43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3AF8-43BF-9B66-6F28E3E5C749}"/>
            </c:ext>
          </c:extLst>
        </c:ser>
        <c:ser>
          <c:idx val="6"/>
          <c:order val="6"/>
          <c:tx>
            <c:v>Total</c:v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AF8-43BF-9B66-6F28E3E5C74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Set of subsystems</c:v>
              </c:pt>
            </c:strLit>
          </c:cat>
          <c:val>
            <c:numRef>
              <c:f>'Conf.1'!$Q$73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F8-43BF-9B66-6F28E3E5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44544"/>
        <c:axId val="119646080"/>
      </c:barChart>
      <c:catAx>
        <c:axId val="11964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646080"/>
        <c:crosses val="autoZero"/>
        <c:auto val="1"/>
        <c:lblAlgn val="ctr"/>
        <c:lblOffset val="100"/>
        <c:noMultiLvlLbl val="0"/>
      </c:catAx>
      <c:valAx>
        <c:axId val="119646080"/>
        <c:scaling>
          <c:orientation val="minMax"/>
          <c:max val="100"/>
          <c:min val="0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crossAx val="1196445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406400</xdr:colOff>
      <xdr:row>15</xdr:row>
      <xdr:rowOff>82550</xdr:rowOff>
    </xdr:from>
    <xdr:to>
      <xdr:col>19</xdr:col>
      <xdr:colOff>53975</xdr:colOff>
      <xdr:row>35</xdr:row>
      <xdr:rowOff>96838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508002</xdr:colOff>
      <xdr:row>36</xdr:row>
      <xdr:rowOff>152399</xdr:rowOff>
    </xdr:from>
    <xdr:to>
      <xdr:col>18</xdr:col>
      <xdr:colOff>584201</xdr:colOff>
      <xdr:row>56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</xdr:row>
      <xdr:rowOff>27214</xdr:rowOff>
    </xdr:from>
    <xdr:to>
      <xdr:col>11</xdr:col>
      <xdr:colOff>666750</xdr:colOff>
      <xdr:row>11</xdr:row>
      <xdr:rowOff>13607</xdr:rowOff>
    </xdr:to>
    <xdr:sp macro="" textlink="">
      <xdr:nvSpPr>
        <xdr:cNvPr id="4" name="Rectangle 3"/>
        <xdr:cNvSpPr/>
      </xdr:nvSpPr>
      <xdr:spPr>
        <a:xfrm>
          <a:off x="5755821" y="1170214"/>
          <a:ext cx="4816929" cy="121103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231775</xdr:colOff>
      <xdr:row>15</xdr:row>
      <xdr:rowOff>133350</xdr:rowOff>
    </xdr:from>
    <xdr:to>
      <xdr:col>16</xdr:col>
      <xdr:colOff>101600</xdr:colOff>
      <xdr:row>35</xdr:row>
      <xdr:rowOff>147638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219075</xdr:colOff>
      <xdr:row>15</xdr:row>
      <xdr:rowOff>123825</xdr:rowOff>
    </xdr:from>
    <xdr:to>
      <xdr:col>19</xdr:col>
      <xdr:colOff>380999</xdr:colOff>
      <xdr:row>35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16</xdr:row>
      <xdr:rowOff>120650</xdr:rowOff>
    </xdr:from>
    <xdr:to>
      <xdr:col>18</xdr:col>
      <xdr:colOff>549275</xdr:colOff>
      <xdr:row>36</xdr:row>
      <xdr:rowOff>134938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44450</xdr:colOff>
      <xdr:row>16</xdr:row>
      <xdr:rowOff>85725</xdr:rowOff>
    </xdr:from>
    <xdr:to>
      <xdr:col>22</xdr:col>
      <xdr:colOff>206374</xdr:colOff>
      <xdr:row>36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1095375</xdr:colOff>
      <xdr:row>12</xdr:row>
      <xdr:rowOff>0</xdr:rowOff>
    </xdr:from>
    <xdr:to>
      <xdr:col>16</xdr:col>
      <xdr:colOff>304800</xdr:colOff>
      <xdr:row>34</xdr:row>
      <xdr:rowOff>14288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11</xdr:row>
      <xdr:rowOff>142875</xdr:rowOff>
    </xdr:from>
    <xdr:to>
      <xdr:col>19</xdr:col>
      <xdr:colOff>495299</xdr:colOff>
      <xdr:row>33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209549</xdr:colOff>
      <xdr:row>19</xdr:row>
      <xdr:rowOff>23811</xdr:rowOff>
    </xdr:from>
    <xdr:to>
      <xdr:col>19</xdr:col>
      <xdr:colOff>47624</xdr:colOff>
      <xdr:row>41</xdr:row>
      <xdr:rowOff>123824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69850</xdr:colOff>
      <xdr:row>19</xdr:row>
      <xdr:rowOff>12700</xdr:rowOff>
    </xdr:from>
    <xdr:to>
      <xdr:col>22</xdr:col>
      <xdr:colOff>231774</xdr:colOff>
      <xdr:row>41</xdr:row>
      <xdr:rowOff>76199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"/>
  <sheetViews>
    <sheetView topLeftCell="A22" zoomScale="75" zoomScaleNormal="75" workbookViewId="0">
      <selection activeCell="B32" sqref="B32"/>
    </sheetView>
  </sheetViews>
  <sheetFormatPr defaultRowHeight="15" x14ac:dyDescent="0.25"/>
  <cols>
    <col min="1" max="1" width="22" customWidth="1"/>
    <col min="3" max="3" width="11.42578125" customWidth="1"/>
    <col min="6" max="6" width="16.140625" customWidth="1"/>
    <col min="7" max="7" width="9.140625" customWidth="1"/>
    <col min="8" max="8" width="13" customWidth="1"/>
    <col min="9" max="9" width="17.5703125" customWidth="1"/>
    <col min="10" max="10" width="16.140625" customWidth="1"/>
    <col min="11" max="11" width="15.42578125" customWidth="1"/>
    <col min="12" max="12" width="10.28515625" customWidth="1"/>
    <col min="13" max="13" width="10" customWidth="1"/>
    <col min="14" max="14" width="12.5703125" customWidth="1"/>
    <col min="16" max="16" width="10.140625" customWidth="1"/>
  </cols>
  <sheetData>
    <row r="1" spans="1:25" s="1" customFormat="1" x14ac:dyDescent="0.25"/>
    <row r="2" spans="1:25" s="1" customFormat="1" x14ac:dyDescent="0.25">
      <c r="N2" s="10"/>
    </row>
    <row r="3" spans="1:25" s="1" customFormat="1" x14ac:dyDescent="0.25"/>
    <row r="4" spans="1:25" s="1" customFormat="1" x14ac:dyDescent="0.25"/>
    <row r="5" spans="1:25" s="1" customFormat="1" x14ac:dyDescent="0.25"/>
    <row r="6" spans="1:25" s="1" customFormat="1" x14ac:dyDescent="0.25"/>
    <row r="7" spans="1:25" s="1" customFormat="1" ht="18.75" x14ac:dyDescent="0.3">
      <c r="A7" s="1" t="s">
        <v>84</v>
      </c>
      <c r="B7" s="9" t="s">
        <v>124</v>
      </c>
      <c r="H7" s="9" t="s">
        <v>60</v>
      </c>
      <c r="I7" s="9" t="s">
        <v>59</v>
      </c>
      <c r="J7" s="9"/>
    </row>
    <row r="8" spans="1:25" s="1" customFormat="1" ht="18.75" x14ac:dyDescent="0.3">
      <c r="A8" s="1" t="s">
        <v>85</v>
      </c>
      <c r="H8" s="34" t="s">
        <v>79</v>
      </c>
      <c r="I8" s="34" t="s">
        <v>81</v>
      </c>
      <c r="J8" s="34" t="s">
        <v>80</v>
      </c>
      <c r="K8" s="34" t="s">
        <v>82</v>
      </c>
      <c r="L8" s="34" t="s">
        <v>34</v>
      </c>
    </row>
    <row r="9" spans="1:25" ht="18.75" x14ac:dyDescent="0.3">
      <c r="H9" s="32">
        <v>1</v>
      </c>
      <c r="I9" s="32" t="s">
        <v>30</v>
      </c>
      <c r="J9" s="32" t="s">
        <v>29</v>
      </c>
      <c r="K9" s="32" t="s">
        <v>83</v>
      </c>
      <c r="L9" s="31" t="s">
        <v>45</v>
      </c>
    </row>
    <row r="10" spans="1:25" ht="18.75" x14ac:dyDescent="0.3">
      <c r="D10" t="s">
        <v>2</v>
      </c>
      <c r="G10" t="s">
        <v>2</v>
      </c>
      <c r="H10" s="32">
        <v>2</v>
      </c>
      <c r="I10" s="32" t="s">
        <v>28</v>
      </c>
      <c r="J10" s="32" t="s">
        <v>29</v>
      </c>
      <c r="K10" s="32" t="s">
        <v>38</v>
      </c>
      <c r="L10" s="1"/>
    </row>
    <row r="11" spans="1:25" ht="18.75" x14ac:dyDescent="0.3">
      <c r="D11" t="s">
        <v>20</v>
      </c>
      <c r="G11" t="s">
        <v>21</v>
      </c>
      <c r="H11" s="32">
        <v>3</v>
      </c>
      <c r="I11" s="32" t="s">
        <v>32</v>
      </c>
      <c r="J11" s="32" t="s">
        <v>31</v>
      </c>
      <c r="K11" s="1"/>
      <c r="L11" s="1"/>
    </row>
    <row r="12" spans="1:25" x14ac:dyDescent="0.25">
      <c r="H12" t="s">
        <v>24</v>
      </c>
      <c r="M12" t="s">
        <v>24</v>
      </c>
    </row>
    <row r="13" spans="1:25" x14ac:dyDescent="0.25">
      <c r="A13" s="1"/>
      <c r="B13" s="10" t="s">
        <v>90</v>
      </c>
      <c r="C13" t="s">
        <v>58</v>
      </c>
      <c r="D13" s="10" t="s">
        <v>2</v>
      </c>
      <c r="E13" t="s">
        <v>57</v>
      </c>
      <c r="F13" t="s">
        <v>17</v>
      </c>
      <c r="G13" t="s">
        <v>0</v>
      </c>
      <c r="H13" t="s">
        <v>1</v>
      </c>
      <c r="I13" t="s">
        <v>58</v>
      </c>
      <c r="J13" t="s">
        <v>57</v>
      </c>
      <c r="K13" t="s">
        <v>17</v>
      </c>
      <c r="L13" t="s">
        <v>0</v>
      </c>
      <c r="M13" t="s">
        <v>1</v>
      </c>
      <c r="N13" t="s">
        <v>58</v>
      </c>
      <c r="O13" t="s">
        <v>57</v>
      </c>
      <c r="P13" t="s">
        <v>27</v>
      </c>
    </row>
    <row r="14" spans="1:25" x14ac:dyDescent="0.25">
      <c r="A14" s="5" t="s">
        <v>6</v>
      </c>
      <c r="B14" s="12">
        <v>90</v>
      </c>
      <c r="C14" s="11" t="s">
        <v>40</v>
      </c>
      <c r="D14" s="5"/>
      <c r="E14" s="5"/>
      <c r="F14" s="5"/>
      <c r="G14" s="5"/>
      <c r="H14" s="5"/>
      <c r="I14" s="5"/>
      <c r="J14" s="5"/>
      <c r="K14" s="5"/>
      <c r="L14" s="5"/>
      <c r="M14" s="5" t="s">
        <v>26</v>
      </c>
      <c r="N14" s="5">
        <f>B14*B14/10000</f>
        <v>0.81</v>
      </c>
    </row>
    <row r="15" spans="1:25" x14ac:dyDescent="0.25">
      <c r="A15" s="4" t="s">
        <v>3</v>
      </c>
      <c r="B15" s="12">
        <v>90</v>
      </c>
      <c r="C15" s="3" t="s">
        <v>126</v>
      </c>
      <c r="D15" s="3"/>
      <c r="E15" s="3"/>
      <c r="F15" s="3"/>
      <c r="G15" s="3"/>
      <c r="H15" s="3"/>
      <c r="I15" s="3">
        <f>B15*B15/10000</f>
        <v>0.81</v>
      </c>
    </row>
    <row r="16" spans="1:25" x14ac:dyDescent="0.25">
      <c r="A16" s="6" t="s">
        <v>66</v>
      </c>
      <c r="B16" s="12">
        <v>90</v>
      </c>
      <c r="C16">
        <f t="shared" ref="C16:C21" si="0">B16*B16/10000</f>
        <v>0.81</v>
      </c>
      <c r="D16" s="13">
        <v>20</v>
      </c>
      <c r="E16">
        <f t="shared" ref="E16:E21" si="1">D16*D16*C16</f>
        <v>324</v>
      </c>
      <c r="Q16" s="10"/>
      <c r="R16" s="10"/>
      <c r="X16" s="10"/>
      <c r="Y16" s="10"/>
    </row>
    <row r="17" spans="1:11" x14ac:dyDescent="0.25">
      <c r="A17" s="1" t="s">
        <v>67</v>
      </c>
      <c r="B17" s="12">
        <v>70</v>
      </c>
      <c r="C17">
        <f t="shared" si="0"/>
        <v>0.49</v>
      </c>
      <c r="D17" s="13">
        <v>30</v>
      </c>
      <c r="E17">
        <f t="shared" si="1"/>
        <v>441</v>
      </c>
    </row>
    <row r="18" spans="1:11" s="1" customFormat="1" x14ac:dyDescent="0.25">
      <c r="A18" s="1" t="s">
        <v>65</v>
      </c>
      <c r="B18" s="12">
        <v>50</v>
      </c>
      <c r="C18" s="1">
        <f t="shared" si="0"/>
        <v>0.25</v>
      </c>
      <c r="D18" s="13">
        <v>30</v>
      </c>
      <c r="E18" s="1">
        <f t="shared" si="1"/>
        <v>225</v>
      </c>
    </row>
    <row r="19" spans="1:11" s="1" customFormat="1" x14ac:dyDescent="0.25">
      <c r="A19" s="1" t="s">
        <v>98</v>
      </c>
      <c r="B19" s="12">
        <v>80</v>
      </c>
      <c r="C19" s="1">
        <f t="shared" si="0"/>
        <v>0.64</v>
      </c>
      <c r="D19" s="13">
        <v>90</v>
      </c>
      <c r="E19" s="1">
        <f t="shared" si="1"/>
        <v>5184</v>
      </c>
    </row>
    <row r="20" spans="1:11" s="1" customFormat="1" x14ac:dyDescent="0.25">
      <c r="B20" s="12">
        <v>0</v>
      </c>
      <c r="C20" s="1">
        <f t="shared" si="0"/>
        <v>0</v>
      </c>
      <c r="D20" s="13">
        <v>0</v>
      </c>
      <c r="E20" s="1">
        <f t="shared" si="1"/>
        <v>0</v>
      </c>
    </row>
    <row r="21" spans="1:11" s="1" customFormat="1" x14ac:dyDescent="0.25">
      <c r="A21" s="1" t="s">
        <v>99</v>
      </c>
      <c r="B21" s="12">
        <v>70</v>
      </c>
      <c r="C21" s="1">
        <f t="shared" si="0"/>
        <v>0.49</v>
      </c>
      <c r="D21" s="13">
        <v>30</v>
      </c>
      <c r="E21" s="1">
        <f t="shared" si="1"/>
        <v>441</v>
      </c>
    </row>
    <row r="22" spans="1:11" x14ac:dyDescent="0.25">
      <c r="A22" s="28" t="s">
        <v>19</v>
      </c>
      <c r="B22" s="28"/>
      <c r="C22" s="28">
        <f>C16+C17+C18+C19+C20+C21</f>
        <v>2.6799999999999997</v>
      </c>
      <c r="D22" s="28"/>
      <c r="E22" s="28">
        <f>E16+E17+E18+E19+E20+E21</f>
        <v>6615</v>
      </c>
      <c r="F22" s="28">
        <f>E22/C22</f>
        <v>2468.2835820895525</v>
      </c>
      <c r="G22" s="28">
        <f>SQRT(F22)</f>
        <v>49.681823457775302</v>
      </c>
      <c r="H22" s="29">
        <f>ROUND(100-G22,0)</f>
        <v>50</v>
      </c>
      <c r="I22" s="28"/>
      <c r="J22" s="28">
        <f>G22*G22*I15</f>
        <v>1999.3097014925372</v>
      </c>
      <c r="K22">
        <f>J22/I47</f>
        <v>980.05377524143978</v>
      </c>
    </row>
    <row r="23" spans="1:11" x14ac:dyDescent="0.25">
      <c r="A23" s="4" t="s">
        <v>7</v>
      </c>
      <c r="B23" s="12">
        <v>70</v>
      </c>
      <c r="C23" s="3" t="s">
        <v>41</v>
      </c>
      <c r="D23" s="13"/>
      <c r="E23" s="3"/>
      <c r="F23" s="3"/>
      <c r="G23" s="14"/>
      <c r="H23" s="15"/>
      <c r="I23" s="3">
        <f>B23*B23/10000</f>
        <v>0.49</v>
      </c>
    </row>
    <row r="24" spans="1:11" x14ac:dyDescent="0.25">
      <c r="A24" s="1"/>
      <c r="B24" s="12">
        <v>0</v>
      </c>
      <c r="C24">
        <f t="shared" ref="C24:C30" si="2">B24*B24/10000</f>
        <v>0</v>
      </c>
      <c r="D24" s="13">
        <v>0</v>
      </c>
      <c r="E24">
        <f t="shared" ref="E24:E30" si="3">D24*D24*C24</f>
        <v>0</v>
      </c>
      <c r="G24" s="14"/>
      <c r="H24" s="15"/>
    </row>
    <row r="25" spans="1:11" s="1" customFormat="1" x14ac:dyDescent="0.25">
      <c r="A25" s="1" t="s">
        <v>113</v>
      </c>
      <c r="B25" s="12">
        <v>80</v>
      </c>
      <c r="C25" s="1">
        <f t="shared" si="2"/>
        <v>0.64</v>
      </c>
      <c r="D25" s="13">
        <v>20</v>
      </c>
      <c r="E25" s="1">
        <f t="shared" si="3"/>
        <v>256</v>
      </c>
      <c r="G25" s="14"/>
      <c r="H25" s="15"/>
    </row>
    <row r="26" spans="1:11" s="1" customFormat="1" x14ac:dyDescent="0.25">
      <c r="B26" s="12">
        <v>0</v>
      </c>
      <c r="C26" s="1">
        <f t="shared" si="2"/>
        <v>0</v>
      </c>
      <c r="D26" s="13">
        <v>0</v>
      </c>
      <c r="E26" s="1">
        <f t="shared" si="3"/>
        <v>0</v>
      </c>
      <c r="G26" s="14"/>
      <c r="H26" s="15"/>
    </row>
    <row r="27" spans="1:11" s="1" customFormat="1" x14ac:dyDescent="0.25">
      <c r="A27" s="1" t="s">
        <v>112</v>
      </c>
      <c r="B27" s="12">
        <v>80</v>
      </c>
      <c r="C27" s="1">
        <f t="shared" si="2"/>
        <v>0.64</v>
      </c>
      <c r="D27" s="13">
        <v>80</v>
      </c>
      <c r="E27" s="1">
        <f t="shared" si="3"/>
        <v>4096</v>
      </c>
      <c r="G27" s="14"/>
      <c r="H27" s="15"/>
    </row>
    <row r="28" spans="1:11" s="1" customFormat="1" x14ac:dyDescent="0.25">
      <c r="A28" s="1" t="s">
        <v>100</v>
      </c>
      <c r="B28" s="12">
        <v>90</v>
      </c>
      <c r="C28" s="1">
        <f t="shared" si="2"/>
        <v>0.81</v>
      </c>
      <c r="D28" s="13">
        <v>90</v>
      </c>
      <c r="E28" s="1">
        <f t="shared" si="3"/>
        <v>6561</v>
      </c>
      <c r="G28" s="14"/>
      <c r="H28" s="15"/>
    </row>
    <row r="29" spans="1:11" s="1" customFormat="1" x14ac:dyDescent="0.25">
      <c r="A29" s="1" t="s">
        <v>104</v>
      </c>
      <c r="B29" s="12">
        <v>80</v>
      </c>
      <c r="C29" s="1">
        <f t="shared" si="2"/>
        <v>0.64</v>
      </c>
      <c r="D29" s="13">
        <v>30</v>
      </c>
      <c r="E29" s="1">
        <f t="shared" si="3"/>
        <v>576</v>
      </c>
      <c r="G29" s="14"/>
      <c r="H29" s="15"/>
    </row>
    <row r="30" spans="1:11" s="1" customFormat="1" x14ac:dyDescent="0.25">
      <c r="A30" s="1" t="s">
        <v>111</v>
      </c>
      <c r="B30" s="12">
        <v>70</v>
      </c>
      <c r="C30" s="1">
        <f t="shared" si="2"/>
        <v>0.49</v>
      </c>
      <c r="D30" s="13">
        <v>40</v>
      </c>
      <c r="E30" s="1">
        <f t="shared" si="3"/>
        <v>784</v>
      </c>
      <c r="G30" s="14"/>
      <c r="H30" s="15"/>
    </row>
    <row r="31" spans="1:11" x14ac:dyDescent="0.25">
      <c r="A31" s="2" t="s">
        <v>15</v>
      </c>
      <c r="B31" s="28"/>
      <c r="C31" s="28">
        <f>C24+C25+C26+C27+C28+C30+C29</f>
        <v>3.22</v>
      </c>
      <c r="D31" s="28"/>
      <c r="E31" s="28">
        <f>E24+E25+E26+E27+E28+E29+E30</f>
        <v>12273</v>
      </c>
      <c r="F31" s="28">
        <f>E31/C31</f>
        <v>3811.4906832298134</v>
      </c>
      <c r="G31" s="28">
        <f>SQRT(F31)</f>
        <v>61.737271426827839</v>
      </c>
      <c r="H31" s="29">
        <f>ROUND(100-G31,0)</f>
        <v>38</v>
      </c>
      <c r="I31" s="28"/>
      <c r="J31" s="28">
        <f>G31*G31*I23</f>
        <v>1867.6304347826083</v>
      </c>
      <c r="K31">
        <f>J31/I47</f>
        <v>915.50511508951388</v>
      </c>
    </row>
    <row r="32" spans="1:11" x14ac:dyDescent="0.25">
      <c r="A32" s="4" t="s">
        <v>8</v>
      </c>
      <c r="B32" s="27">
        <v>0</v>
      </c>
      <c r="C32" s="3" t="s">
        <v>42</v>
      </c>
      <c r="D32" s="13"/>
      <c r="E32" s="3"/>
      <c r="F32" s="3"/>
      <c r="G32" s="14"/>
      <c r="H32" s="15"/>
      <c r="I32" s="3">
        <f>B32*B32/10000</f>
        <v>0</v>
      </c>
    </row>
    <row r="33" spans="1:15" x14ac:dyDescent="0.25">
      <c r="A33" s="6" t="s">
        <v>105</v>
      </c>
      <c r="B33" s="12">
        <v>60</v>
      </c>
      <c r="C33">
        <f>B33*B33/10000</f>
        <v>0.36</v>
      </c>
      <c r="D33" s="13">
        <v>20</v>
      </c>
      <c r="E33">
        <f>D33*D33*C33</f>
        <v>144</v>
      </c>
      <c r="G33" s="14"/>
      <c r="H33" s="15"/>
    </row>
    <row r="34" spans="1:15" x14ac:dyDescent="0.25">
      <c r="A34" s="6" t="s">
        <v>68</v>
      </c>
      <c r="B34" s="12">
        <v>80</v>
      </c>
      <c r="C34">
        <f>B34*B34/10000</f>
        <v>0.64</v>
      </c>
      <c r="D34" s="13">
        <v>15</v>
      </c>
      <c r="E34">
        <f>D34*D34*C34</f>
        <v>144</v>
      </c>
      <c r="G34" s="14"/>
      <c r="H34" s="15"/>
    </row>
    <row r="35" spans="1:15" x14ac:dyDescent="0.25">
      <c r="A35" s="2" t="s">
        <v>16</v>
      </c>
      <c r="B35" s="28"/>
      <c r="C35" s="28">
        <f>C33+C34</f>
        <v>1</v>
      </c>
      <c r="D35" s="28"/>
      <c r="E35" s="28">
        <f>E33+E34</f>
        <v>288</v>
      </c>
      <c r="F35" s="28">
        <f>E35/C35</f>
        <v>288</v>
      </c>
      <c r="G35" s="28">
        <f>SQRT(F35)</f>
        <v>16.970562748477139</v>
      </c>
      <c r="H35" s="29">
        <f>ROUND(100-G35,0)</f>
        <v>83</v>
      </c>
      <c r="I35" s="28"/>
      <c r="J35" s="28">
        <f>G35*G35*I32</f>
        <v>0</v>
      </c>
    </row>
    <row r="36" spans="1:15" x14ac:dyDescent="0.25">
      <c r="A36" s="4" t="s">
        <v>11</v>
      </c>
      <c r="B36" s="12">
        <v>50</v>
      </c>
      <c r="C36" s="3" t="s">
        <v>43</v>
      </c>
      <c r="D36" s="13"/>
      <c r="E36" s="3"/>
      <c r="F36" s="3"/>
      <c r="G36" s="14"/>
      <c r="H36" s="15"/>
      <c r="I36" s="3">
        <f>B36*B36/10000</f>
        <v>0.25</v>
      </c>
    </row>
    <row r="37" spans="1:15" x14ac:dyDescent="0.25">
      <c r="A37" s="6" t="s">
        <v>109</v>
      </c>
      <c r="B37" s="12">
        <v>95</v>
      </c>
      <c r="C37" s="1">
        <f>B37*B37/10000</f>
        <v>0.90249999999999997</v>
      </c>
      <c r="D37" s="13">
        <v>20</v>
      </c>
      <c r="E37" s="1">
        <f>D37*D37*C37</f>
        <v>361</v>
      </c>
      <c r="F37" s="1"/>
      <c r="G37" s="14"/>
      <c r="H37" s="15"/>
    </row>
    <row r="38" spans="1:15" x14ac:dyDescent="0.25">
      <c r="A38" s="6" t="s">
        <v>69</v>
      </c>
      <c r="B38" s="12">
        <v>95</v>
      </c>
      <c r="C38" s="1">
        <f>B38*B38/10000</f>
        <v>0.90249999999999997</v>
      </c>
      <c r="D38" s="13">
        <v>20</v>
      </c>
      <c r="E38" s="1">
        <f>D38*D38*C38</f>
        <v>361</v>
      </c>
      <c r="F38" s="1"/>
      <c r="G38" s="14"/>
      <c r="H38" s="15"/>
    </row>
    <row r="39" spans="1:15" x14ac:dyDescent="0.25">
      <c r="A39" s="6" t="s">
        <v>70</v>
      </c>
      <c r="B39" s="12">
        <v>50</v>
      </c>
      <c r="C39" s="1">
        <f>B39*B39/10000</f>
        <v>0.25</v>
      </c>
      <c r="D39" s="13">
        <v>10</v>
      </c>
      <c r="E39" s="1">
        <f>D39*D39*C39</f>
        <v>25</v>
      </c>
      <c r="F39" s="1"/>
      <c r="G39" s="14"/>
      <c r="H39" s="15"/>
    </row>
    <row r="40" spans="1:15" x14ac:dyDescent="0.25">
      <c r="A40" s="2" t="s">
        <v>22</v>
      </c>
      <c r="B40" s="28"/>
      <c r="C40" s="28">
        <f>C37+C38+C39</f>
        <v>2.0549999999999997</v>
      </c>
      <c r="D40" s="28"/>
      <c r="E40" s="28">
        <f>E37+E38+E39</f>
        <v>747</v>
      </c>
      <c r="F40" s="28">
        <f>E40/C40</f>
        <v>363.50364963503654</v>
      </c>
      <c r="G40" s="28">
        <f>SQRT(F40)</f>
        <v>19.065771676883067</v>
      </c>
      <c r="H40" s="29">
        <f>ROUND(100-G40,0)</f>
        <v>81</v>
      </c>
      <c r="I40" s="28"/>
      <c r="J40" s="28">
        <f>G40*G40*I36</f>
        <v>90.875912408759135</v>
      </c>
      <c r="K40">
        <f>J40/I47</f>
        <v>44.547015886646633</v>
      </c>
    </row>
    <row r="41" spans="1:15" x14ac:dyDescent="0.25">
      <c r="A41" s="4" t="s">
        <v>9</v>
      </c>
      <c r="B41" s="12">
        <v>70</v>
      </c>
      <c r="C41" s="3" t="s">
        <v>44</v>
      </c>
      <c r="D41" s="13"/>
      <c r="E41" s="3"/>
      <c r="F41" s="3"/>
      <c r="G41" s="14"/>
      <c r="H41" s="15"/>
      <c r="I41" s="3">
        <f>B41*B41/10000</f>
        <v>0.49</v>
      </c>
    </row>
    <row r="42" spans="1:15" x14ac:dyDescent="0.25">
      <c r="A42" s="6" t="s">
        <v>71</v>
      </c>
      <c r="B42" s="12">
        <v>50</v>
      </c>
      <c r="C42" s="1">
        <f>B42*B42/10000</f>
        <v>0.25</v>
      </c>
      <c r="D42" s="13">
        <v>70</v>
      </c>
      <c r="E42" s="1">
        <f>D42*D42*C42</f>
        <v>1225</v>
      </c>
      <c r="F42" s="1"/>
      <c r="G42" s="14"/>
      <c r="H42" s="15"/>
    </row>
    <row r="43" spans="1:15" x14ac:dyDescent="0.25">
      <c r="A43" s="6" t="s">
        <v>72</v>
      </c>
      <c r="B43" s="12">
        <v>40</v>
      </c>
      <c r="C43" s="1">
        <f>B43*B43/10000</f>
        <v>0.16</v>
      </c>
      <c r="D43" s="13">
        <v>60</v>
      </c>
      <c r="E43" s="1">
        <f>D43*D43*C43</f>
        <v>576</v>
      </c>
      <c r="F43" s="1"/>
      <c r="G43" s="14"/>
      <c r="H43" s="15"/>
    </row>
    <row r="44" spans="1:15" s="1" customFormat="1" x14ac:dyDescent="0.25">
      <c r="A44" s="6" t="s">
        <v>73</v>
      </c>
      <c r="B44" s="12">
        <v>40</v>
      </c>
      <c r="C44" s="1">
        <f>B44*B44/10000</f>
        <v>0.16</v>
      </c>
      <c r="D44" s="13">
        <v>60</v>
      </c>
      <c r="E44" s="1">
        <f>D44*D44*C44</f>
        <v>576</v>
      </c>
      <c r="G44" s="14"/>
      <c r="H44" s="15"/>
    </row>
    <row r="45" spans="1:15" s="1" customFormat="1" x14ac:dyDescent="0.25">
      <c r="A45" s="6" t="s">
        <v>74</v>
      </c>
      <c r="B45" s="12">
        <v>70</v>
      </c>
      <c r="C45" s="1">
        <f>B45*B45/10000</f>
        <v>0.49</v>
      </c>
      <c r="D45" s="13">
        <v>15</v>
      </c>
      <c r="E45" s="1">
        <f>D45*D45*C45</f>
        <v>110.25</v>
      </c>
      <c r="G45" s="14"/>
      <c r="H45" s="15"/>
    </row>
    <row r="46" spans="1:15" x14ac:dyDescent="0.25">
      <c r="A46" s="2" t="s">
        <v>23</v>
      </c>
      <c r="B46" s="28"/>
      <c r="C46" s="28">
        <f>C42+C43+C44+C45</f>
        <v>1.06</v>
      </c>
      <c r="D46" s="28"/>
      <c r="E46" s="28">
        <f>E42+E43+E44+E45</f>
        <v>2487.25</v>
      </c>
      <c r="F46" s="28">
        <f>E46/C46</f>
        <v>2346.4622641509432</v>
      </c>
      <c r="G46" s="28">
        <f>SQRT(F46)</f>
        <v>48.440295871835289</v>
      </c>
      <c r="H46" s="29">
        <f>ROUND(100-G46,0)</f>
        <v>52</v>
      </c>
      <c r="I46" s="28"/>
      <c r="J46" s="28">
        <f>G46*G46*I41</f>
        <v>1149.766509433962</v>
      </c>
      <c r="K46">
        <f>J46/I47</f>
        <v>563.61103403625589</v>
      </c>
    </row>
    <row r="47" spans="1:15" x14ac:dyDescent="0.25">
      <c r="A47" s="23"/>
      <c r="B47" s="23"/>
      <c r="C47" s="23"/>
      <c r="D47" s="23"/>
      <c r="E47" s="23"/>
      <c r="F47" s="23"/>
      <c r="G47" s="23"/>
      <c r="H47" s="23" t="s">
        <v>25</v>
      </c>
      <c r="I47" s="23">
        <f>I15+I23+I32+I36+I41+0</f>
        <v>2.04</v>
      </c>
      <c r="J47" s="23">
        <f>J22+J31+J35+J40+J46</f>
        <v>5107.5825581178669</v>
      </c>
      <c r="K47" s="23">
        <f>J47/I47</f>
        <v>2503.7169402538561</v>
      </c>
      <c r="L47" s="23">
        <f>SQRT(K47)</f>
        <v>50.037155597154559</v>
      </c>
      <c r="M47" s="23">
        <f>ROUND(100-L47,0)</f>
        <v>50</v>
      </c>
      <c r="N47" s="23"/>
      <c r="O47" s="23">
        <f>L47*L47*N14</f>
        <v>2028.0107216056233</v>
      </c>
    </row>
    <row r="48" spans="1:15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>
        <f>ROUND(L47,0)</f>
        <v>50</v>
      </c>
      <c r="M48" s="23">
        <f>100-L48</f>
        <v>50</v>
      </c>
      <c r="N48" s="23"/>
      <c r="O48" s="23"/>
    </row>
    <row r="49" spans="1:37" x14ac:dyDescent="0.25">
      <c r="A49" s="5" t="s">
        <v>10</v>
      </c>
      <c r="B49" s="12">
        <v>20</v>
      </c>
      <c r="C49" s="11" t="s">
        <v>39</v>
      </c>
      <c r="D49" s="5"/>
      <c r="E49" s="5"/>
      <c r="F49" s="5"/>
      <c r="G49" s="5"/>
      <c r="H49" s="5"/>
      <c r="I49" s="5">
        <f>B49*B49/10000</f>
        <v>0.04</v>
      </c>
      <c r="J49" s="5"/>
      <c r="K49" s="5"/>
      <c r="L49" s="5"/>
      <c r="M49" s="5" t="s">
        <v>26</v>
      </c>
      <c r="N49" s="5">
        <f>B49*B49/10000</f>
        <v>0.04</v>
      </c>
    </row>
    <row r="50" spans="1:37" x14ac:dyDescent="0.25">
      <c r="A50" s="6" t="s">
        <v>97</v>
      </c>
      <c r="B50" s="12">
        <v>80</v>
      </c>
      <c r="C50" s="1">
        <f t="shared" ref="C50:C57" si="4">B50*B50/10000</f>
        <v>0.64</v>
      </c>
      <c r="D50" s="13">
        <v>80</v>
      </c>
      <c r="E50" s="1">
        <f t="shared" ref="E50:E57" si="5">D50*D50*C50</f>
        <v>4096</v>
      </c>
      <c r="F50" s="1"/>
      <c r="G50" s="1"/>
      <c r="H50" s="15"/>
    </row>
    <row r="51" spans="1:37" x14ac:dyDescent="0.25">
      <c r="A51" s="6" t="s">
        <v>75</v>
      </c>
      <c r="B51" s="12">
        <v>80</v>
      </c>
      <c r="C51" s="1">
        <f t="shared" si="4"/>
        <v>0.64</v>
      </c>
      <c r="D51" s="13">
        <v>80</v>
      </c>
      <c r="E51" s="1">
        <f t="shared" si="5"/>
        <v>4096</v>
      </c>
      <c r="F51" s="1"/>
      <c r="G51" s="1"/>
      <c r="H51" s="15"/>
    </row>
    <row r="52" spans="1:37" x14ac:dyDescent="0.25">
      <c r="A52" s="6"/>
      <c r="B52" s="12">
        <v>0</v>
      </c>
      <c r="C52" s="1">
        <f t="shared" si="4"/>
        <v>0</v>
      </c>
      <c r="D52" s="13">
        <v>0</v>
      </c>
      <c r="E52" s="1">
        <f t="shared" si="5"/>
        <v>0</v>
      </c>
      <c r="F52" s="1"/>
      <c r="G52" s="1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5">
      <c r="A53" s="6"/>
      <c r="B53" s="12">
        <v>0</v>
      </c>
      <c r="C53" s="1">
        <f t="shared" si="4"/>
        <v>0</v>
      </c>
      <c r="D53" s="13">
        <v>0</v>
      </c>
      <c r="E53" s="1">
        <f t="shared" si="5"/>
        <v>0</v>
      </c>
      <c r="F53" s="1"/>
      <c r="G53" s="1"/>
      <c r="H53" s="1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A54" s="6"/>
      <c r="B54" s="12">
        <v>0</v>
      </c>
      <c r="C54" s="1">
        <f t="shared" si="4"/>
        <v>0</v>
      </c>
      <c r="D54" s="13">
        <v>0</v>
      </c>
      <c r="E54" s="1">
        <f t="shared" si="5"/>
        <v>0</v>
      </c>
      <c r="F54" s="1"/>
      <c r="G54" s="1"/>
      <c r="H54" s="1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A55" s="6" t="s">
        <v>106</v>
      </c>
      <c r="B55" s="12">
        <v>50</v>
      </c>
      <c r="C55" s="1">
        <f t="shared" si="4"/>
        <v>0.25</v>
      </c>
      <c r="D55" s="13">
        <v>20</v>
      </c>
      <c r="E55" s="1">
        <f t="shared" si="5"/>
        <v>100</v>
      </c>
      <c r="F55" s="1"/>
      <c r="G55" s="1"/>
      <c r="H55" s="1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A56" s="6" t="s">
        <v>107</v>
      </c>
      <c r="B56" s="12">
        <v>80</v>
      </c>
      <c r="C56" s="1">
        <f t="shared" si="4"/>
        <v>0.64</v>
      </c>
      <c r="D56" s="13">
        <v>20</v>
      </c>
      <c r="E56" s="1">
        <f t="shared" si="5"/>
        <v>256</v>
      </c>
      <c r="F56" s="1"/>
      <c r="G56" s="1"/>
      <c r="H56" s="1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A57" s="6" t="s">
        <v>114</v>
      </c>
      <c r="B57" s="12">
        <v>85</v>
      </c>
      <c r="C57" s="1">
        <f t="shared" si="4"/>
        <v>0.72250000000000003</v>
      </c>
      <c r="D57" s="13">
        <v>20</v>
      </c>
      <c r="E57" s="1">
        <f t="shared" si="5"/>
        <v>289</v>
      </c>
      <c r="F57" s="1"/>
      <c r="G57" s="1"/>
      <c r="H57" s="1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A58" s="2" t="s">
        <v>49</v>
      </c>
      <c r="B58" s="12"/>
      <c r="C58" s="2">
        <f>C50+C51+C52+C53+C54+C55+C56+C57</f>
        <v>2.8925000000000001</v>
      </c>
      <c r="D58" s="13"/>
      <c r="E58" s="2">
        <f>E50+E52+E51+E53+E54+E55+E56+E57</f>
        <v>8837</v>
      </c>
      <c r="F58" s="2">
        <f>E58/C58</f>
        <v>3055.14261019879</v>
      </c>
      <c r="G58" s="14">
        <f>SQRT(F58)</f>
        <v>55.273344481755309</v>
      </c>
      <c r="H58" s="15">
        <f>ROUND(100-G58,0)</f>
        <v>45</v>
      </c>
      <c r="I58" s="6"/>
      <c r="J58" s="6"/>
      <c r="O58" s="2">
        <f>G58*G58*N49</f>
        <v>122.2057044079516</v>
      </c>
    </row>
    <row r="59" spans="1:37" x14ac:dyDescent="0.25">
      <c r="A59" s="5" t="s">
        <v>12</v>
      </c>
      <c r="B59" s="12">
        <v>50</v>
      </c>
      <c r="C59" s="11" t="s">
        <v>54</v>
      </c>
      <c r="D59" s="5"/>
      <c r="E59" s="5"/>
      <c r="F59" s="5"/>
      <c r="G59" s="5"/>
      <c r="H59" s="5"/>
      <c r="I59" s="5"/>
      <c r="J59" s="5"/>
      <c r="K59" s="5"/>
      <c r="L59" s="5"/>
      <c r="M59" s="5" t="s">
        <v>26</v>
      </c>
      <c r="N59" s="5">
        <f>B59*B59/10000</f>
        <v>0.25</v>
      </c>
    </row>
    <row r="60" spans="1:37" x14ac:dyDescent="0.25">
      <c r="A60" s="1" t="s">
        <v>76</v>
      </c>
      <c r="B60" s="12">
        <v>50</v>
      </c>
      <c r="C60" s="1">
        <f>B60*B60/10000</f>
        <v>0.25</v>
      </c>
      <c r="D60" s="13">
        <v>20</v>
      </c>
      <c r="E60" s="1">
        <f>D60*D60*C60</f>
        <v>100</v>
      </c>
      <c r="F60" s="1"/>
      <c r="G60" s="1"/>
      <c r="H60" s="15"/>
    </row>
    <row r="61" spans="1:37" x14ac:dyDescent="0.25">
      <c r="A61" s="1" t="s">
        <v>95</v>
      </c>
      <c r="B61" s="12">
        <v>70</v>
      </c>
      <c r="C61" s="1">
        <f>B61*B61/10000</f>
        <v>0.49</v>
      </c>
      <c r="D61" s="13">
        <v>15</v>
      </c>
      <c r="E61" s="1">
        <f>D61*D61*C61</f>
        <v>110.25</v>
      </c>
      <c r="F61" s="1"/>
      <c r="G61" s="1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A62" s="1" t="s">
        <v>127</v>
      </c>
      <c r="B62" s="12">
        <v>90</v>
      </c>
      <c r="C62" s="1">
        <f>B62*B62/10000</f>
        <v>0.81</v>
      </c>
      <c r="D62" s="13">
        <v>10</v>
      </c>
      <c r="E62" s="1">
        <f>D62*D62*C62</f>
        <v>81</v>
      </c>
      <c r="F62" s="1"/>
      <c r="G62" s="1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A63" s="2" t="s">
        <v>46</v>
      </c>
      <c r="B63" s="12"/>
      <c r="C63" s="2">
        <f>C60+C61+C62</f>
        <v>1.55</v>
      </c>
      <c r="D63" s="13"/>
      <c r="E63" s="2">
        <f>E60+E61+E62</f>
        <v>291.25</v>
      </c>
      <c r="F63" s="2">
        <f>E63/C63</f>
        <v>187.90322580645162</v>
      </c>
      <c r="G63" s="14">
        <f>SQRT(F63)</f>
        <v>13.707779754812652</v>
      </c>
      <c r="H63" s="15">
        <f>ROUND(100-G63,0)</f>
        <v>86</v>
      </c>
      <c r="I63" s="6"/>
      <c r="J63" s="6"/>
      <c r="O63" s="2">
        <f>G63*G63*N59</f>
        <v>46.975806451612904</v>
      </c>
    </row>
    <row r="64" spans="1:37" s="1" customFormat="1" x14ac:dyDescent="0.25">
      <c r="A64" s="5" t="s">
        <v>13</v>
      </c>
      <c r="B64" s="12">
        <v>50</v>
      </c>
      <c r="C64" s="11" t="s">
        <v>51</v>
      </c>
      <c r="D64" s="5"/>
      <c r="E64" s="5"/>
      <c r="F64" s="5"/>
      <c r="G64" s="5"/>
      <c r="H64" s="5"/>
      <c r="I64" s="5"/>
      <c r="J64" s="5"/>
      <c r="K64" s="5"/>
      <c r="L64" s="5"/>
      <c r="M64" s="5" t="s">
        <v>26</v>
      </c>
      <c r="N64" s="5">
        <f>B64*B64/10000</f>
        <v>0.25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18" x14ac:dyDescent="0.25">
      <c r="A65" s="6" t="s">
        <v>96</v>
      </c>
      <c r="B65" s="12">
        <v>60</v>
      </c>
      <c r="C65" s="1">
        <f>B65*B65/10000</f>
        <v>0.36</v>
      </c>
      <c r="D65" s="13">
        <v>60</v>
      </c>
      <c r="E65" s="1">
        <f>D65*D65*C65</f>
        <v>1296</v>
      </c>
      <c r="F65" s="1"/>
      <c r="G65" s="1"/>
      <c r="H65" s="15"/>
    </row>
    <row r="66" spans="1:18" x14ac:dyDescent="0.25">
      <c r="A66" s="6" t="s">
        <v>78</v>
      </c>
      <c r="B66" s="12">
        <v>70</v>
      </c>
      <c r="C66" s="1">
        <f>B66*B66/10000</f>
        <v>0.49</v>
      </c>
      <c r="D66" s="13">
        <v>20</v>
      </c>
      <c r="E66" s="1">
        <f>D66*D66*C66</f>
        <v>196</v>
      </c>
      <c r="F66" s="1"/>
      <c r="G66" s="1"/>
      <c r="H66" s="15"/>
    </row>
    <row r="67" spans="1:18" x14ac:dyDescent="0.25">
      <c r="A67" s="2" t="s">
        <v>47</v>
      </c>
      <c r="B67" s="2"/>
      <c r="C67" s="2">
        <f>C65+C66</f>
        <v>0.85</v>
      </c>
      <c r="D67" s="7"/>
      <c r="E67" s="2">
        <f>E65+E66</f>
        <v>1492</v>
      </c>
      <c r="F67" s="2">
        <f>E67/C67</f>
        <v>1755.2941176470588</v>
      </c>
      <c r="G67" s="14">
        <f>SQRT(F67)</f>
        <v>41.896230351274546</v>
      </c>
      <c r="H67" s="15">
        <f>ROUND(100-G67,0)</f>
        <v>58</v>
      </c>
      <c r="I67" s="6"/>
      <c r="J67" s="6"/>
      <c r="K67" s="6"/>
      <c r="O67" s="2">
        <f>G67*G67*N64</f>
        <v>438.82352941176464</v>
      </c>
    </row>
    <row r="68" spans="1:18" x14ac:dyDescent="0.25">
      <c r="A68" s="5" t="s">
        <v>14</v>
      </c>
      <c r="B68" s="12">
        <v>30</v>
      </c>
      <c r="C68" s="11" t="s">
        <v>53</v>
      </c>
      <c r="D68" s="5"/>
      <c r="E68" s="5"/>
      <c r="F68" s="5"/>
      <c r="G68" s="5"/>
      <c r="H68" s="5"/>
      <c r="I68" s="5"/>
      <c r="J68" s="5"/>
      <c r="K68" s="5"/>
      <c r="L68" s="5"/>
      <c r="M68" s="5" t="s">
        <v>26</v>
      </c>
      <c r="N68" s="5">
        <f>B68*B68/10000</f>
        <v>0.09</v>
      </c>
    </row>
    <row r="69" spans="1:18" x14ac:dyDescent="0.25">
      <c r="A69" s="1" t="s">
        <v>76</v>
      </c>
      <c r="B69" s="12">
        <v>1</v>
      </c>
      <c r="C69" s="1">
        <f>B69*B69/10000</f>
        <v>1E-4</v>
      </c>
      <c r="D69" s="13">
        <v>20</v>
      </c>
      <c r="E69" s="1">
        <f>D69*D69*C69</f>
        <v>0.04</v>
      </c>
      <c r="F69" s="1"/>
      <c r="G69" s="1"/>
      <c r="H69" s="15"/>
      <c r="N69" s="2"/>
      <c r="O69" s="2">
        <f>G70*G70*N68</f>
        <v>36</v>
      </c>
    </row>
    <row r="70" spans="1:18" x14ac:dyDescent="0.25">
      <c r="A70" s="2" t="s">
        <v>48</v>
      </c>
      <c r="B70" s="2"/>
      <c r="C70" s="2">
        <f>C69+0</f>
        <v>1E-4</v>
      </c>
      <c r="D70" s="7"/>
      <c r="E70" s="2">
        <f>E69+0</f>
        <v>0.04</v>
      </c>
      <c r="F70" s="2">
        <f>E70/C70</f>
        <v>400</v>
      </c>
      <c r="G70" s="14">
        <f>SQRT(F70)</f>
        <v>20</v>
      </c>
      <c r="H70" s="15">
        <f>ROUND(100-G70,0)</f>
        <v>80</v>
      </c>
      <c r="I70" s="6"/>
      <c r="J70" s="6"/>
      <c r="K70" s="6"/>
      <c r="L70" s="6"/>
      <c r="M70" s="6"/>
      <c r="N70">
        <f>N14+N49+N59+N64+N68</f>
        <v>1.4400000000000002</v>
      </c>
      <c r="O70">
        <f>O47+O58+O63+O67+O69</f>
        <v>2672.0157618769526</v>
      </c>
      <c r="P70">
        <f>O70/N70</f>
        <v>1855.5665013034391</v>
      </c>
      <c r="Q70" s="2">
        <f>SQRT(P70)</f>
        <v>43.076286995323066</v>
      </c>
      <c r="R70" s="8">
        <f>ROUND(100-Q70,0)</f>
        <v>57</v>
      </c>
    </row>
    <row r="71" spans="1:18" x14ac:dyDescent="0.25">
      <c r="H71" s="6"/>
      <c r="I71" s="6"/>
      <c r="J71" s="6"/>
      <c r="K71" s="6"/>
      <c r="L71" s="6"/>
      <c r="M71" s="6"/>
      <c r="Q71">
        <f>ROUND(Q70,0)</f>
        <v>43</v>
      </c>
    </row>
    <row r="72" spans="1:18" x14ac:dyDescent="0.25">
      <c r="H72" s="6"/>
      <c r="I72" s="6"/>
      <c r="J72" s="6"/>
      <c r="K72" s="6"/>
      <c r="L72" s="6"/>
      <c r="M72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9"/>
  <sheetViews>
    <sheetView topLeftCell="A12" zoomScale="75" zoomScaleNormal="75" workbookViewId="0">
      <selection activeCell="W19" sqref="W19:Y29"/>
    </sheetView>
  </sheetViews>
  <sheetFormatPr defaultRowHeight="15" x14ac:dyDescent="0.25"/>
  <cols>
    <col min="1" max="1" width="20" customWidth="1"/>
    <col min="3" max="3" width="11.42578125" customWidth="1"/>
    <col min="8" max="8" width="12.28515625" customWidth="1"/>
    <col min="9" max="9" width="13.5703125" customWidth="1"/>
    <col min="10" max="10" width="13.140625" customWidth="1"/>
    <col min="11" max="11" width="17.85546875" customWidth="1"/>
    <col min="12" max="12" width="17.28515625" customWidth="1"/>
    <col min="13" max="13" width="14.5703125" customWidth="1"/>
    <col min="14" max="14" width="13.5703125" customWidth="1"/>
    <col min="15" max="15" width="19" customWidth="1"/>
    <col min="26" max="26" width="10.5703125" customWidth="1"/>
  </cols>
  <sheetData>
    <row r="1" spans="1:48" s="1" customFormat="1" ht="18.75" x14ac:dyDescent="0.3">
      <c r="B1" s="9" t="s">
        <v>123</v>
      </c>
      <c r="J1" s="17" t="s">
        <v>36</v>
      </c>
      <c r="K1" s="17" t="s">
        <v>61</v>
      </c>
      <c r="L1" s="17"/>
      <c r="M1" s="17"/>
      <c r="N1" s="18"/>
      <c r="O1" s="19"/>
      <c r="Q1" s="18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</row>
    <row r="2" spans="1:48" s="1" customFormat="1" ht="18.75" x14ac:dyDescent="0.3">
      <c r="A2" s="1" t="s">
        <v>84</v>
      </c>
      <c r="H2" s="16"/>
      <c r="I2" s="16"/>
      <c r="J2" s="34" t="s">
        <v>79</v>
      </c>
      <c r="K2" s="34" t="s">
        <v>81</v>
      </c>
      <c r="L2" s="34" t="s">
        <v>80</v>
      </c>
      <c r="M2" s="34" t="s">
        <v>82</v>
      </c>
      <c r="N2" s="34" t="s">
        <v>34</v>
      </c>
      <c r="O2" s="18"/>
      <c r="P2" s="18"/>
      <c r="Q2" s="18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</row>
    <row r="3" spans="1:48" s="1" customFormat="1" ht="18.75" x14ac:dyDescent="0.3">
      <c r="A3" s="1" t="s">
        <v>85</v>
      </c>
      <c r="H3" s="16"/>
      <c r="I3" s="16"/>
      <c r="J3" s="32">
        <v>1</v>
      </c>
      <c r="K3" s="32" t="s">
        <v>28</v>
      </c>
      <c r="L3" s="32" t="s">
        <v>29</v>
      </c>
      <c r="M3" s="32" t="s">
        <v>86</v>
      </c>
      <c r="N3" s="33" t="s">
        <v>35</v>
      </c>
      <c r="O3" s="18"/>
      <c r="P3" s="18"/>
      <c r="Q3" s="17"/>
      <c r="R3" s="17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s="1" customFormat="1" ht="18.75" x14ac:dyDescent="0.3">
      <c r="H4" s="16"/>
      <c r="I4" s="16"/>
      <c r="J4" s="32">
        <v>2</v>
      </c>
      <c r="K4" s="32" t="s">
        <v>30</v>
      </c>
      <c r="L4" s="32" t="s">
        <v>33</v>
      </c>
      <c r="M4" s="32" t="s">
        <v>37</v>
      </c>
      <c r="Q4" s="17"/>
      <c r="R4" s="17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s="1" customFormat="1" ht="18.75" x14ac:dyDescent="0.3">
      <c r="H5" s="16"/>
      <c r="I5" s="16"/>
      <c r="J5" s="32">
        <v>3</v>
      </c>
      <c r="K5" s="32" t="s">
        <v>32</v>
      </c>
      <c r="L5" s="32" t="s">
        <v>31</v>
      </c>
      <c r="O5" s="18"/>
      <c r="P5" s="18"/>
      <c r="Q5" s="17"/>
      <c r="R5" s="17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s="1" customFormat="1" ht="18.75" x14ac:dyDescent="0.3">
      <c r="H6" s="16"/>
      <c r="I6" s="16"/>
      <c r="J6" s="18"/>
      <c r="K6" s="18"/>
      <c r="L6" s="18"/>
      <c r="M6" s="18"/>
      <c r="N6" s="18"/>
      <c r="O6" s="18"/>
      <c r="P6" s="18"/>
      <c r="Q6" s="18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1" customFormat="1" ht="18.75" x14ac:dyDescent="0.3">
      <c r="H7" s="6"/>
      <c r="I7" s="6"/>
      <c r="J7" s="18"/>
      <c r="K7" s="17"/>
      <c r="L7" s="17"/>
      <c r="M7" s="21"/>
      <c r="N7" s="18"/>
      <c r="O7" s="18"/>
      <c r="P7" s="18"/>
      <c r="Q7" s="18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s="1" customFormat="1" ht="18.75" x14ac:dyDescent="0.3">
      <c r="H8" s="6"/>
      <c r="I8" s="16"/>
      <c r="J8" s="16"/>
      <c r="K8" s="16"/>
      <c r="L8" s="6"/>
      <c r="M8" s="6"/>
      <c r="N8" s="6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48" x14ac:dyDescent="0.25">
      <c r="A10" s="1"/>
      <c r="B10" s="1"/>
      <c r="C10" s="1"/>
      <c r="D10" s="1" t="s">
        <v>2</v>
      </c>
      <c r="E10" s="1"/>
      <c r="F10" s="1"/>
      <c r="G10" s="1" t="s">
        <v>2</v>
      </c>
      <c r="H10" s="1"/>
      <c r="I10" s="1"/>
      <c r="J10" s="1"/>
      <c r="K10" s="1"/>
      <c r="L10" s="1" t="s">
        <v>26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48" x14ac:dyDescent="0.25">
      <c r="A11" s="1"/>
      <c r="B11" s="1"/>
      <c r="C11" s="1"/>
      <c r="D11" s="1" t="s">
        <v>20</v>
      </c>
      <c r="E11" s="1"/>
      <c r="F11" s="1"/>
      <c r="G11" s="1" t="s">
        <v>21</v>
      </c>
      <c r="H11" s="1"/>
      <c r="I11" s="1"/>
      <c r="J11" s="1"/>
      <c r="K11" s="1"/>
      <c r="L11" s="1" t="s">
        <v>21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48" x14ac:dyDescent="0.25">
      <c r="A12" s="1"/>
      <c r="B12" s="1"/>
      <c r="C12" s="1"/>
      <c r="D12" s="1"/>
      <c r="E12" s="1"/>
      <c r="F12" s="1"/>
      <c r="G12" s="1"/>
      <c r="H12" s="1" t="s">
        <v>24</v>
      </c>
      <c r="I12" s="1"/>
      <c r="J12" s="1"/>
      <c r="K12" s="1"/>
      <c r="L12" s="1"/>
      <c r="M12" s="1" t="s">
        <v>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48" x14ac:dyDescent="0.25">
      <c r="A13" s="1"/>
      <c r="B13" s="10" t="s">
        <v>90</v>
      </c>
      <c r="C13" s="1" t="s">
        <v>58</v>
      </c>
      <c r="D13" s="10" t="s">
        <v>2</v>
      </c>
      <c r="E13" s="1" t="s">
        <v>57</v>
      </c>
      <c r="F13" s="1" t="s">
        <v>17</v>
      </c>
      <c r="G13" s="1" t="s">
        <v>0</v>
      </c>
      <c r="H13" s="1" t="s">
        <v>1</v>
      </c>
      <c r="I13" s="1" t="s">
        <v>58</v>
      </c>
      <c r="J13" s="1" t="s">
        <v>57</v>
      </c>
      <c r="K13" s="1" t="s">
        <v>17</v>
      </c>
      <c r="L13" s="1" t="s">
        <v>0</v>
      </c>
      <c r="M13" s="1" t="s">
        <v>1</v>
      </c>
      <c r="N13" s="1" t="s">
        <v>58</v>
      </c>
      <c r="O13" s="1" t="s">
        <v>57</v>
      </c>
      <c r="P13" s="1" t="s">
        <v>27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48" x14ac:dyDescent="0.25">
      <c r="A14" s="5" t="s">
        <v>6</v>
      </c>
      <c r="B14" s="12">
        <v>90</v>
      </c>
      <c r="C14" s="11" t="s">
        <v>40</v>
      </c>
      <c r="D14" s="5"/>
      <c r="E14" s="5"/>
      <c r="F14" s="5"/>
      <c r="G14" s="5"/>
      <c r="H14" s="5"/>
      <c r="I14" s="5"/>
      <c r="J14" s="5"/>
      <c r="K14" s="5"/>
      <c r="L14" s="5"/>
      <c r="M14" s="5" t="s">
        <v>26</v>
      </c>
      <c r="N14" s="5">
        <f>B14*B14/10000</f>
        <v>0.81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48" x14ac:dyDescent="0.25">
      <c r="A15" s="4" t="s">
        <v>3</v>
      </c>
      <c r="B15" s="12">
        <v>90</v>
      </c>
      <c r="C15" s="3" t="s">
        <v>126</v>
      </c>
      <c r="D15" s="3"/>
      <c r="E15" s="3"/>
      <c r="F15" s="3"/>
      <c r="G15" s="3"/>
      <c r="H15" s="3"/>
      <c r="I15" s="3">
        <f>B15*B15/10000</f>
        <v>0.81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48" x14ac:dyDescent="0.25">
      <c r="A16" s="6" t="s">
        <v>66</v>
      </c>
      <c r="B16" s="12">
        <v>90</v>
      </c>
      <c r="C16" s="1">
        <f t="shared" ref="C16:C21" si="0">B16*B16/10000</f>
        <v>0.81</v>
      </c>
      <c r="D16" s="13">
        <v>20</v>
      </c>
      <c r="E16" s="1">
        <f t="shared" ref="E16:E21" si="1">D16*D16*C16</f>
        <v>324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0"/>
      <c r="R16" s="10"/>
      <c r="S16" s="1"/>
      <c r="T16" s="1"/>
      <c r="U16" s="1"/>
      <c r="V16" s="1"/>
      <c r="W16" s="1"/>
      <c r="X16" s="10"/>
      <c r="Y16" s="10"/>
      <c r="Z16" s="1"/>
      <c r="AA16" s="1"/>
      <c r="AB16" s="1"/>
    </row>
    <row r="17" spans="1:28" x14ac:dyDescent="0.25">
      <c r="A17" s="1" t="s">
        <v>67</v>
      </c>
      <c r="B17" s="12">
        <v>70</v>
      </c>
      <c r="C17" s="1">
        <f t="shared" si="0"/>
        <v>0.49</v>
      </c>
      <c r="D17" s="13">
        <v>30</v>
      </c>
      <c r="E17" s="1">
        <f t="shared" si="1"/>
        <v>441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 t="s">
        <v>65</v>
      </c>
      <c r="B18" s="12">
        <v>50</v>
      </c>
      <c r="C18" s="1">
        <f t="shared" si="0"/>
        <v>0.25</v>
      </c>
      <c r="D18" s="13">
        <v>30</v>
      </c>
      <c r="E18" s="1">
        <f t="shared" si="1"/>
        <v>225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 t="s">
        <v>98</v>
      </c>
      <c r="B19" s="12">
        <v>80</v>
      </c>
      <c r="C19" s="1">
        <f t="shared" si="0"/>
        <v>0.64</v>
      </c>
      <c r="D19" s="13">
        <v>10</v>
      </c>
      <c r="E19" s="1">
        <f t="shared" si="1"/>
        <v>64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2">
        <v>0</v>
      </c>
      <c r="C20" s="1">
        <f t="shared" si="0"/>
        <v>0</v>
      </c>
      <c r="D20" s="13">
        <v>0</v>
      </c>
      <c r="E20" s="1">
        <f t="shared" si="1"/>
        <v>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 t="s">
        <v>99</v>
      </c>
      <c r="B21" s="12">
        <v>70</v>
      </c>
      <c r="C21" s="1">
        <f t="shared" si="0"/>
        <v>0.49</v>
      </c>
      <c r="D21" s="13">
        <v>30</v>
      </c>
      <c r="E21" s="1">
        <f t="shared" si="1"/>
        <v>441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28" t="s">
        <v>19</v>
      </c>
      <c r="B22" s="12"/>
      <c r="C22" s="2">
        <f>C16+C17+C18+C19+C20+C21</f>
        <v>2.6799999999999997</v>
      </c>
      <c r="D22" s="13"/>
      <c r="E22" s="2">
        <f>E16+E17+E18+E19+E20+E21</f>
        <v>1495</v>
      </c>
      <c r="F22" s="2">
        <f>E22/C22</f>
        <v>557.83582089552249</v>
      </c>
      <c r="G22" s="14">
        <f>SQRT(F22)</f>
        <v>23.618548238524792</v>
      </c>
      <c r="H22" s="15">
        <f>ROUND(100-G22,0)</f>
        <v>76</v>
      </c>
      <c r="I22" s="2"/>
      <c r="J22" s="2">
        <f>G22*G22*I15</f>
        <v>451.84701492537323</v>
      </c>
      <c r="K22" s="1">
        <f>J22/I47</f>
        <v>188.26958955223881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4" t="s">
        <v>7</v>
      </c>
      <c r="B23" s="12">
        <v>70</v>
      </c>
      <c r="C23" s="3" t="s">
        <v>41</v>
      </c>
      <c r="D23" s="13"/>
      <c r="E23" s="3"/>
      <c r="F23" s="3"/>
      <c r="G23" s="14"/>
      <c r="H23" s="15"/>
      <c r="I23" s="3">
        <f>B23*B23/10000</f>
        <v>0.49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2">
        <v>0</v>
      </c>
      <c r="C24" s="1">
        <f t="shared" ref="C24:C30" si="2">B24*B24/10000</f>
        <v>0</v>
      </c>
      <c r="D24" s="13">
        <v>0</v>
      </c>
      <c r="E24" s="1">
        <f t="shared" ref="E24:E30" si="3">D24*D24*C24</f>
        <v>0</v>
      </c>
      <c r="F24" s="1"/>
      <c r="G24" s="14"/>
      <c r="H24" s="1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 t="s">
        <v>113</v>
      </c>
      <c r="B25" s="12">
        <v>80</v>
      </c>
      <c r="C25" s="1">
        <f t="shared" si="2"/>
        <v>0.64</v>
      </c>
      <c r="D25" s="13">
        <v>20</v>
      </c>
      <c r="E25" s="1">
        <f t="shared" si="3"/>
        <v>256</v>
      </c>
      <c r="F25" s="1"/>
      <c r="G25" s="14"/>
      <c r="H25" s="1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2">
        <v>0</v>
      </c>
      <c r="C26" s="1">
        <f t="shared" si="2"/>
        <v>0</v>
      </c>
      <c r="D26" s="13">
        <v>0</v>
      </c>
      <c r="E26" s="1">
        <f t="shared" si="3"/>
        <v>0</v>
      </c>
      <c r="F26" s="1"/>
      <c r="G26" s="14"/>
      <c r="H26" s="1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112</v>
      </c>
      <c r="B27" s="12">
        <v>80</v>
      </c>
      <c r="C27" s="1">
        <f t="shared" si="2"/>
        <v>0.64</v>
      </c>
      <c r="D27" s="13">
        <v>20</v>
      </c>
      <c r="E27" s="1">
        <f t="shared" si="3"/>
        <v>256</v>
      </c>
      <c r="F27" s="1"/>
      <c r="G27" s="14"/>
      <c r="H27" s="1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 t="s">
        <v>100</v>
      </c>
      <c r="B28" s="12">
        <v>90</v>
      </c>
      <c r="C28" s="1">
        <f t="shared" si="2"/>
        <v>0.81</v>
      </c>
      <c r="D28" s="13">
        <v>15</v>
      </c>
      <c r="E28" s="1">
        <f t="shared" si="3"/>
        <v>182.25</v>
      </c>
      <c r="F28" s="1"/>
      <c r="G28" s="14"/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s="1" customFormat="1" x14ac:dyDescent="0.25">
      <c r="A29" s="1" t="s">
        <v>104</v>
      </c>
      <c r="B29" s="12">
        <v>80</v>
      </c>
      <c r="C29" s="1">
        <f t="shared" si="2"/>
        <v>0.64</v>
      </c>
      <c r="D29" s="13">
        <v>30</v>
      </c>
      <c r="E29" s="1">
        <f t="shared" si="3"/>
        <v>576</v>
      </c>
      <c r="G29" s="14"/>
      <c r="H29" s="15"/>
    </row>
    <row r="30" spans="1:28" s="1" customFormat="1" x14ac:dyDescent="0.25">
      <c r="A30" s="1" t="s">
        <v>111</v>
      </c>
      <c r="B30" s="12">
        <v>70</v>
      </c>
      <c r="C30" s="1">
        <f t="shared" si="2"/>
        <v>0.49</v>
      </c>
      <c r="D30" s="13">
        <v>40</v>
      </c>
      <c r="E30" s="1">
        <f t="shared" si="3"/>
        <v>784</v>
      </c>
      <c r="G30" s="14"/>
      <c r="H30" s="15"/>
    </row>
    <row r="31" spans="1:28" x14ac:dyDescent="0.25">
      <c r="A31" s="2" t="s">
        <v>15</v>
      </c>
      <c r="B31" s="12"/>
      <c r="C31" s="2">
        <f>C24+C25+C26+C27+C28+C29+C30</f>
        <v>3.2199999999999998</v>
      </c>
      <c r="D31" s="13"/>
      <c r="E31" s="2">
        <f>E24+E25+E26+E27+E28+E29+E30</f>
        <v>2054.25</v>
      </c>
      <c r="F31" s="2">
        <f>E31/C31</f>
        <v>637.96583850931677</v>
      </c>
      <c r="G31" s="14">
        <f>SQRT(F31)</f>
        <v>25.257985638393983</v>
      </c>
      <c r="H31" s="15">
        <f>ROUND(100-G31,0)</f>
        <v>75</v>
      </c>
      <c r="I31" s="2"/>
      <c r="J31" s="2">
        <f>G31*G31*I23</f>
        <v>312.60326086956513</v>
      </c>
      <c r="K31" s="1">
        <f>J31/I47</f>
        <v>130.25135869565213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4" t="s">
        <v>8</v>
      </c>
      <c r="B32" s="12">
        <v>60</v>
      </c>
      <c r="C32" s="3" t="s">
        <v>42</v>
      </c>
      <c r="D32" s="13"/>
      <c r="E32" s="3"/>
      <c r="F32" s="3"/>
      <c r="G32" s="14"/>
      <c r="H32" s="15"/>
      <c r="I32" s="3">
        <f>B32*B32/10000</f>
        <v>0.36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6" t="s">
        <v>105</v>
      </c>
      <c r="B33" s="12">
        <v>60</v>
      </c>
      <c r="C33" s="1">
        <f>B33*B33/10000</f>
        <v>0.36</v>
      </c>
      <c r="D33" s="13">
        <v>20</v>
      </c>
      <c r="E33" s="1">
        <f>D33*D33*C33</f>
        <v>144</v>
      </c>
      <c r="F33" s="1"/>
      <c r="G33" s="14"/>
      <c r="H33" s="1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6" t="s">
        <v>68</v>
      </c>
      <c r="B34" s="12">
        <v>80</v>
      </c>
      <c r="C34" s="1">
        <f>B34*B34/10000</f>
        <v>0.64</v>
      </c>
      <c r="D34" s="13">
        <v>15</v>
      </c>
      <c r="E34" s="1">
        <f>D34*D34*C34</f>
        <v>144</v>
      </c>
      <c r="F34" s="1"/>
      <c r="G34" s="14"/>
      <c r="H34" s="1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2" t="s">
        <v>16</v>
      </c>
      <c r="B35" s="12"/>
      <c r="C35" s="2">
        <f>C33+C34</f>
        <v>1</v>
      </c>
      <c r="D35" s="13"/>
      <c r="E35" s="2">
        <f>E33+E34</f>
        <v>288</v>
      </c>
      <c r="F35" s="2">
        <f>E35/C35</f>
        <v>288</v>
      </c>
      <c r="G35" s="14">
        <f>SQRT(F35)</f>
        <v>16.970562748477139</v>
      </c>
      <c r="H35" s="15">
        <f>ROUND(100-G35,0)</f>
        <v>83</v>
      </c>
      <c r="I35" s="2"/>
      <c r="J35" s="2">
        <f>G35*G35*I32</f>
        <v>103.67999999999998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4" t="s">
        <v>11</v>
      </c>
      <c r="B36" s="12">
        <v>50</v>
      </c>
      <c r="C36" s="3" t="s">
        <v>43</v>
      </c>
      <c r="D36" s="13"/>
      <c r="E36" s="3"/>
      <c r="F36" s="3"/>
      <c r="G36" s="14"/>
      <c r="H36" s="15"/>
      <c r="I36" s="3">
        <f>B36*B36/10000</f>
        <v>0.25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6" t="s">
        <v>109</v>
      </c>
      <c r="B37" s="12">
        <v>95</v>
      </c>
      <c r="C37" s="1">
        <f>B37*B37/10000</f>
        <v>0.90249999999999997</v>
      </c>
      <c r="D37" s="13">
        <v>20</v>
      </c>
      <c r="E37" s="1">
        <f>D37*D37*C37</f>
        <v>361</v>
      </c>
      <c r="F37" s="1"/>
      <c r="G37" s="14"/>
      <c r="H37" s="1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6" t="s">
        <v>69</v>
      </c>
      <c r="B38" s="12">
        <v>95</v>
      </c>
      <c r="C38" s="1">
        <f>B38*B38/10000</f>
        <v>0.90249999999999997</v>
      </c>
      <c r="D38" s="13">
        <v>20</v>
      </c>
      <c r="E38" s="1">
        <f>D38*D38*C38</f>
        <v>361</v>
      </c>
      <c r="F38" s="1"/>
      <c r="G38" s="14"/>
      <c r="H38" s="1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6" t="s">
        <v>70</v>
      </c>
      <c r="B39" s="12">
        <v>50</v>
      </c>
      <c r="C39" s="1">
        <f>B39*B39/10000</f>
        <v>0.25</v>
      </c>
      <c r="D39" s="13">
        <v>10</v>
      </c>
      <c r="E39" s="1">
        <f>D39*D39*C39</f>
        <v>25</v>
      </c>
      <c r="F39" s="1"/>
      <c r="G39" s="14"/>
      <c r="H39" s="1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2" t="s">
        <v>22</v>
      </c>
      <c r="B40" s="12"/>
      <c r="C40" s="2">
        <f>C37+C38+C39</f>
        <v>2.0549999999999997</v>
      </c>
      <c r="D40" s="13"/>
      <c r="E40" s="2">
        <f>E37+E38+E39</f>
        <v>747</v>
      </c>
      <c r="F40" s="2">
        <f>E40/C40</f>
        <v>363.50364963503654</v>
      </c>
      <c r="G40" s="14">
        <f>SQRT(F40)</f>
        <v>19.065771676883067</v>
      </c>
      <c r="H40" s="15">
        <f>ROUND(100-G40,0)</f>
        <v>81</v>
      </c>
      <c r="I40" s="2"/>
      <c r="J40" s="2">
        <f>G40*G40*I36</f>
        <v>90.875912408759135</v>
      </c>
      <c r="K40" s="1">
        <f>J40/I47</f>
        <v>37.864963503649633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4" t="s">
        <v>9</v>
      </c>
      <c r="B41" s="12">
        <v>70</v>
      </c>
      <c r="C41" s="3" t="s">
        <v>44</v>
      </c>
      <c r="D41" s="13"/>
      <c r="E41" s="3"/>
      <c r="F41" s="3"/>
      <c r="G41" s="14"/>
      <c r="H41" s="15"/>
      <c r="I41" s="3">
        <f>B41*B41/10000</f>
        <v>0.49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6" t="s">
        <v>71</v>
      </c>
      <c r="B42" s="12">
        <v>50</v>
      </c>
      <c r="C42" s="1">
        <f>B42*B42/10000</f>
        <v>0.25</v>
      </c>
      <c r="D42" s="13">
        <v>15</v>
      </c>
      <c r="E42" s="1">
        <f>D42*D42*C42</f>
        <v>56.25</v>
      </c>
      <c r="F42" s="1"/>
      <c r="G42" s="14"/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6" t="s">
        <v>72</v>
      </c>
      <c r="B43" s="12">
        <v>40</v>
      </c>
      <c r="C43" s="1">
        <f>B43*B43/10000</f>
        <v>0.16</v>
      </c>
      <c r="D43" s="13">
        <v>20</v>
      </c>
      <c r="E43" s="1">
        <f>D43*D43*C43</f>
        <v>64</v>
      </c>
      <c r="F43" s="1"/>
      <c r="G43" s="14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6" t="s">
        <v>73</v>
      </c>
      <c r="B44" s="12">
        <v>40</v>
      </c>
      <c r="C44" s="1">
        <f>B44*B44/10000</f>
        <v>0.16</v>
      </c>
      <c r="D44" s="13">
        <v>20</v>
      </c>
      <c r="E44" s="1">
        <f>D44*D44*C44</f>
        <v>64</v>
      </c>
      <c r="F44" s="1"/>
      <c r="G44" s="14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6" t="s">
        <v>74</v>
      </c>
      <c r="B45" s="12">
        <v>70</v>
      </c>
      <c r="C45" s="1">
        <f>B45*B45/10000</f>
        <v>0.49</v>
      </c>
      <c r="D45" s="13">
        <v>15</v>
      </c>
      <c r="E45" s="1">
        <f>D45*D45*C45</f>
        <v>110.25</v>
      </c>
      <c r="F45" s="1"/>
      <c r="G45" s="14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2" t="s">
        <v>23</v>
      </c>
      <c r="B46" s="12"/>
      <c r="C46" s="2">
        <f>C42+C43+C44+C45</f>
        <v>1.06</v>
      </c>
      <c r="D46" s="13"/>
      <c r="E46" s="2">
        <f>E42+E43+E44+E45</f>
        <v>294.5</v>
      </c>
      <c r="F46" s="2">
        <f>E46/C46</f>
        <v>277.83018867924528</v>
      </c>
      <c r="G46" s="14">
        <f>SQRT(F46)</f>
        <v>16.668238919551317</v>
      </c>
      <c r="H46" s="15">
        <f>ROUND(100-G46,0)</f>
        <v>83</v>
      </c>
      <c r="I46" s="2"/>
      <c r="J46" s="2">
        <f>G46*G46*I41</f>
        <v>136.13679245283018</v>
      </c>
      <c r="K46" s="1">
        <f>J46/I47</f>
        <v>56.723663522012565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23"/>
      <c r="B47" s="23"/>
      <c r="C47" s="23"/>
      <c r="D47" s="23"/>
      <c r="E47" s="23"/>
      <c r="F47" s="23"/>
      <c r="G47" s="23"/>
      <c r="H47" s="24"/>
      <c r="I47" s="23">
        <f>I15+I23+I32+I36+I41</f>
        <v>2.4000000000000004</v>
      </c>
      <c r="J47" s="23">
        <f>J22+J31+J35+J40+J46</f>
        <v>1095.1429806565277</v>
      </c>
      <c r="K47" s="23">
        <f>J47/I47</f>
        <v>456.30957527355315</v>
      </c>
      <c r="L47" s="23">
        <f>SQRT(K47)</f>
        <v>21.361403869445311</v>
      </c>
      <c r="M47" s="23">
        <f>ROUND(100-L47,0)</f>
        <v>79</v>
      </c>
      <c r="N47" s="23"/>
      <c r="O47" s="23">
        <f>L47*L47*N14</f>
        <v>369.6107559715781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23"/>
      <c r="B48" s="23"/>
      <c r="C48" s="23"/>
      <c r="D48" s="23"/>
      <c r="E48" s="23"/>
      <c r="F48" s="23"/>
      <c r="G48" s="23"/>
      <c r="H48" s="24"/>
      <c r="I48" s="23"/>
      <c r="J48" s="23"/>
      <c r="K48" s="23"/>
      <c r="L48" s="23">
        <f>ROUND(L47,0)</f>
        <v>21</v>
      </c>
      <c r="M48" s="23">
        <f>100-L48</f>
        <v>79</v>
      </c>
      <c r="N48" s="23"/>
      <c r="O48" s="2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5" t="s">
        <v>10</v>
      </c>
      <c r="B49" s="12">
        <v>20</v>
      </c>
      <c r="C49" s="11" t="s">
        <v>39</v>
      </c>
      <c r="D49" s="5"/>
      <c r="E49" s="5"/>
      <c r="F49" s="5"/>
      <c r="G49" s="5"/>
      <c r="H49" s="5"/>
      <c r="I49" s="5">
        <f>B49*B49/10000</f>
        <v>0.04</v>
      </c>
      <c r="J49" s="5"/>
      <c r="K49" s="5"/>
      <c r="L49" s="5"/>
      <c r="M49" s="5" t="s">
        <v>26</v>
      </c>
      <c r="N49" s="5">
        <f>B49*B49/10000</f>
        <v>0.04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6" t="s">
        <v>97</v>
      </c>
      <c r="B50" s="12">
        <v>80</v>
      </c>
      <c r="C50" s="1">
        <f t="shared" ref="C50:C57" si="4">B50*B50/10000</f>
        <v>0.64</v>
      </c>
      <c r="D50" s="13">
        <v>30</v>
      </c>
      <c r="E50" s="1">
        <f t="shared" ref="E50:E57" si="5">D50*D50*C50</f>
        <v>576</v>
      </c>
      <c r="F50" s="1"/>
      <c r="G50" s="1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6" t="s">
        <v>75</v>
      </c>
      <c r="B51" s="12">
        <v>80</v>
      </c>
      <c r="C51" s="1">
        <f t="shared" si="4"/>
        <v>0.64</v>
      </c>
      <c r="D51" s="13">
        <v>20</v>
      </c>
      <c r="E51" s="1">
        <f t="shared" si="5"/>
        <v>256</v>
      </c>
      <c r="F51" s="1"/>
      <c r="G51" s="1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6"/>
      <c r="B52" s="12">
        <v>0</v>
      </c>
      <c r="C52" s="1">
        <f t="shared" si="4"/>
        <v>0</v>
      </c>
      <c r="D52" s="13">
        <v>0</v>
      </c>
      <c r="E52" s="1">
        <f t="shared" si="5"/>
        <v>0</v>
      </c>
      <c r="F52" s="1"/>
      <c r="G52" s="1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6"/>
      <c r="B53" s="12">
        <v>0</v>
      </c>
      <c r="C53" s="1">
        <f t="shared" si="4"/>
        <v>0</v>
      </c>
      <c r="D53" s="13">
        <v>0</v>
      </c>
      <c r="E53" s="1">
        <f t="shared" si="5"/>
        <v>0</v>
      </c>
      <c r="F53" s="1"/>
      <c r="G53" s="1"/>
      <c r="H53" s="1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6"/>
      <c r="B54" s="12">
        <v>0</v>
      </c>
      <c r="C54" s="1">
        <f t="shared" si="4"/>
        <v>0</v>
      </c>
      <c r="D54" s="13">
        <v>0</v>
      </c>
      <c r="E54" s="1">
        <f t="shared" si="5"/>
        <v>0</v>
      </c>
      <c r="F54" s="1"/>
      <c r="G54" s="1"/>
      <c r="H54" s="1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6" t="s">
        <v>106</v>
      </c>
      <c r="B55" s="12">
        <v>50</v>
      </c>
      <c r="C55" s="1">
        <f t="shared" si="4"/>
        <v>0.25</v>
      </c>
      <c r="D55" s="13">
        <v>20</v>
      </c>
      <c r="E55" s="1">
        <f t="shared" si="5"/>
        <v>100</v>
      </c>
      <c r="F55" s="1"/>
      <c r="G55" s="1"/>
      <c r="H55" s="1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6" t="s">
        <v>107</v>
      </c>
      <c r="B56" s="12">
        <v>80</v>
      </c>
      <c r="C56" s="1">
        <f t="shared" si="4"/>
        <v>0.64</v>
      </c>
      <c r="D56" s="13">
        <v>20</v>
      </c>
      <c r="E56" s="1">
        <f t="shared" si="5"/>
        <v>256</v>
      </c>
      <c r="F56" s="1"/>
      <c r="G56" s="1"/>
      <c r="H56" s="1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6" t="s">
        <v>114</v>
      </c>
      <c r="B57" s="12">
        <v>85</v>
      </c>
      <c r="C57" s="1">
        <f t="shared" si="4"/>
        <v>0.72250000000000003</v>
      </c>
      <c r="D57" s="13">
        <v>20</v>
      </c>
      <c r="E57" s="1">
        <f t="shared" si="5"/>
        <v>289</v>
      </c>
      <c r="F57" s="1"/>
      <c r="G57" s="1"/>
      <c r="H57" s="1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2" t="s">
        <v>49</v>
      </c>
      <c r="B58" s="12"/>
      <c r="C58" s="2">
        <f>C50+C51+C52+C53+C54+C55+C56+C57</f>
        <v>2.8925000000000001</v>
      </c>
      <c r="D58" s="13"/>
      <c r="E58" s="2">
        <f>E50+E52+E51+E53+E54+E55+E56+E57</f>
        <v>1477</v>
      </c>
      <c r="F58" s="2">
        <f>E58/C58</f>
        <v>510.63094209161625</v>
      </c>
      <c r="G58" s="14">
        <f>SQRT(F58)</f>
        <v>22.597144556151697</v>
      </c>
      <c r="H58" s="15">
        <f>ROUND(100-G58,0)</f>
        <v>77</v>
      </c>
      <c r="I58" s="6"/>
      <c r="J58" s="6"/>
      <c r="K58" s="1"/>
      <c r="L58" s="1"/>
      <c r="M58" s="1"/>
      <c r="N58" s="1"/>
      <c r="O58" s="2">
        <f>G58*G58*N49</f>
        <v>20.425237683664651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5" t="s">
        <v>12</v>
      </c>
      <c r="B59" s="12">
        <v>50</v>
      </c>
      <c r="C59" s="11" t="s">
        <v>54</v>
      </c>
      <c r="D59" s="5"/>
      <c r="E59" s="5"/>
      <c r="F59" s="5"/>
      <c r="G59" s="5"/>
      <c r="H59" s="5"/>
      <c r="I59" s="5"/>
      <c r="J59" s="5"/>
      <c r="K59" s="5"/>
      <c r="L59" s="5"/>
      <c r="M59" s="5" t="s">
        <v>26</v>
      </c>
      <c r="N59" s="5">
        <f>B59*B59/10000</f>
        <v>0.25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 t="s">
        <v>76</v>
      </c>
      <c r="B60" s="12">
        <v>50</v>
      </c>
      <c r="C60" s="1">
        <f>B60*B60/10000</f>
        <v>0.25</v>
      </c>
      <c r="D60" s="13">
        <v>20</v>
      </c>
      <c r="E60" s="1">
        <f>D60*D60*C60</f>
        <v>100</v>
      </c>
      <c r="F60" s="1"/>
      <c r="G60" s="1"/>
      <c r="H60" s="1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 t="s">
        <v>95</v>
      </c>
      <c r="B61" s="12">
        <v>70</v>
      </c>
      <c r="C61" s="1">
        <f>B61*B61/10000</f>
        <v>0.49</v>
      </c>
      <c r="D61" s="13">
        <v>15</v>
      </c>
      <c r="E61" s="1">
        <f>D61*D61*C61</f>
        <v>110.25</v>
      </c>
      <c r="F61" s="1"/>
      <c r="G61" s="1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 t="s">
        <v>127</v>
      </c>
      <c r="B62" s="12">
        <v>90</v>
      </c>
      <c r="C62" s="1">
        <f>B62*B62/10000</f>
        <v>0.81</v>
      </c>
      <c r="D62" s="13">
        <v>10</v>
      </c>
      <c r="E62" s="1">
        <f>D62*D62*C62</f>
        <v>81</v>
      </c>
      <c r="F62" s="1"/>
      <c r="G62" s="1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2" t="s">
        <v>46</v>
      </c>
      <c r="B63" s="12"/>
      <c r="C63" s="2">
        <f>C60+C61+C62</f>
        <v>1.55</v>
      </c>
      <c r="D63" s="13"/>
      <c r="E63" s="2">
        <f>E60+E61+E62</f>
        <v>291.25</v>
      </c>
      <c r="F63" s="2">
        <f>E63/C63</f>
        <v>187.90322580645162</v>
      </c>
      <c r="G63" s="14">
        <f>SQRT(F63)</f>
        <v>13.707779754812652</v>
      </c>
      <c r="H63" s="15">
        <f>ROUND(100-G63,0)</f>
        <v>86</v>
      </c>
      <c r="I63" s="6"/>
      <c r="J63" s="6"/>
      <c r="K63" s="1"/>
      <c r="L63" s="1"/>
      <c r="M63" s="1"/>
      <c r="N63" s="1"/>
      <c r="O63" s="2">
        <f>G63*G63*N59</f>
        <v>46.975806451612904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5" t="s">
        <v>13</v>
      </c>
      <c r="B64" s="12">
        <v>50</v>
      </c>
      <c r="C64" s="11" t="s">
        <v>51</v>
      </c>
      <c r="D64" s="5"/>
      <c r="E64" s="5"/>
      <c r="F64" s="5"/>
      <c r="G64" s="5"/>
      <c r="H64" s="5"/>
      <c r="I64" s="5"/>
      <c r="J64" s="5"/>
      <c r="K64" s="5"/>
      <c r="L64" s="5"/>
      <c r="M64" s="5" t="s">
        <v>26</v>
      </c>
      <c r="N64" s="5">
        <f>B64*B64/10000</f>
        <v>0.25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6" t="s">
        <v>96</v>
      </c>
      <c r="B65" s="12">
        <v>60</v>
      </c>
      <c r="C65" s="1">
        <f>B65*B65/10000</f>
        <v>0.36</v>
      </c>
      <c r="D65" s="13">
        <v>60</v>
      </c>
      <c r="E65" s="1">
        <f>D65*D65*C65</f>
        <v>1296</v>
      </c>
      <c r="F65" s="1"/>
      <c r="G65" s="1"/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6" t="s">
        <v>78</v>
      </c>
      <c r="B66" s="12">
        <v>70</v>
      </c>
      <c r="C66" s="1">
        <f>B66*B66/10000</f>
        <v>0.49</v>
      </c>
      <c r="D66" s="13">
        <v>20</v>
      </c>
      <c r="E66" s="1">
        <f>D66*D66*C66</f>
        <v>196</v>
      </c>
      <c r="F66" s="1"/>
      <c r="G66" s="1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2" t="s">
        <v>47</v>
      </c>
      <c r="B67" s="2"/>
      <c r="C67" s="2">
        <f>C65+C66</f>
        <v>0.85</v>
      </c>
      <c r="D67" s="7"/>
      <c r="E67" s="2">
        <f>E65+E66</f>
        <v>1492</v>
      </c>
      <c r="F67" s="2">
        <f>E67/C67</f>
        <v>1755.2941176470588</v>
      </c>
      <c r="G67" s="14">
        <f>SQRT(F67)</f>
        <v>41.896230351274546</v>
      </c>
      <c r="H67" s="15">
        <f>ROUND(100-G67,0)</f>
        <v>58</v>
      </c>
      <c r="I67" s="6"/>
      <c r="J67" s="6"/>
      <c r="K67" s="6"/>
      <c r="L67" s="1"/>
      <c r="M67" s="1"/>
      <c r="N67" s="1"/>
      <c r="O67" s="2">
        <f>G67*G67*N64</f>
        <v>438.82352941176464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5" t="s">
        <v>14</v>
      </c>
      <c r="B68" s="12">
        <v>30</v>
      </c>
      <c r="C68" s="11" t="s">
        <v>53</v>
      </c>
      <c r="D68" s="5"/>
      <c r="E68" s="5"/>
      <c r="F68" s="5"/>
      <c r="G68" s="5"/>
      <c r="H68" s="5"/>
      <c r="I68" s="5"/>
      <c r="J68" s="5"/>
      <c r="K68" s="5"/>
      <c r="L68" s="5"/>
      <c r="M68" s="5" t="s">
        <v>26</v>
      </c>
      <c r="N68" s="5">
        <f>B68*B68/10000</f>
        <v>0.09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 t="s">
        <v>76</v>
      </c>
      <c r="B69" s="12">
        <v>1</v>
      </c>
      <c r="C69" s="1">
        <f>B69*B69/10000</f>
        <v>1E-4</v>
      </c>
      <c r="D69" s="13">
        <v>20</v>
      </c>
      <c r="E69" s="1">
        <f>D69*D69*C69</f>
        <v>0.04</v>
      </c>
      <c r="F69" s="1"/>
      <c r="G69" s="1"/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2" t="s">
        <v>48</v>
      </c>
      <c r="B70" s="2"/>
      <c r="C70" s="2">
        <f>C69+0</f>
        <v>1E-4</v>
      </c>
      <c r="D70" s="7"/>
      <c r="E70" s="2">
        <f>E69+0</f>
        <v>0.04</v>
      </c>
      <c r="F70" s="2">
        <f>E70/C70</f>
        <v>400</v>
      </c>
      <c r="G70" s="14">
        <f>SQRT(F70)</f>
        <v>20</v>
      </c>
      <c r="H70" s="15">
        <f>ROUND(100-G70,0)</f>
        <v>80</v>
      </c>
      <c r="I70" s="6"/>
      <c r="J70" s="6"/>
      <c r="K70" s="6"/>
      <c r="L70" s="6"/>
      <c r="M70" s="6"/>
      <c r="N70" s="2"/>
      <c r="O70" s="2">
        <f>G70*G70*N68</f>
        <v>36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"/>
      <c r="D71" s="1"/>
      <c r="E71" s="1"/>
      <c r="F71" s="1"/>
      <c r="G71" s="1"/>
      <c r="H71" s="6"/>
      <c r="I71" s="6"/>
      <c r="J71" s="6"/>
      <c r="K71" s="6"/>
      <c r="L71" s="6"/>
      <c r="M71" s="6"/>
      <c r="N71" s="1">
        <f>N14+N49+N59+N64+N68</f>
        <v>1.4400000000000002</v>
      </c>
      <c r="O71" s="1">
        <f>O47+O58+O63+O67+O70</f>
        <v>911.83532951862026</v>
      </c>
      <c r="P71" s="1">
        <f>O71/N71</f>
        <v>633.21897883237511</v>
      </c>
      <c r="Q71" s="2">
        <f>SQRT(P71)</f>
        <v>25.163842688118503</v>
      </c>
      <c r="R71" s="8">
        <f>ROUND(100-Q71,0)</f>
        <v>75</v>
      </c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6"/>
      <c r="I72" s="6"/>
      <c r="J72" s="6"/>
      <c r="K72" s="6"/>
      <c r="L72" s="6"/>
      <c r="M72" s="6"/>
      <c r="N72" s="1"/>
      <c r="O72" s="1"/>
      <c r="P72" s="1"/>
      <c r="Q72" s="1">
        <f>ROUND(Q71,0)</f>
        <v>25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topLeftCell="A13" zoomScale="75" zoomScaleNormal="75" workbookViewId="0">
      <selection activeCell="D66" sqref="D66"/>
    </sheetView>
  </sheetViews>
  <sheetFormatPr defaultRowHeight="15" x14ac:dyDescent="0.25"/>
  <cols>
    <col min="1" max="1" width="20.5703125" customWidth="1"/>
    <col min="3" max="3" width="11.140625" customWidth="1"/>
    <col min="6" max="6" width="10.140625" customWidth="1"/>
    <col min="9" max="9" width="11.42578125" customWidth="1"/>
    <col min="10" max="10" width="13" customWidth="1"/>
    <col min="11" max="11" width="19.85546875" customWidth="1"/>
    <col min="12" max="12" width="10" customWidth="1"/>
    <col min="13" max="13" width="12.140625" customWidth="1"/>
    <col min="14" max="14" width="11" customWidth="1"/>
  </cols>
  <sheetData>
    <row r="1" spans="1:28" s="1" customFormat="1" x14ac:dyDescent="0.25"/>
    <row r="2" spans="1:28" s="1" customFormat="1" ht="18.75" x14ac:dyDescent="0.3">
      <c r="A2" s="1" t="s">
        <v>84</v>
      </c>
      <c r="D2" s="9" t="s">
        <v>120</v>
      </c>
      <c r="H2" s="16"/>
      <c r="I2" s="16"/>
      <c r="J2" s="17" t="s">
        <v>62</v>
      </c>
      <c r="K2" s="17" t="s">
        <v>63</v>
      </c>
      <c r="L2" s="17"/>
      <c r="N2" s="18"/>
      <c r="O2" s="19"/>
      <c r="T2" s="17"/>
      <c r="U2" s="17"/>
      <c r="V2" s="18"/>
    </row>
    <row r="3" spans="1:28" s="1" customFormat="1" ht="18.75" x14ac:dyDescent="0.3">
      <c r="A3" s="1" t="s">
        <v>85</v>
      </c>
      <c r="C3" s="9" t="s">
        <v>121</v>
      </c>
      <c r="H3" s="16" t="s">
        <v>125</v>
      </c>
      <c r="I3" s="16"/>
      <c r="J3" s="34" t="s">
        <v>79</v>
      </c>
      <c r="K3" s="34" t="s">
        <v>81</v>
      </c>
      <c r="L3" s="34" t="s">
        <v>80</v>
      </c>
      <c r="M3" s="34" t="s">
        <v>82</v>
      </c>
      <c r="O3" s="34" t="s">
        <v>34</v>
      </c>
      <c r="P3" s="18"/>
      <c r="T3" s="17"/>
      <c r="U3" s="17"/>
      <c r="V3" s="18"/>
    </row>
    <row r="4" spans="1:28" s="1" customFormat="1" ht="18.75" x14ac:dyDescent="0.3">
      <c r="H4" s="16"/>
      <c r="I4" s="16"/>
      <c r="J4" s="35">
        <v>1</v>
      </c>
      <c r="K4" s="32" t="s">
        <v>32</v>
      </c>
      <c r="L4" s="32" t="s">
        <v>29</v>
      </c>
      <c r="M4" s="1" t="s">
        <v>117</v>
      </c>
      <c r="O4" s="33" t="s">
        <v>45</v>
      </c>
      <c r="P4" s="18"/>
      <c r="T4" s="17"/>
      <c r="U4" s="17"/>
      <c r="V4" s="18"/>
    </row>
    <row r="5" spans="1:28" s="1" customFormat="1" ht="18.75" x14ac:dyDescent="0.3">
      <c r="H5" s="16"/>
      <c r="I5" s="16"/>
      <c r="J5" s="35">
        <v>2</v>
      </c>
      <c r="K5" s="32" t="s">
        <v>28</v>
      </c>
      <c r="L5" s="32" t="s">
        <v>29</v>
      </c>
      <c r="M5" s="32" t="s">
        <v>87</v>
      </c>
      <c r="T5" s="18"/>
      <c r="U5" s="18"/>
      <c r="V5" s="18"/>
    </row>
    <row r="6" spans="1:28" s="1" customFormat="1" ht="18.75" x14ac:dyDescent="0.3">
      <c r="H6" s="16"/>
      <c r="I6" s="16"/>
      <c r="J6" s="35">
        <v>3</v>
      </c>
      <c r="K6" s="32" t="s">
        <v>30</v>
      </c>
      <c r="L6" s="32" t="s">
        <v>31</v>
      </c>
      <c r="M6" s="32" t="s">
        <v>118</v>
      </c>
      <c r="O6" s="18"/>
      <c r="P6" s="18"/>
      <c r="T6" s="17"/>
      <c r="U6" s="17"/>
      <c r="V6" s="20"/>
    </row>
    <row r="7" spans="1:28" s="1" customFormat="1" x14ac:dyDescent="0.25">
      <c r="H7" s="6"/>
      <c r="I7" s="6"/>
      <c r="J7" s="18"/>
      <c r="M7" s="1" t="s">
        <v>119</v>
      </c>
      <c r="N7" s="18"/>
      <c r="O7" s="18"/>
      <c r="P7" s="18"/>
    </row>
    <row r="8" spans="1:28" s="1" customFormat="1" ht="18.75" x14ac:dyDescent="0.3">
      <c r="H8" s="6"/>
      <c r="I8" s="16"/>
      <c r="J8" s="18"/>
      <c r="N8" s="18"/>
      <c r="O8" s="18"/>
      <c r="P8" s="18"/>
    </row>
    <row r="9" spans="1:28" s="1" customFormat="1" ht="18.75" x14ac:dyDescent="0.3">
      <c r="H9" s="6"/>
      <c r="I9" s="16"/>
      <c r="J9" s="18"/>
      <c r="K9" s="17"/>
      <c r="L9" s="17"/>
      <c r="M9" s="20"/>
      <c r="N9" s="18"/>
      <c r="O9" s="18"/>
      <c r="P9" s="18"/>
    </row>
    <row r="10" spans="1:28" s="1" customFormat="1" x14ac:dyDescent="0.25">
      <c r="L10" s="1" t="s">
        <v>2</v>
      </c>
    </row>
    <row r="11" spans="1:28" s="1" customFormat="1" x14ac:dyDescent="0.25">
      <c r="D11" s="1" t="s">
        <v>2</v>
      </c>
      <c r="G11" s="1" t="s">
        <v>2</v>
      </c>
      <c r="L11" s="1" t="s">
        <v>26</v>
      </c>
    </row>
    <row r="12" spans="1:28" s="1" customFormat="1" x14ac:dyDescent="0.25">
      <c r="D12" s="1" t="s">
        <v>20</v>
      </c>
      <c r="G12" s="1" t="s">
        <v>21</v>
      </c>
      <c r="L12" s="1" t="s">
        <v>21</v>
      </c>
    </row>
    <row r="13" spans="1:28" x14ac:dyDescent="0.25">
      <c r="A13" s="1"/>
      <c r="B13" s="1"/>
      <c r="C13" s="1"/>
      <c r="D13" s="1"/>
      <c r="E13" s="1"/>
      <c r="F13" s="1"/>
      <c r="G13" s="1"/>
      <c r="H13" s="1" t="s">
        <v>24</v>
      </c>
      <c r="I13" s="1"/>
      <c r="J13" s="1"/>
      <c r="K13" s="1"/>
      <c r="L13" s="1"/>
      <c r="M13" s="1" t="s">
        <v>24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0" t="s">
        <v>90</v>
      </c>
      <c r="C14" s="1" t="s">
        <v>58</v>
      </c>
      <c r="D14" s="10" t="s">
        <v>2</v>
      </c>
      <c r="E14" s="1" t="s">
        <v>57</v>
      </c>
      <c r="F14" s="1" t="s">
        <v>17</v>
      </c>
      <c r="G14" s="1" t="s">
        <v>0</v>
      </c>
      <c r="H14" s="1" t="s">
        <v>1</v>
      </c>
      <c r="I14" s="1" t="s">
        <v>58</v>
      </c>
      <c r="J14" s="1" t="s">
        <v>57</v>
      </c>
      <c r="K14" s="1" t="s">
        <v>17</v>
      </c>
      <c r="L14" s="1" t="s">
        <v>0</v>
      </c>
      <c r="M14" s="1" t="s">
        <v>1</v>
      </c>
      <c r="N14" s="1" t="s">
        <v>58</v>
      </c>
      <c r="O14" s="1" t="s">
        <v>57</v>
      </c>
      <c r="P14" s="1" t="s">
        <v>27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5" t="s">
        <v>6</v>
      </c>
      <c r="B15" s="12">
        <v>90</v>
      </c>
      <c r="C15" s="11" t="s">
        <v>40</v>
      </c>
      <c r="D15" s="5"/>
      <c r="E15" s="5"/>
      <c r="F15" s="5"/>
      <c r="G15" s="5"/>
      <c r="H15" s="5"/>
      <c r="I15" s="5"/>
      <c r="J15" s="5"/>
      <c r="K15" s="5"/>
      <c r="L15" s="5"/>
      <c r="M15" s="5" t="s">
        <v>26</v>
      </c>
      <c r="N15" s="5">
        <f>B15*B15/10000</f>
        <v>0.81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4" t="s">
        <v>3</v>
      </c>
      <c r="B16" s="12">
        <v>90</v>
      </c>
      <c r="C16" s="3" t="s">
        <v>126</v>
      </c>
      <c r="D16" s="3"/>
      <c r="E16" s="3"/>
      <c r="F16" s="3"/>
      <c r="G16" s="3"/>
      <c r="H16" s="3"/>
      <c r="I16" s="3">
        <f>B16*B16/10000</f>
        <v>0.81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6" t="s">
        <v>66</v>
      </c>
      <c r="B17" s="12">
        <v>90</v>
      </c>
      <c r="C17" s="1">
        <f t="shared" ref="C17:C22" si="0">B17*B17/10000</f>
        <v>0.81</v>
      </c>
      <c r="D17" s="13">
        <v>20</v>
      </c>
      <c r="E17" s="1">
        <f t="shared" ref="E17:E22" si="1">D17*D17*C17</f>
        <v>324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0"/>
      <c r="R17" s="10"/>
      <c r="S17" s="1"/>
      <c r="T17" s="1"/>
      <c r="U17" s="1"/>
      <c r="V17" s="1"/>
      <c r="W17" s="1"/>
      <c r="X17" s="10"/>
      <c r="Y17" s="10"/>
      <c r="Z17" s="1"/>
      <c r="AA17" s="1"/>
      <c r="AB17" s="1"/>
    </row>
    <row r="18" spans="1:28" x14ac:dyDescent="0.25">
      <c r="A18" s="1" t="s">
        <v>67</v>
      </c>
      <c r="B18" s="12">
        <v>70</v>
      </c>
      <c r="C18" s="1">
        <f t="shared" si="0"/>
        <v>0.49</v>
      </c>
      <c r="D18" s="13">
        <v>30</v>
      </c>
      <c r="E18" s="1">
        <f t="shared" si="1"/>
        <v>441</v>
      </c>
      <c r="F18" s="1"/>
      <c r="G18" s="1">
        <f>SUM(D17:D22)</f>
        <v>120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 t="s">
        <v>65</v>
      </c>
      <c r="B19" s="12">
        <v>50</v>
      </c>
      <c r="C19" s="1">
        <f t="shared" si="0"/>
        <v>0.25</v>
      </c>
      <c r="D19" s="13">
        <v>30</v>
      </c>
      <c r="E19" s="1">
        <f t="shared" si="1"/>
        <v>225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 t="s">
        <v>98</v>
      </c>
      <c r="B20" s="12">
        <v>80</v>
      </c>
      <c r="C20" s="1">
        <f t="shared" si="0"/>
        <v>0.64</v>
      </c>
      <c r="D20" s="13">
        <v>10</v>
      </c>
      <c r="E20" s="1">
        <f t="shared" si="1"/>
        <v>64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2">
        <v>0</v>
      </c>
      <c r="C21" s="1">
        <f t="shared" si="0"/>
        <v>0</v>
      </c>
      <c r="D21" s="13">
        <v>0</v>
      </c>
      <c r="E21" s="1">
        <f t="shared" si="1"/>
        <v>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 t="s">
        <v>99</v>
      </c>
      <c r="B22" s="12">
        <v>70</v>
      </c>
      <c r="C22" s="1">
        <f t="shared" si="0"/>
        <v>0.49</v>
      </c>
      <c r="D22" s="13">
        <v>30</v>
      </c>
      <c r="E22" s="1">
        <f t="shared" si="1"/>
        <v>441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28" t="s">
        <v>19</v>
      </c>
      <c r="B23" s="12"/>
      <c r="C23" s="2">
        <f>C17+C18+C19+C20+C21+C22</f>
        <v>2.6799999999999997</v>
      </c>
      <c r="D23" s="13"/>
      <c r="E23" s="2">
        <f>E17+E18+E19+E20+E21+E22</f>
        <v>1495</v>
      </c>
      <c r="F23" s="2">
        <f>E23/C23</f>
        <v>557.83582089552249</v>
      </c>
      <c r="G23" s="14">
        <f>SQRT(F23)</f>
        <v>23.618548238524792</v>
      </c>
      <c r="H23" s="15">
        <f>ROUND(100-G23,0)</f>
        <v>76</v>
      </c>
      <c r="I23" s="2"/>
      <c r="J23" s="2">
        <f>G23*G23*I16</f>
        <v>451.84701492537323</v>
      </c>
      <c r="K23" s="1">
        <f>J23/I48</f>
        <v>188.26958955223881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4" t="s">
        <v>7</v>
      </c>
      <c r="B24" s="12">
        <v>70</v>
      </c>
      <c r="C24" s="3" t="s">
        <v>41</v>
      </c>
      <c r="D24" s="13"/>
      <c r="E24" s="3"/>
      <c r="F24" s="3"/>
      <c r="G24" s="14"/>
      <c r="H24" s="15"/>
      <c r="I24" s="3">
        <f>B24*B24/10000</f>
        <v>0.49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2">
        <v>0</v>
      </c>
      <c r="C25" s="1">
        <f t="shared" ref="C25:C31" si="2">B25*B25/10000</f>
        <v>0</v>
      </c>
      <c r="D25" s="13">
        <v>0</v>
      </c>
      <c r="E25" s="1">
        <f t="shared" ref="E25:E31" si="3">D25*D25*C25</f>
        <v>0</v>
      </c>
      <c r="F25" s="1"/>
      <c r="G25" s="14"/>
      <c r="H25" s="1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 t="s">
        <v>113</v>
      </c>
      <c r="B26" s="12">
        <v>80</v>
      </c>
      <c r="C26" s="1">
        <f t="shared" si="2"/>
        <v>0.64</v>
      </c>
      <c r="D26" s="13">
        <v>20</v>
      </c>
      <c r="E26" s="1">
        <f t="shared" si="3"/>
        <v>256</v>
      </c>
      <c r="F26" s="1"/>
      <c r="G26" s="14"/>
      <c r="H26" s="1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2">
        <v>0</v>
      </c>
      <c r="C27" s="1">
        <f t="shared" si="2"/>
        <v>0</v>
      </c>
      <c r="D27" s="13">
        <v>0</v>
      </c>
      <c r="E27" s="1">
        <f t="shared" si="3"/>
        <v>0</v>
      </c>
      <c r="F27" s="1"/>
      <c r="G27" s="14"/>
      <c r="H27" s="1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 t="s">
        <v>112</v>
      </c>
      <c r="B28" s="12">
        <v>80</v>
      </c>
      <c r="C28" s="1">
        <f t="shared" si="2"/>
        <v>0.64</v>
      </c>
      <c r="D28" s="13">
        <v>20</v>
      </c>
      <c r="E28" s="1">
        <f t="shared" si="3"/>
        <v>256</v>
      </c>
      <c r="F28" s="1"/>
      <c r="G28" s="14"/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 t="s">
        <v>100</v>
      </c>
      <c r="B29" s="12">
        <v>90</v>
      </c>
      <c r="C29" s="1">
        <f t="shared" si="2"/>
        <v>0.81</v>
      </c>
      <c r="D29" s="13">
        <v>15</v>
      </c>
      <c r="E29" s="1">
        <f t="shared" si="3"/>
        <v>182.25</v>
      </c>
      <c r="F29" s="1"/>
      <c r="G29" s="14"/>
      <c r="H29" s="1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s="1" customFormat="1" x14ac:dyDescent="0.25">
      <c r="A30" s="1" t="s">
        <v>104</v>
      </c>
      <c r="B30" s="12">
        <v>80</v>
      </c>
      <c r="C30" s="1">
        <f t="shared" si="2"/>
        <v>0.64</v>
      </c>
      <c r="D30" s="13">
        <v>30</v>
      </c>
      <c r="E30" s="1">
        <f t="shared" si="3"/>
        <v>576</v>
      </c>
      <c r="G30" s="14"/>
      <c r="H30" s="15"/>
    </row>
    <row r="31" spans="1:28" s="1" customFormat="1" x14ac:dyDescent="0.25">
      <c r="A31" s="1" t="s">
        <v>111</v>
      </c>
      <c r="B31" s="12">
        <v>70</v>
      </c>
      <c r="C31" s="1">
        <f t="shared" si="2"/>
        <v>0.49</v>
      </c>
      <c r="D31" s="13">
        <v>40</v>
      </c>
      <c r="E31" s="1">
        <f t="shared" si="3"/>
        <v>784</v>
      </c>
      <c r="G31" s="14"/>
      <c r="H31" s="15"/>
    </row>
    <row r="32" spans="1:28" x14ac:dyDescent="0.25">
      <c r="A32" s="2" t="s">
        <v>15</v>
      </c>
      <c r="B32" s="12"/>
      <c r="C32" s="2">
        <f>C25+C26+C27+C28+C29</f>
        <v>2.09</v>
      </c>
      <c r="D32" s="13"/>
      <c r="E32" s="2">
        <f>E25+E26+E27+E28+E29+E30+E31</f>
        <v>2054.25</v>
      </c>
      <c r="F32" s="2">
        <f>E32/C32</f>
        <v>982.89473684210532</v>
      </c>
      <c r="G32" s="14">
        <f>SQRT(F32)</f>
        <v>31.351152081575972</v>
      </c>
      <c r="H32" s="15">
        <f>ROUND(100-G32,0)</f>
        <v>69</v>
      </c>
      <c r="I32" s="2"/>
      <c r="J32" s="2">
        <f>G32*G32*I24</f>
        <v>481.61842105263167</v>
      </c>
      <c r="K32" s="1">
        <f>J32/I48</f>
        <v>200.67434210526318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4" t="s">
        <v>8</v>
      </c>
      <c r="B33" s="12">
        <v>60</v>
      </c>
      <c r="C33" s="3" t="s">
        <v>42</v>
      </c>
      <c r="D33" s="13"/>
      <c r="E33" s="3"/>
      <c r="F33" s="3"/>
      <c r="G33" s="14"/>
      <c r="H33" s="15"/>
      <c r="I33" s="3">
        <f>B33*B33/10000</f>
        <v>0.36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6" t="s">
        <v>105</v>
      </c>
      <c r="B34" s="12">
        <v>60</v>
      </c>
      <c r="C34" s="1">
        <f>B34*B34/10000</f>
        <v>0.36</v>
      </c>
      <c r="D34" s="13">
        <v>20</v>
      </c>
      <c r="E34" s="1">
        <f>D34*D34*C34</f>
        <v>144</v>
      </c>
      <c r="F34" s="1"/>
      <c r="G34" s="14"/>
      <c r="H34" s="1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6" t="s">
        <v>68</v>
      </c>
      <c r="B35" s="12">
        <v>80</v>
      </c>
      <c r="C35" s="1">
        <f>B35*B35/10000</f>
        <v>0.64</v>
      </c>
      <c r="D35" s="13">
        <v>15</v>
      </c>
      <c r="E35" s="1">
        <f>D35*D35*C35</f>
        <v>144</v>
      </c>
      <c r="F35" s="1"/>
      <c r="G35" s="14"/>
      <c r="H35" s="1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2" t="s">
        <v>16</v>
      </c>
      <c r="B36" s="12"/>
      <c r="C36" s="2">
        <f>C34+C35</f>
        <v>1</v>
      </c>
      <c r="D36" s="13"/>
      <c r="E36" s="2">
        <f>E34+E35</f>
        <v>288</v>
      </c>
      <c r="F36" s="2">
        <f>E36/C36</f>
        <v>288</v>
      </c>
      <c r="G36" s="14">
        <f>SQRT(F36)</f>
        <v>16.970562748477139</v>
      </c>
      <c r="H36" s="15">
        <f>ROUND(100-G36,0)</f>
        <v>83</v>
      </c>
      <c r="I36" s="2"/>
      <c r="J36" s="2">
        <f>G36*G36*I33</f>
        <v>103.67999999999998</v>
      </c>
      <c r="K36" s="1">
        <f>J36/I48</f>
        <v>43.199999999999982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4" t="s">
        <v>11</v>
      </c>
      <c r="B37" s="12">
        <v>50</v>
      </c>
      <c r="C37" s="3" t="s">
        <v>43</v>
      </c>
      <c r="D37" s="13"/>
      <c r="E37" s="3"/>
      <c r="F37" s="3"/>
      <c r="G37" s="14"/>
      <c r="H37" s="15"/>
      <c r="I37" s="3">
        <f>B37*B37/10000</f>
        <v>0.25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6" t="s">
        <v>109</v>
      </c>
      <c r="B38" s="12">
        <v>95</v>
      </c>
      <c r="C38" s="1">
        <f>B38*B38/10000</f>
        <v>0.90249999999999997</v>
      </c>
      <c r="D38" s="13">
        <v>20</v>
      </c>
      <c r="E38" s="1">
        <f>D38*D38*C38</f>
        <v>361</v>
      </c>
      <c r="F38" s="1"/>
      <c r="G38" s="14"/>
      <c r="H38" s="1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6" t="s">
        <v>69</v>
      </c>
      <c r="B39" s="12">
        <v>95</v>
      </c>
      <c r="C39" s="1">
        <f>B39*B39/10000</f>
        <v>0.90249999999999997</v>
      </c>
      <c r="D39" s="13">
        <v>20</v>
      </c>
      <c r="E39" s="1">
        <f>D39*D39*C39</f>
        <v>361</v>
      </c>
      <c r="F39" s="1"/>
      <c r="G39" s="14"/>
      <c r="H39" s="1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6" t="s">
        <v>70</v>
      </c>
      <c r="B40" s="12">
        <v>50</v>
      </c>
      <c r="C40" s="1">
        <f>B40*B40/10000</f>
        <v>0.25</v>
      </c>
      <c r="D40" s="13">
        <v>10</v>
      </c>
      <c r="E40" s="1">
        <f>D40*D40*C40</f>
        <v>25</v>
      </c>
      <c r="F40" s="1"/>
      <c r="G40" s="14"/>
      <c r="H40" s="1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2" t="s">
        <v>22</v>
      </c>
      <c r="B41" s="12"/>
      <c r="C41" s="2">
        <f>C38+C39+C40</f>
        <v>2.0549999999999997</v>
      </c>
      <c r="D41" s="13"/>
      <c r="E41" s="2">
        <f>E38+E39+E40</f>
        <v>747</v>
      </c>
      <c r="F41" s="2">
        <f>E41/C41</f>
        <v>363.50364963503654</v>
      </c>
      <c r="G41" s="14">
        <f>SQRT(F41)</f>
        <v>19.065771676883067</v>
      </c>
      <c r="H41" s="15">
        <f>ROUND(100-G41,0)</f>
        <v>81</v>
      </c>
      <c r="I41" s="2"/>
      <c r="J41" s="2">
        <f>G41*G41*I37</f>
        <v>90.875912408759135</v>
      </c>
      <c r="K41" s="1">
        <f>J41/I48</f>
        <v>37.864963503649633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4" t="s">
        <v>9</v>
      </c>
      <c r="B42" s="12">
        <v>70</v>
      </c>
      <c r="C42" s="3" t="s">
        <v>44</v>
      </c>
      <c r="D42" s="13"/>
      <c r="E42" s="3"/>
      <c r="F42" s="3"/>
      <c r="G42" s="14"/>
      <c r="H42" s="15"/>
      <c r="I42" s="3">
        <f>B42*B42/10000</f>
        <v>0.49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6" t="s">
        <v>71</v>
      </c>
      <c r="B43" s="12">
        <v>50</v>
      </c>
      <c r="C43" s="1">
        <f>B43*B43/10000</f>
        <v>0.25</v>
      </c>
      <c r="D43" s="13">
        <v>15</v>
      </c>
      <c r="E43" s="1">
        <f>D43*D43*C43</f>
        <v>56.25</v>
      </c>
      <c r="F43" s="1"/>
      <c r="G43" s="14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6" t="s">
        <v>72</v>
      </c>
      <c r="B44" s="12">
        <v>40</v>
      </c>
      <c r="C44" s="1">
        <f>B44*B44/10000</f>
        <v>0.16</v>
      </c>
      <c r="D44" s="13">
        <v>20</v>
      </c>
      <c r="E44" s="1">
        <f>D44*D44*C44</f>
        <v>64</v>
      </c>
      <c r="F44" s="1"/>
      <c r="G44" s="14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6" t="s">
        <v>73</v>
      </c>
      <c r="B45" s="12">
        <v>40</v>
      </c>
      <c r="C45" s="1">
        <f>B45*B45/10000</f>
        <v>0.16</v>
      </c>
      <c r="D45" s="13">
        <v>20</v>
      </c>
      <c r="E45" s="1">
        <f>D45*D45*C45</f>
        <v>64</v>
      </c>
      <c r="F45" s="1"/>
      <c r="G45" s="14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6" t="s">
        <v>74</v>
      </c>
      <c r="B46" s="12">
        <v>70</v>
      </c>
      <c r="C46" s="1">
        <f>B46*B46/10000</f>
        <v>0.49</v>
      </c>
      <c r="D46" s="13">
        <v>15</v>
      </c>
      <c r="E46" s="1">
        <f>D46*D46*C46</f>
        <v>110.25</v>
      </c>
      <c r="F46" s="1"/>
      <c r="G46" s="14"/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2" t="s">
        <v>23</v>
      </c>
      <c r="B47" s="12"/>
      <c r="C47" s="2">
        <f>C43+C44+C45+C46</f>
        <v>1.06</v>
      </c>
      <c r="D47" s="13"/>
      <c r="E47" s="2">
        <f>E43+E44+E45+E46</f>
        <v>294.5</v>
      </c>
      <c r="F47" s="2">
        <f>E47/C47</f>
        <v>277.83018867924528</v>
      </c>
      <c r="G47" s="14">
        <f>SQRT(F47)</f>
        <v>16.668238919551317</v>
      </c>
      <c r="H47" s="15">
        <f>ROUND(100-G47,0)</f>
        <v>83</v>
      </c>
      <c r="I47" s="2"/>
      <c r="J47" s="2">
        <f>G47*G47*I42</f>
        <v>136.13679245283018</v>
      </c>
      <c r="K47" s="1">
        <f>J47/I48</f>
        <v>56.723663522012565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23"/>
      <c r="B48" s="23"/>
      <c r="C48" s="23"/>
      <c r="D48" s="23"/>
      <c r="E48" s="23"/>
      <c r="F48" s="23"/>
      <c r="G48" s="23"/>
      <c r="H48" s="23" t="s">
        <v>25</v>
      </c>
      <c r="I48" s="23">
        <f>I16+I24+I33+I37+I42+0</f>
        <v>2.4000000000000004</v>
      </c>
      <c r="J48" s="23">
        <f>J23+J32+J36+J41+J47</f>
        <v>1264.1581408395944</v>
      </c>
      <c r="K48" s="23">
        <f>J48/I48</f>
        <v>526.73255868316426</v>
      </c>
      <c r="L48" s="23">
        <f>SQRT(K48)</f>
        <v>22.950654863928484</v>
      </c>
      <c r="M48" s="23">
        <f>ROUND(100-L48,0)</f>
        <v>77</v>
      </c>
      <c r="N48" s="23"/>
      <c r="O48" s="23">
        <f>L48*L48*N15</f>
        <v>426.65337253336298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>
        <f>ROUND(L48,0)</f>
        <v>23</v>
      </c>
      <c r="M49" s="23">
        <f>100-L49</f>
        <v>77</v>
      </c>
      <c r="N49" s="23"/>
      <c r="O49" s="2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5" t="s">
        <v>10</v>
      </c>
      <c r="B50" s="12">
        <v>20</v>
      </c>
      <c r="C50" s="11" t="s">
        <v>39</v>
      </c>
      <c r="D50" s="5"/>
      <c r="E50" s="5"/>
      <c r="F50" s="5"/>
      <c r="G50" s="5"/>
      <c r="H50" s="5"/>
      <c r="I50" s="5">
        <f>B50*B50/10000</f>
        <v>0.04</v>
      </c>
      <c r="J50" s="5"/>
      <c r="K50" s="5"/>
      <c r="L50" s="5"/>
      <c r="M50" s="5" t="s">
        <v>26</v>
      </c>
      <c r="N50" s="5">
        <f>B50*B50/10000</f>
        <v>0.04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6" t="s">
        <v>97</v>
      </c>
      <c r="B51" s="12">
        <v>80</v>
      </c>
      <c r="C51" s="1">
        <f t="shared" ref="C51:C58" si="4">B51*B51/10000</f>
        <v>0.64</v>
      </c>
      <c r="D51" s="13">
        <v>30</v>
      </c>
      <c r="E51" s="1">
        <f t="shared" ref="E51:E58" si="5">D51*D51*C51</f>
        <v>576</v>
      </c>
      <c r="F51" s="1"/>
      <c r="G51" s="1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6" t="s">
        <v>75</v>
      </c>
      <c r="B52" s="12">
        <v>80</v>
      </c>
      <c r="C52" s="1">
        <f t="shared" si="4"/>
        <v>0.64</v>
      </c>
      <c r="D52" s="13">
        <v>20</v>
      </c>
      <c r="E52" s="1">
        <f t="shared" si="5"/>
        <v>256</v>
      </c>
      <c r="F52" s="1"/>
      <c r="G52" s="1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6"/>
      <c r="B53" s="12">
        <v>0</v>
      </c>
      <c r="C53" s="1">
        <f t="shared" si="4"/>
        <v>0</v>
      </c>
      <c r="D53" s="13">
        <v>0</v>
      </c>
      <c r="E53" s="1">
        <f t="shared" si="5"/>
        <v>0</v>
      </c>
      <c r="F53" s="1"/>
      <c r="G53" s="1"/>
      <c r="H53" s="1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6"/>
      <c r="B54" s="12">
        <v>0</v>
      </c>
      <c r="C54" s="1">
        <f t="shared" si="4"/>
        <v>0</v>
      </c>
      <c r="D54" s="13">
        <v>0</v>
      </c>
      <c r="E54" s="1">
        <f t="shared" si="5"/>
        <v>0</v>
      </c>
      <c r="F54" s="1"/>
      <c r="G54" s="1"/>
      <c r="H54" s="1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6"/>
      <c r="B55" s="12">
        <v>0</v>
      </c>
      <c r="C55" s="1">
        <f t="shared" si="4"/>
        <v>0</v>
      </c>
      <c r="D55" s="13">
        <v>0</v>
      </c>
      <c r="E55" s="1">
        <f t="shared" si="5"/>
        <v>0</v>
      </c>
      <c r="F55" s="1"/>
      <c r="G55" s="1"/>
      <c r="H55" s="1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6" t="s">
        <v>106</v>
      </c>
      <c r="B56" s="12">
        <v>50</v>
      </c>
      <c r="C56" s="1">
        <f t="shared" si="4"/>
        <v>0.25</v>
      </c>
      <c r="D56" s="13">
        <v>20</v>
      </c>
      <c r="E56" s="1">
        <f t="shared" si="5"/>
        <v>100</v>
      </c>
      <c r="F56" s="1"/>
      <c r="G56" s="1"/>
      <c r="H56" s="1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6" t="s">
        <v>107</v>
      </c>
      <c r="B57" s="12">
        <v>80</v>
      </c>
      <c r="C57" s="1">
        <f t="shared" si="4"/>
        <v>0.64</v>
      </c>
      <c r="D57" s="13">
        <v>20</v>
      </c>
      <c r="E57" s="1">
        <f t="shared" si="5"/>
        <v>256</v>
      </c>
      <c r="F57" s="1"/>
      <c r="G57" s="1"/>
      <c r="H57" s="1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6" t="s">
        <v>114</v>
      </c>
      <c r="B58" s="12">
        <v>85</v>
      </c>
      <c r="C58" s="1">
        <f t="shared" si="4"/>
        <v>0.72250000000000003</v>
      </c>
      <c r="D58" s="13">
        <v>20</v>
      </c>
      <c r="E58" s="1">
        <f t="shared" si="5"/>
        <v>289</v>
      </c>
      <c r="F58" s="1"/>
      <c r="G58" s="1"/>
      <c r="H58" s="1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2" t="s">
        <v>49</v>
      </c>
      <c r="B59" s="12"/>
      <c r="C59" s="2">
        <f>C51+C52+C53+C54+C55+C56+C57+C58</f>
        <v>2.8925000000000001</v>
      </c>
      <c r="D59" s="13"/>
      <c r="E59" s="2">
        <f>E51+E53+E52+E54+E55+E56+E57+E58</f>
        <v>1477</v>
      </c>
      <c r="F59" s="2">
        <f>E59/C59</f>
        <v>510.63094209161625</v>
      </c>
      <c r="G59" s="14">
        <f>SQRT(F59)</f>
        <v>22.597144556151697</v>
      </c>
      <c r="H59" s="15">
        <f>ROUND(100-G59,0)</f>
        <v>77</v>
      </c>
      <c r="I59" s="6"/>
      <c r="J59" s="6"/>
      <c r="K59" s="1"/>
      <c r="L59" s="1"/>
      <c r="M59" s="1"/>
      <c r="N59" s="1"/>
      <c r="O59" s="2">
        <f>G59*G59*N50</f>
        <v>20.425237683664651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5" t="s">
        <v>12</v>
      </c>
      <c r="B60" s="12">
        <v>50</v>
      </c>
      <c r="C60" s="11" t="s">
        <v>54</v>
      </c>
      <c r="D60" s="5"/>
      <c r="E60" s="5"/>
      <c r="F60" s="5"/>
      <c r="G60" s="5"/>
      <c r="H60" s="5"/>
      <c r="I60" s="5"/>
      <c r="J60" s="5"/>
      <c r="K60" s="5"/>
      <c r="L60" s="5"/>
      <c r="M60" s="5" t="s">
        <v>26</v>
      </c>
      <c r="N60" s="5">
        <f>B60*B60/10000</f>
        <v>0.25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 t="s">
        <v>76</v>
      </c>
      <c r="B61" s="12">
        <v>50</v>
      </c>
      <c r="C61" s="1">
        <f>B61*B61/10000</f>
        <v>0.25</v>
      </c>
      <c r="D61" s="13">
        <v>20</v>
      </c>
      <c r="E61" s="1">
        <f>D61*D61*C61</f>
        <v>100</v>
      </c>
      <c r="F61" s="1"/>
      <c r="G61" s="1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 t="s">
        <v>95</v>
      </c>
      <c r="B62" s="12">
        <v>70</v>
      </c>
      <c r="C62" s="1">
        <f>B62*B62/10000</f>
        <v>0.49</v>
      </c>
      <c r="D62" s="13">
        <v>15</v>
      </c>
      <c r="E62" s="1">
        <f>D62*D62*C62</f>
        <v>110.25</v>
      </c>
      <c r="F62" s="1"/>
      <c r="G62" s="1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 t="s">
        <v>127</v>
      </c>
      <c r="B63" s="12">
        <v>90</v>
      </c>
      <c r="C63" s="1">
        <f>B63*B63/10000</f>
        <v>0.81</v>
      </c>
      <c r="D63" s="13">
        <v>10</v>
      </c>
      <c r="E63" s="1">
        <f>D63*D63*C63</f>
        <v>81</v>
      </c>
      <c r="F63" s="1"/>
      <c r="G63" s="1"/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2" t="s">
        <v>46</v>
      </c>
      <c r="B64" s="12"/>
      <c r="C64" s="2">
        <f>C61+C62+C63</f>
        <v>1.55</v>
      </c>
      <c r="D64" s="13"/>
      <c r="E64" s="2">
        <f>E61+E62+E63</f>
        <v>291.25</v>
      </c>
      <c r="F64" s="2">
        <f>E64/C64</f>
        <v>187.90322580645162</v>
      </c>
      <c r="G64" s="14">
        <f>SQRT(F64)</f>
        <v>13.707779754812652</v>
      </c>
      <c r="H64" s="15">
        <f>ROUND(100-G64,0)</f>
        <v>86</v>
      </c>
      <c r="I64" s="6"/>
      <c r="J64" s="6"/>
      <c r="K64" s="1"/>
      <c r="L64" s="1"/>
      <c r="M64" s="1"/>
      <c r="N64" s="1"/>
      <c r="O64" s="2">
        <f>G64*G64*N60</f>
        <v>46.975806451612904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5" t="s">
        <v>13</v>
      </c>
      <c r="B65" s="12">
        <v>50</v>
      </c>
      <c r="C65" s="11" t="s">
        <v>51</v>
      </c>
      <c r="D65" s="5"/>
      <c r="E65" s="5"/>
      <c r="F65" s="5"/>
      <c r="G65" s="5"/>
      <c r="H65" s="5"/>
      <c r="I65" s="5"/>
      <c r="J65" s="5"/>
      <c r="K65" s="5"/>
      <c r="L65" s="5"/>
      <c r="M65" s="5" t="s">
        <v>26</v>
      </c>
      <c r="N65" s="5">
        <f>B65*B65/10000</f>
        <v>0.25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6" t="s">
        <v>96</v>
      </c>
      <c r="B66" s="12">
        <v>60</v>
      </c>
      <c r="C66" s="1">
        <f>B66*B66/10000</f>
        <v>0.36</v>
      </c>
      <c r="D66" s="22">
        <v>60</v>
      </c>
      <c r="E66" s="1">
        <f>D66*D66*C66</f>
        <v>1296</v>
      </c>
      <c r="F66" s="1"/>
      <c r="G66" s="1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6" t="s">
        <v>78</v>
      </c>
      <c r="B67" s="12">
        <v>70</v>
      </c>
      <c r="C67" s="1">
        <f>B67*B67/10000</f>
        <v>0.49</v>
      </c>
      <c r="D67" s="13">
        <v>70</v>
      </c>
      <c r="E67" s="1">
        <f>D67*D67*C67</f>
        <v>2401</v>
      </c>
      <c r="F67" s="1"/>
      <c r="G67" s="1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2" t="s">
        <v>47</v>
      </c>
      <c r="B68" s="2"/>
      <c r="C68" s="2">
        <f>C66+C67</f>
        <v>0.85</v>
      </c>
      <c r="D68" s="7"/>
      <c r="E68" s="2">
        <f>E66+E67</f>
        <v>3697</v>
      </c>
      <c r="F68" s="2">
        <f>E68/C68</f>
        <v>4349.4117647058829</v>
      </c>
      <c r="G68" s="14">
        <f>SQRT(F68)</f>
        <v>65.950070240340779</v>
      </c>
      <c r="H68" s="15">
        <f>ROUND(100-G68,0)</f>
        <v>34</v>
      </c>
      <c r="I68" s="6"/>
      <c r="J68" s="6"/>
      <c r="K68" s="6"/>
      <c r="L68" s="1"/>
      <c r="M68" s="1"/>
      <c r="N68" s="1"/>
      <c r="O68" s="2">
        <f>G68*G68*N65</f>
        <v>1087.3529411764705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5" t="s">
        <v>14</v>
      </c>
      <c r="B69" s="12">
        <v>30</v>
      </c>
      <c r="C69" s="11" t="s">
        <v>52</v>
      </c>
      <c r="D69" s="5"/>
      <c r="E69" s="5"/>
      <c r="F69" s="5"/>
      <c r="G69" s="5"/>
      <c r="H69" s="5"/>
      <c r="I69" s="5"/>
      <c r="J69" s="5"/>
      <c r="K69" s="5"/>
      <c r="L69" s="5"/>
      <c r="M69" s="5" t="s">
        <v>26</v>
      </c>
      <c r="N69" s="5">
        <f>B69*B69/10000</f>
        <v>0.09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 t="s">
        <v>76</v>
      </c>
      <c r="B70" s="12">
        <v>1</v>
      </c>
      <c r="C70" s="1">
        <f>B70*B70/10000</f>
        <v>1E-4</v>
      </c>
      <c r="D70" s="13">
        <v>20</v>
      </c>
      <c r="E70" s="1">
        <f>D70*D70*C70</f>
        <v>0.04</v>
      </c>
      <c r="F70" s="1"/>
      <c r="G70" s="1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2" t="s">
        <v>48</v>
      </c>
      <c r="B71" s="2"/>
      <c r="C71" s="2">
        <f>C70+0</f>
        <v>1E-4</v>
      </c>
      <c r="D71" s="7"/>
      <c r="E71" s="2">
        <f>E70+0</f>
        <v>0.04</v>
      </c>
      <c r="F71" s="2">
        <f>E71/C71</f>
        <v>400</v>
      </c>
      <c r="G71" s="14">
        <f>SQRT(F71)</f>
        <v>20</v>
      </c>
      <c r="H71" s="15">
        <f>ROUND(100-G71,0)</f>
        <v>80</v>
      </c>
      <c r="I71" s="6"/>
      <c r="J71" s="6"/>
      <c r="K71" s="6"/>
      <c r="L71" s="6"/>
      <c r="M71" s="6"/>
      <c r="N71" s="2"/>
      <c r="O71" s="2">
        <f>G71*G71*N69</f>
        <v>36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6"/>
      <c r="I72" s="6"/>
      <c r="J72" s="6"/>
      <c r="K72" s="6"/>
      <c r="L72" s="6"/>
      <c r="M72" s="6"/>
      <c r="N72" s="1">
        <f>N15+N50+N60+N65+N69</f>
        <v>1.4400000000000002</v>
      </c>
      <c r="O72" s="1">
        <f>O48+O59+O64+O68+O71</f>
        <v>1617.4073578451112</v>
      </c>
      <c r="P72" s="1">
        <f>O72/N72</f>
        <v>1123.1995540591049</v>
      </c>
      <c r="Q72" s="2">
        <f>SQRT(P72)</f>
        <v>33.514169452025882</v>
      </c>
      <c r="R72" s="8">
        <f>ROUND(100-Q72,0)</f>
        <v>66</v>
      </c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6"/>
      <c r="I73" s="6"/>
      <c r="J73" s="6"/>
      <c r="K73" s="6"/>
      <c r="L73" s="6"/>
      <c r="M73" s="6"/>
      <c r="N73" s="1"/>
      <c r="O73" s="1"/>
      <c r="P73" s="1"/>
      <c r="Q73" s="1">
        <f>ROUND(Q72,0)</f>
        <v>34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topLeftCell="A37" zoomScale="70" zoomScaleNormal="70" workbookViewId="0">
      <selection activeCell="A60" sqref="A60"/>
    </sheetView>
  </sheetViews>
  <sheetFormatPr defaultRowHeight="15" x14ac:dyDescent="0.25"/>
  <cols>
    <col min="1" max="1" width="23.42578125" customWidth="1"/>
    <col min="3" max="3" width="11.28515625" customWidth="1"/>
    <col min="8" max="8" width="11.28515625" customWidth="1"/>
    <col min="10" max="10" width="19.42578125" customWidth="1"/>
    <col min="12" max="12" width="12.57031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1"/>
      <c r="C2" s="1"/>
      <c r="D2" s="1"/>
      <c r="E2" s="1"/>
      <c r="F2" s="1"/>
      <c r="G2" s="1"/>
      <c r="H2" s="16"/>
      <c r="I2" s="17"/>
      <c r="J2" s="30" t="s">
        <v>115</v>
      </c>
      <c r="K2" s="17" t="s">
        <v>55</v>
      </c>
      <c r="L2" s="30" t="s">
        <v>116</v>
      </c>
      <c r="M2" s="18"/>
      <c r="N2" s="1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6"/>
      <c r="I3" s="18"/>
      <c r="J3" s="18"/>
      <c r="K3" s="18"/>
      <c r="L3" s="18"/>
      <c r="M3" s="18"/>
      <c r="N3" s="1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x14ac:dyDescent="0.3">
      <c r="A4" s="1" t="s">
        <v>84</v>
      </c>
      <c r="B4" s="1"/>
      <c r="C4" s="1"/>
      <c r="D4" s="1"/>
      <c r="E4" s="1"/>
      <c r="F4" s="1"/>
      <c r="G4" s="1"/>
      <c r="H4" s="16"/>
      <c r="I4" s="18"/>
      <c r="J4" s="17"/>
      <c r="K4" s="17"/>
      <c r="L4" s="18"/>
      <c r="M4" s="18"/>
      <c r="N4" s="1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85</v>
      </c>
      <c r="B5" s="1"/>
      <c r="C5" s="1"/>
      <c r="D5" s="1"/>
      <c r="E5" s="1"/>
      <c r="F5" s="1"/>
      <c r="G5" s="1"/>
      <c r="H5" s="1"/>
      <c r="I5" s="1"/>
      <c r="J5" s="1"/>
      <c r="K5" s="1" t="s">
        <v>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 t="s">
        <v>2</v>
      </c>
      <c r="E6" s="1"/>
      <c r="F6" s="1"/>
      <c r="G6" s="1" t="s">
        <v>2</v>
      </c>
      <c r="H6" s="1"/>
      <c r="I6" s="1"/>
      <c r="J6" s="1"/>
      <c r="K6" s="1" t="s">
        <v>26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 t="s">
        <v>20</v>
      </c>
      <c r="E7" s="1"/>
      <c r="F7" s="1"/>
      <c r="G7" s="1" t="s">
        <v>21</v>
      </c>
      <c r="H7" s="1"/>
      <c r="I7" s="1"/>
      <c r="J7" s="1"/>
      <c r="K7" s="1" t="s">
        <v>21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 t="s">
        <v>4</v>
      </c>
      <c r="C9" s="1" t="s">
        <v>58</v>
      </c>
      <c r="D9" s="1" t="s">
        <v>2</v>
      </c>
      <c r="E9" s="1" t="s">
        <v>57</v>
      </c>
      <c r="F9" s="1" t="s">
        <v>17</v>
      </c>
      <c r="G9" s="1" t="s">
        <v>0</v>
      </c>
      <c r="H9" s="1" t="s">
        <v>58</v>
      </c>
      <c r="I9" s="1" t="s">
        <v>57</v>
      </c>
      <c r="J9" s="1" t="s">
        <v>17</v>
      </c>
      <c r="K9" s="1" t="s">
        <v>0</v>
      </c>
      <c r="L9" s="1" t="s">
        <v>58</v>
      </c>
      <c r="M9" s="1" t="s">
        <v>57</v>
      </c>
      <c r="N9" s="1" t="s">
        <v>27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5" t="s">
        <v>6</v>
      </c>
      <c r="B10" s="12">
        <v>90</v>
      </c>
      <c r="C10" s="11" t="s">
        <v>40</v>
      </c>
      <c r="D10" s="5"/>
      <c r="E10" s="5"/>
      <c r="F10" s="5"/>
      <c r="G10" s="5"/>
      <c r="H10" s="5"/>
      <c r="I10" s="5"/>
      <c r="J10" s="5"/>
      <c r="K10" s="5"/>
      <c r="L10" s="5">
        <f>B10*B10/10000</f>
        <v>0.81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4" t="s">
        <v>3</v>
      </c>
      <c r="B11" s="12">
        <v>90</v>
      </c>
      <c r="C11" s="3" t="s">
        <v>126</v>
      </c>
      <c r="D11" s="3"/>
      <c r="E11" s="3"/>
      <c r="F11" s="3"/>
      <c r="G11" s="3"/>
      <c r="H11" s="3">
        <f>B11*B11/10000</f>
        <v>0.81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6" t="s">
        <v>66</v>
      </c>
      <c r="B12" s="12">
        <v>90</v>
      </c>
      <c r="C12" s="1">
        <f t="shared" ref="C12:C19" si="0">B12*B12/10000</f>
        <v>0.81</v>
      </c>
      <c r="D12" s="13">
        <v>80</v>
      </c>
      <c r="E12" s="1">
        <f t="shared" ref="E12:E19" si="1">D12*D12*C12</f>
        <v>5184</v>
      </c>
      <c r="F12" s="1"/>
      <c r="G12" s="1"/>
      <c r="H12" s="1"/>
      <c r="I12" s="1"/>
      <c r="J12" s="1"/>
      <c r="K12" s="1"/>
      <c r="L12" s="10"/>
      <c r="M12" s="1"/>
      <c r="N12" s="1"/>
      <c r="O12" s="10"/>
      <c r="P12" s="10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67</v>
      </c>
      <c r="B13" s="12">
        <v>70</v>
      </c>
      <c r="C13" s="1">
        <f t="shared" si="0"/>
        <v>0.49</v>
      </c>
      <c r="D13" s="13">
        <v>70</v>
      </c>
      <c r="E13" s="1">
        <f t="shared" si="1"/>
        <v>2401</v>
      </c>
      <c r="F13" s="1"/>
      <c r="G13" s="1">
        <f>SUM(D12:D19)</f>
        <v>370</v>
      </c>
      <c r="H13" s="1"/>
      <c r="I13" s="1"/>
      <c r="J13" s="1"/>
      <c r="K13" s="1"/>
      <c r="L13" s="1"/>
      <c r="M13" s="1"/>
      <c r="N13" s="1"/>
      <c r="O13" s="1"/>
      <c r="P13" s="1"/>
      <c r="Q13" s="10"/>
      <c r="R13" s="10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65</v>
      </c>
      <c r="B14" s="12">
        <v>50</v>
      </c>
      <c r="C14" s="1">
        <f t="shared" si="0"/>
        <v>0.25</v>
      </c>
      <c r="D14" s="13">
        <v>60</v>
      </c>
      <c r="E14" s="1">
        <f t="shared" si="1"/>
        <v>900</v>
      </c>
      <c r="F14" s="1"/>
      <c r="G14" s="1">
        <f>G13/8</f>
        <v>46.25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">
        <v>98</v>
      </c>
      <c r="B15" s="12">
        <v>80</v>
      </c>
      <c r="C15" s="1">
        <f t="shared" si="0"/>
        <v>0.64</v>
      </c>
      <c r="D15" s="13">
        <v>90</v>
      </c>
      <c r="E15" s="1">
        <f t="shared" si="1"/>
        <v>5184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99</v>
      </c>
      <c r="B16" s="12">
        <v>70</v>
      </c>
      <c r="C16" s="1">
        <f t="shared" si="0"/>
        <v>0.49</v>
      </c>
      <c r="D16" s="13">
        <v>70</v>
      </c>
      <c r="E16" s="1">
        <f t="shared" si="1"/>
        <v>2401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2"/>
      <c r="C17" s="1">
        <f t="shared" si="0"/>
        <v>0</v>
      </c>
      <c r="D17" s="13">
        <v>0</v>
      </c>
      <c r="E17" s="1">
        <f t="shared" si="1"/>
        <v>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2"/>
      <c r="C18" s="1">
        <f t="shared" si="0"/>
        <v>0</v>
      </c>
      <c r="D18" s="13">
        <v>0</v>
      </c>
      <c r="E18" s="1">
        <f t="shared" si="1"/>
        <v>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2"/>
      <c r="C19" s="1">
        <f t="shared" si="0"/>
        <v>0</v>
      </c>
      <c r="D19" s="13">
        <v>0</v>
      </c>
      <c r="E19" s="1">
        <f t="shared" si="1"/>
        <v>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28" t="s">
        <v>19</v>
      </c>
      <c r="B20" s="12"/>
      <c r="C20" s="2">
        <f>C12+C13+C14+C15+C16+C17+C18+C19</f>
        <v>2.6799999999999997</v>
      </c>
      <c r="D20" s="13"/>
      <c r="E20" s="2">
        <f>E12+E13+E14+E15+E16+E17+E18+E19</f>
        <v>16070</v>
      </c>
      <c r="F20" s="2">
        <f>E20/C20</f>
        <v>5996.2686567164183</v>
      </c>
      <c r="G20" s="14">
        <f>SQRT(F20)</f>
        <v>77.435577460986352</v>
      </c>
      <c r="H20" s="2"/>
      <c r="I20" s="2">
        <f>G20*G20*H11</f>
        <v>4856.9776119402986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4" t="s">
        <v>7</v>
      </c>
      <c r="B21" s="12">
        <v>70</v>
      </c>
      <c r="C21" s="3" t="s">
        <v>41</v>
      </c>
      <c r="D21" s="13"/>
      <c r="E21" s="3"/>
      <c r="F21" s="3"/>
      <c r="G21" s="14"/>
      <c r="H21" s="3">
        <f>B21*B21/10000</f>
        <v>0.49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2">
        <v>0</v>
      </c>
      <c r="C22" s="1">
        <f t="shared" ref="C22:C28" si="2">B22*B22/10000</f>
        <v>0</v>
      </c>
      <c r="D22" s="13">
        <v>0</v>
      </c>
      <c r="E22" s="1">
        <f t="shared" ref="E22:E28" si="3">D22*D22*C22</f>
        <v>0</v>
      </c>
      <c r="F22" s="1"/>
      <c r="G22" s="1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 t="s">
        <v>102</v>
      </c>
      <c r="B23" s="12">
        <v>80</v>
      </c>
      <c r="C23" s="1">
        <f t="shared" si="2"/>
        <v>0.64</v>
      </c>
      <c r="D23" s="13">
        <v>80</v>
      </c>
      <c r="E23" s="1">
        <f t="shared" si="3"/>
        <v>4096</v>
      </c>
      <c r="F23" s="1"/>
      <c r="G23" s="1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2">
        <v>0</v>
      </c>
      <c r="C24" s="1">
        <f t="shared" si="2"/>
        <v>0</v>
      </c>
      <c r="D24" s="13">
        <v>0</v>
      </c>
      <c r="E24" s="1">
        <f t="shared" si="3"/>
        <v>0</v>
      </c>
      <c r="F24" s="1"/>
      <c r="G24" s="1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 t="s">
        <v>103</v>
      </c>
      <c r="B25" s="12">
        <v>80</v>
      </c>
      <c r="C25" s="1">
        <f t="shared" si="2"/>
        <v>0.64</v>
      </c>
      <c r="D25" s="13">
        <v>80</v>
      </c>
      <c r="E25" s="1">
        <f t="shared" si="3"/>
        <v>4096</v>
      </c>
      <c r="F25" s="1"/>
      <c r="G25" s="1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 t="s">
        <v>100</v>
      </c>
      <c r="B26" s="12">
        <v>90</v>
      </c>
      <c r="C26" s="1">
        <f t="shared" si="2"/>
        <v>0.81</v>
      </c>
      <c r="D26" s="13">
        <v>90</v>
      </c>
      <c r="E26" s="1">
        <f t="shared" si="3"/>
        <v>6561</v>
      </c>
      <c r="F26" s="1"/>
      <c r="G26" s="1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1" customFormat="1" x14ac:dyDescent="0.25">
      <c r="A27" s="1" t="s">
        <v>104</v>
      </c>
      <c r="B27" s="12">
        <v>80</v>
      </c>
      <c r="C27" s="1">
        <f t="shared" si="2"/>
        <v>0.64</v>
      </c>
      <c r="D27" s="13">
        <v>70</v>
      </c>
      <c r="E27" s="1">
        <f t="shared" si="3"/>
        <v>3136</v>
      </c>
      <c r="G27" s="14"/>
    </row>
    <row r="28" spans="1:26" s="1" customFormat="1" x14ac:dyDescent="0.25">
      <c r="A28" s="1" t="s">
        <v>101</v>
      </c>
      <c r="B28" s="12">
        <v>70</v>
      </c>
      <c r="C28" s="1">
        <f t="shared" si="2"/>
        <v>0.49</v>
      </c>
      <c r="D28" s="13">
        <v>60</v>
      </c>
      <c r="E28" s="1">
        <f t="shared" si="3"/>
        <v>1764</v>
      </c>
      <c r="G28" s="14"/>
    </row>
    <row r="29" spans="1:26" x14ac:dyDescent="0.25">
      <c r="A29" s="2" t="s">
        <v>15</v>
      </c>
      <c r="B29" s="12"/>
      <c r="C29" s="2">
        <f>C22+C23+C24+C25+C26+C27+C28</f>
        <v>3.2199999999999998</v>
      </c>
      <c r="D29" s="13"/>
      <c r="E29" s="2">
        <f>E22+E23+E24+E25+E26+E27+E28</f>
        <v>19653</v>
      </c>
      <c r="F29" s="2">
        <f>E29/C29</f>
        <v>6103.4161490683236</v>
      </c>
      <c r="G29" s="14">
        <f>SQRT(F29)</f>
        <v>78.124363351443208</v>
      </c>
      <c r="H29" s="2"/>
      <c r="I29" s="2">
        <f>G29*G29*H21</f>
        <v>2990.673913043478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4" t="s">
        <v>8</v>
      </c>
      <c r="B30" s="12">
        <v>60</v>
      </c>
      <c r="C30" s="3" t="s">
        <v>42</v>
      </c>
      <c r="D30" s="13"/>
      <c r="E30" s="3"/>
      <c r="F30" s="3"/>
      <c r="G30" s="14"/>
      <c r="H30" s="3">
        <f>B30*B30/10000</f>
        <v>0.36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6" t="s">
        <v>105</v>
      </c>
      <c r="B31" s="12">
        <v>60</v>
      </c>
      <c r="C31" s="1">
        <f>B31*B31/10000</f>
        <v>0.36</v>
      </c>
      <c r="D31" s="13">
        <v>60</v>
      </c>
      <c r="E31" s="1">
        <f>D31*D31*C31</f>
        <v>1296</v>
      </c>
      <c r="F31" s="1"/>
      <c r="G31" s="1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6" t="s">
        <v>68</v>
      </c>
      <c r="B32" s="12">
        <v>80</v>
      </c>
      <c r="C32" s="1">
        <f>B32*B32/10000</f>
        <v>0.64</v>
      </c>
      <c r="D32" s="13">
        <v>70</v>
      </c>
      <c r="E32" s="1">
        <f>D32*D32*C32</f>
        <v>3136</v>
      </c>
      <c r="F32" s="1"/>
      <c r="G32" s="1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2" t="s">
        <v>16</v>
      </c>
      <c r="B33" s="12"/>
      <c r="C33" s="2">
        <f>C31+C32</f>
        <v>1</v>
      </c>
      <c r="D33" s="13"/>
      <c r="E33" s="2">
        <f>E31+E32</f>
        <v>4432</v>
      </c>
      <c r="F33" s="2">
        <f>E33/C33</f>
        <v>4432</v>
      </c>
      <c r="G33" s="14">
        <f>SQRT(F33)</f>
        <v>66.573267908372955</v>
      </c>
      <c r="H33" s="2"/>
      <c r="I33" s="2">
        <f>G33*G33*H30</f>
        <v>1595.52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4" t="s">
        <v>11</v>
      </c>
      <c r="B34" s="12">
        <v>50</v>
      </c>
      <c r="C34" s="3" t="s">
        <v>43</v>
      </c>
      <c r="D34" s="13"/>
      <c r="E34" s="3"/>
      <c r="F34" s="3"/>
      <c r="G34" s="14"/>
      <c r="H34" s="3">
        <f>B34*B34/10000</f>
        <v>0.25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6" t="s">
        <v>109</v>
      </c>
      <c r="B35" s="12">
        <v>95</v>
      </c>
      <c r="C35" s="1">
        <f>B35*B35/10000</f>
        <v>0.90249999999999997</v>
      </c>
      <c r="D35" s="13">
        <v>95</v>
      </c>
      <c r="E35" s="1">
        <f>D35*D35*C35</f>
        <v>8145.0625</v>
      </c>
      <c r="F35" s="1"/>
      <c r="G35" s="1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6" t="s">
        <v>69</v>
      </c>
      <c r="B36" s="12">
        <v>95</v>
      </c>
      <c r="C36" s="1">
        <f>B36*B36/10000</f>
        <v>0.90249999999999997</v>
      </c>
      <c r="D36" s="13">
        <v>95</v>
      </c>
      <c r="E36" s="1">
        <f>D36*D36*C36</f>
        <v>8145.0625</v>
      </c>
      <c r="F36" s="1"/>
      <c r="G36" s="1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1" customFormat="1" x14ac:dyDescent="0.25">
      <c r="A37" s="6" t="s">
        <v>70</v>
      </c>
      <c r="B37" s="12">
        <v>50</v>
      </c>
      <c r="C37" s="1">
        <f>B37*B37/10000</f>
        <v>0.25</v>
      </c>
      <c r="D37" s="13">
        <v>90</v>
      </c>
      <c r="E37" s="1">
        <f>D37*D37*C37</f>
        <v>2025</v>
      </c>
      <c r="G37" s="14"/>
    </row>
    <row r="38" spans="1:26" x14ac:dyDescent="0.25">
      <c r="A38" s="2" t="s">
        <v>22</v>
      </c>
      <c r="B38" s="12"/>
      <c r="C38" s="2">
        <f>C35+C36+C37</f>
        <v>2.0549999999999997</v>
      </c>
      <c r="D38" s="13"/>
      <c r="E38" s="2">
        <f>E35+E36+E37</f>
        <v>18315.125</v>
      </c>
      <c r="F38" s="2">
        <f>E38/C38</f>
        <v>8912.4695863746965</v>
      </c>
      <c r="G38" s="14">
        <f>SQRT(F38)</f>
        <v>94.405876863544336</v>
      </c>
      <c r="H38" s="2"/>
      <c r="I38" s="2">
        <f>G38*G38*H34</f>
        <v>2228.1173965936741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4" t="s">
        <v>9</v>
      </c>
      <c r="B39" s="12">
        <v>70</v>
      </c>
      <c r="C39" s="3" t="s">
        <v>44</v>
      </c>
      <c r="D39" s="13"/>
      <c r="E39" s="3"/>
      <c r="F39" s="3"/>
      <c r="G39" s="14"/>
      <c r="H39" s="3">
        <f>B39*B39/10000</f>
        <v>0.49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6" t="s">
        <v>71</v>
      </c>
      <c r="B40" s="12">
        <v>50</v>
      </c>
      <c r="C40" s="1">
        <f>B40*B40/10000</f>
        <v>0.25</v>
      </c>
      <c r="D40" s="13">
        <v>70</v>
      </c>
      <c r="E40" s="1">
        <f>D40*D40*C40</f>
        <v>1225</v>
      </c>
      <c r="F40" s="1"/>
      <c r="G40" s="1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6" t="s">
        <v>72</v>
      </c>
      <c r="B41" s="12">
        <v>40</v>
      </c>
      <c r="C41" s="1">
        <f>B41*B41/10000</f>
        <v>0.16</v>
      </c>
      <c r="D41" s="13">
        <v>60</v>
      </c>
      <c r="E41" s="1">
        <f>D41*D41*C41</f>
        <v>576</v>
      </c>
      <c r="F41" s="1"/>
      <c r="G41" s="1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6" t="s">
        <v>73</v>
      </c>
      <c r="B42" s="12">
        <v>40</v>
      </c>
      <c r="C42" s="1">
        <f>B42*B42/10000</f>
        <v>0.16</v>
      </c>
      <c r="D42" s="13">
        <v>60</v>
      </c>
      <c r="E42" s="1">
        <f>D42*D42*C42</f>
        <v>576</v>
      </c>
      <c r="F42" s="1"/>
      <c r="G42" s="1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6" t="s">
        <v>74</v>
      </c>
      <c r="B43" s="12">
        <v>70</v>
      </c>
      <c r="C43" s="1">
        <f>B43*B43/10000</f>
        <v>0.49</v>
      </c>
      <c r="D43" s="13">
        <v>80</v>
      </c>
      <c r="E43" s="1">
        <f>D43*D43*C43</f>
        <v>3136</v>
      </c>
      <c r="F43" s="1"/>
      <c r="G43" s="1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2" t="s">
        <v>23</v>
      </c>
      <c r="B44" s="12"/>
      <c r="C44" s="2">
        <f>C40+C41+C42+C43</f>
        <v>1.06</v>
      </c>
      <c r="D44" s="13"/>
      <c r="E44" s="2">
        <f>E40+E41+E42+E43</f>
        <v>5513</v>
      </c>
      <c r="F44" s="2">
        <f>E44/C44</f>
        <v>5200.9433962264147</v>
      </c>
      <c r="G44" s="14">
        <f>SQRT(F44)</f>
        <v>72.117566488522158</v>
      </c>
      <c r="H44" s="2"/>
      <c r="I44" s="2">
        <f>G44*G44*H39</f>
        <v>2548.4622641509427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23"/>
      <c r="B45" s="23"/>
      <c r="C45" s="23"/>
      <c r="D45" s="23"/>
      <c r="E45" s="23"/>
      <c r="F45" s="23"/>
      <c r="G45" s="23"/>
      <c r="H45" s="23">
        <f>H11+H21+H30+H34+H39+0</f>
        <v>2.4000000000000004</v>
      </c>
      <c r="I45" s="23">
        <f>I20+I29+I33+I38+I44</f>
        <v>14219.751185728393</v>
      </c>
      <c r="J45" s="23">
        <f>I45/H45</f>
        <v>5924.8963273868294</v>
      </c>
      <c r="K45" s="23">
        <f>SQRT(J45)</f>
        <v>76.973348162768843</v>
      </c>
      <c r="L45" s="23"/>
      <c r="M45" s="23">
        <f>K45*K45*L10</f>
        <v>4799.1660251833318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>
        <f>ROUND(K45,0)</f>
        <v>77</v>
      </c>
      <c r="L46" s="23"/>
      <c r="M46" s="2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5" t="s">
        <v>10</v>
      </c>
      <c r="B47" s="12">
        <v>20</v>
      </c>
      <c r="C47" s="11" t="s">
        <v>39</v>
      </c>
      <c r="D47" s="5"/>
      <c r="E47" s="5"/>
      <c r="F47" s="5"/>
      <c r="G47" s="5"/>
      <c r="H47" s="5">
        <f>B47*B47/10000</f>
        <v>0.04</v>
      </c>
      <c r="I47" s="5"/>
      <c r="J47" s="5"/>
      <c r="K47" s="5"/>
      <c r="L47" s="5">
        <f>B47*B47/10000</f>
        <v>0.04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6" t="s">
        <v>110</v>
      </c>
      <c r="B48" s="12">
        <v>80</v>
      </c>
      <c r="C48" s="1">
        <f t="shared" ref="C48:C55" si="4">B48*B48/10000</f>
        <v>0.64</v>
      </c>
      <c r="D48" s="13">
        <v>80</v>
      </c>
      <c r="E48" s="1">
        <f t="shared" ref="E48:E55" si="5">D48*D48*C48</f>
        <v>4096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6" t="s">
        <v>75</v>
      </c>
      <c r="B49" s="12">
        <v>80</v>
      </c>
      <c r="C49" s="1">
        <f t="shared" si="4"/>
        <v>0.64</v>
      </c>
      <c r="D49" s="13">
        <v>80</v>
      </c>
      <c r="E49" s="1">
        <f t="shared" si="5"/>
        <v>4096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6"/>
      <c r="B50" s="12">
        <v>0</v>
      </c>
      <c r="C50" s="1">
        <f t="shared" si="4"/>
        <v>0</v>
      </c>
      <c r="D50" s="13">
        <v>0</v>
      </c>
      <c r="E50" s="1">
        <f t="shared" si="5"/>
        <v>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6"/>
      <c r="B51" s="12">
        <v>0</v>
      </c>
      <c r="C51" s="1">
        <f t="shared" si="4"/>
        <v>0</v>
      </c>
      <c r="D51" s="13">
        <v>0</v>
      </c>
      <c r="E51" s="1">
        <f t="shared" si="5"/>
        <v>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6"/>
      <c r="B52" s="12">
        <v>0</v>
      </c>
      <c r="C52" s="1">
        <f t="shared" si="4"/>
        <v>0</v>
      </c>
      <c r="D52" s="13">
        <v>0</v>
      </c>
      <c r="E52" s="1">
        <f t="shared" si="5"/>
        <v>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6" t="s">
        <v>106</v>
      </c>
      <c r="B53" s="12">
        <v>50</v>
      </c>
      <c r="C53" s="1">
        <f t="shared" si="4"/>
        <v>0.25</v>
      </c>
      <c r="D53" s="13">
        <v>60</v>
      </c>
      <c r="E53" s="1">
        <f t="shared" si="5"/>
        <v>900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6" t="s">
        <v>107</v>
      </c>
      <c r="B54" s="12">
        <v>80</v>
      </c>
      <c r="C54" s="1">
        <f t="shared" si="4"/>
        <v>0.64</v>
      </c>
      <c r="D54" s="13">
        <v>85</v>
      </c>
      <c r="E54" s="1">
        <f t="shared" si="5"/>
        <v>4624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6" t="s">
        <v>108</v>
      </c>
      <c r="B55" s="12">
        <v>85</v>
      </c>
      <c r="C55" s="1">
        <f t="shared" si="4"/>
        <v>0.72250000000000003</v>
      </c>
      <c r="D55" s="13">
        <v>90</v>
      </c>
      <c r="E55" s="1">
        <f t="shared" si="5"/>
        <v>5852.25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2" t="s">
        <v>49</v>
      </c>
      <c r="B56" s="12"/>
      <c r="C56" s="2">
        <f>C48+C49+C50+C51+C52+C53+C54+C55</f>
        <v>2.8925000000000001</v>
      </c>
      <c r="D56" s="13"/>
      <c r="E56" s="2">
        <f>E48+E50+E49+E51+E52+E53+E54+E55</f>
        <v>19568.25</v>
      </c>
      <c r="F56" s="2">
        <f>E56/C56</f>
        <v>6765.1685393258422</v>
      </c>
      <c r="G56" s="14">
        <f>SQRT(F56)</f>
        <v>82.250644613436563</v>
      </c>
      <c r="H56" s="6"/>
      <c r="I56" s="6"/>
      <c r="J56" s="1"/>
      <c r="K56" s="1"/>
      <c r="L56" s="1"/>
      <c r="M56" s="2">
        <f>G56*G56*L47</f>
        <v>270.60674157303367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5" t="s">
        <v>12</v>
      </c>
      <c r="B57" s="12">
        <v>50</v>
      </c>
      <c r="C57" s="11" t="s">
        <v>54</v>
      </c>
      <c r="D57" s="5"/>
      <c r="E57" s="5"/>
      <c r="F57" s="5"/>
      <c r="G57" s="5"/>
      <c r="H57" s="5"/>
      <c r="I57" s="5"/>
      <c r="J57" s="5"/>
      <c r="K57" s="5"/>
      <c r="L57" s="5">
        <f>B57*B57/10000</f>
        <v>0.25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 t="s">
        <v>76</v>
      </c>
      <c r="B58" s="12">
        <v>50</v>
      </c>
      <c r="C58" s="1">
        <f>B58*B58/10000</f>
        <v>0.25</v>
      </c>
      <c r="D58" s="13">
        <v>60</v>
      </c>
      <c r="E58" s="1">
        <f>D58*D58*C58</f>
        <v>900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 t="s">
        <v>77</v>
      </c>
      <c r="B59" s="12">
        <v>70</v>
      </c>
      <c r="C59" s="1">
        <f>B59*B59/10000</f>
        <v>0.49</v>
      </c>
      <c r="D59" s="13">
        <v>80</v>
      </c>
      <c r="E59" s="1">
        <f>D59*D59*C59</f>
        <v>3136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 t="s">
        <v>127</v>
      </c>
      <c r="B60" s="12">
        <v>90</v>
      </c>
      <c r="C60" s="1">
        <f>B60*B60/10000</f>
        <v>0.81</v>
      </c>
      <c r="D60" s="13">
        <v>90</v>
      </c>
      <c r="E60" s="1">
        <f>D60*D60*C60</f>
        <v>6561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2" t="s">
        <v>46</v>
      </c>
      <c r="B61" s="12"/>
      <c r="C61" s="2">
        <f>C58+C59+C60</f>
        <v>1.55</v>
      </c>
      <c r="D61" s="13"/>
      <c r="E61" s="2">
        <f>E58+E59+E60</f>
        <v>10597</v>
      </c>
      <c r="F61" s="2">
        <f>E61/C61</f>
        <v>6836.7741935483873</v>
      </c>
      <c r="G61" s="14">
        <f>SQRT(F61)</f>
        <v>82.684788162928655</v>
      </c>
      <c r="H61" s="6"/>
      <c r="I61" s="6"/>
      <c r="J61" s="1"/>
      <c r="K61" s="1"/>
      <c r="L61" s="1"/>
      <c r="M61" s="2">
        <f>G61*G61*L57</f>
        <v>1709.1935483870966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5" t="s">
        <v>13</v>
      </c>
      <c r="B62" s="12">
        <v>50</v>
      </c>
      <c r="C62" s="11" t="s">
        <v>51</v>
      </c>
      <c r="D62" s="5"/>
      <c r="E62" s="5"/>
      <c r="F62" s="5"/>
      <c r="G62" s="5"/>
      <c r="H62" s="5"/>
      <c r="I62" s="5"/>
      <c r="J62" s="5"/>
      <c r="K62" s="5"/>
      <c r="L62" s="5">
        <f>B62*B62/10000</f>
        <v>0.25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6" t="s">
        <v>96</v>
      </c>
      <c r="B63" s="12">
        <v>60</v>
      </c>
      <c r="C63" s="1">
        <f>B63*B63/10000</f>
        <v>0.36</v>
      </c>
      <c r="D63" s="13">
        <v>60</v>
      </c>
      <c r="E63" s="1">
        <f>D63*D63*C63</f>
        <v>1296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6" t="s">
        <v>78</v>
      </c>
      <c r="B64" s="12">
        <v>70</v>
      </c>
      <c r="C64" s="1">
        <f>B64*B64/10000</f>
        <v>0.49</v>
      </c>
      <c r="D64" s="13">
        <v>70</v>
      </c>
      <c r="E64" s="1">
        <f>D64*D64*C64</f>
        <v>2401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2" t="s">
        <v>47</v>
      </c>
      <c r="B65" s="2"/>
      <c r="C65" s="2">
        <f>C63+C64</f>
        <v>0.85</v>
      </c>
      <c r="D65" s="7"/>
      <c r="E65" s="2">
        <f>E63+E64</f>
        <v>3697</v>
      </c>
      <c r="F65" s="2">
        <f>E65/C65</f>
        <v>4349.4117647058829</v>
      </c>
      <c r="G65" s="14">
        <f>SQRT(F65)</f>
        <v>65.950070240340779</v>
      </c>
      <c r="H65" s="6"/>
      <c r="I65" s="6"/>
      <c r="J65" s="6"/>
      <c r="K65" s="1"/>
      <c r="L65" s="1"/>
      <c r="M65" s="2">
        <f>G65*G65*L62</f>
        <v>1087.3529411764705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5" t="s">
        <v>14</v>
      </c>
      <c r="B66" s="12">
        <v>30</v>
      </c>
      <c r="C66" s="11" t="s">
        <v>53</v>
      </c>
      <c r="D66" s="5"/>
      <c r="E66" s="5"/>
      <c r="F66" s="5"/>
      <c r="G66" s="5"/>
      <c r="H66" s="5"/>
      <c r="I66" s="5"/>
      <c r="J66" s="5"/>
      <c r="K66" s="5"/>
      <c r="L66" s="5">
        <f>B66*B66/10000</f>
        <v>0.09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 t="s">
        <v>76</v>
      </c>
      <c r="B67" s="12">
        <v>1</v>
      </c>
      <c r="C67" s="1">
        <f>B67*B67/10000</f>
        <v>1E-4</v>
      </c>
      <c r="D67" s="13">
        <v>70</v>
      </c>
      <c r="E67" s="1">
        <f>D67*D67*C67</f>
        <v>0.49000000000000005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2" t="s">
        <v>48</v>
      </c>
      <c r="B68" s="2"/>
      <c r="C68" s="2">
        <f>C67+0</f>
        <v>1E-4</v>
      </c>
      <c r="D68" s="7"/>
      <c r="E68" s="2">
        <f>E67+0</f>
        <v>0.49000000000000005</v>
      </c>
      <c r="F68" s="2">
        <f>E68/C68</f>
        <v>4900</v>
      </c>
      <c r="G68" s="14">
        <f>SQRT(F68)</f>
        <v>70</v>
      </c>
      <c r="H68" s="6"/>
      <c r="I68" s="6"/>
      <c r="J68" s="6"/>
      <c r="K68" s="6"/>
      <c r="L68" s="2"/>
      <c r="M68" s="2">
        <f>G68*G68*L66</f>
        <v>441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6"/>
      <c r="I69" s="6"/>
      <c r="J69" s="6"/>
      <c r="K69" s="6"/>
      <c r="L69" s="1">
        <f>L10+L47+L57+L62+L66</f>
        <v>1.4400000000000002</v>
      </c>
      <c r="M69" s="1">
        <f>M45+M56+M61+M65+M68</f>
        <v>8307.3192563199336</v>
      </c>
      <c r="N69" s="1">
        <f>M69/L69</f>
        <v>5768.9717057777307</v>
      </c>
      <c r="O69" s="2">
        <f>SQRT(N69)</f>
        <v>75.95374714770648</v>
      </c>
      <c r="P69" s="8">
        <f>ROUND(100-O69,0)</f>
        <v>24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6"/>
      <c r="I70" s="6"/>
      <c r="J70" s="6"/>
      <c r="K70" s="6"/>
      <c r="L70" s="1"/>
      <c r="M70" s="1"/>
      <c r="N70" s="1"/>
      <c r="O70" s="1">
        <f>ROUND(O69,0)</f>
        <v>76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abSelected="1" topLeftCell="A9" zoomScale="75" zoomScaleNormal="75" workbookViewId="0">
      <selection activeCell="B24" sqref="B24"/>
    </sheetView>
  </sheetViews>
  <sheetFormatPr defaultRowHeight="15" x14ac:dyDescent="0.25"/>
  <cols>
    <col min="1" max="1" width="21.5703125" customWidth="1"/>
    <col min="3" max="3" width="11.140625" customWidth="1"/>
    <col min="6" max="6" width="17.140625" customWidth="1"/>
    <col min="7" max="7" width="13" customWidth="1"/>
    <col min="8" max="8" width="17.140625" customWidth="1"/>
    <col min="9" max="9" width="16.28515625" customWidth="1"/>
    <col min="10" max="10" width="12.5703125" customWidth="1"/>
    <col min="11" max="11" width="15.7109375" customWidth="1"/>
    <col min="12" max="12" width="11.85546875" customWidth="1"/>
    <col min="13" max="13" width="12.42578125" customWidth="1"/>
    <col min="14" max="14" width="10.42578125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8.75" x14ac:dyDescent="0.3">
      <c r="A2" s="1" t="s">
        <v>84</v>
      </c>
      <c r="B2" s="9" t="s">
        <v>122</v>
      </c>
      <c r="C2" s="1"/>
      <c r="D2" s="1"/>
      <c r="E2" s="1"/>
      <c r="F2" s="1"/>
      <c r="I2" s="9" t="s">
        <v>64</v>
      </c>
      <c r="J2" s="17" t="s">
        <v>50</v>
      </c>
      <c r="K2" s="18"/>
      <c r="L2" s="18"/>
      <c r="M2" s="18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8.75" x14ac:dyDescent="0.3">
      <c r="A3" s="1" t="s">
        <v>85</v>
      </c>
      <c r="B3" s="1"/>
      <c r="C3" s="1"/>
      <c r="D3" s="1"/>
      <c r="E3" s="1"/>
      <c r="F3" s="1"/>
      <c r="I3" s="34" t="s">
        <v>79</v>
      </c>
      <c r="J3" s="34" t="s">
        <v>81</v>
      </c>
      <c r="K3" s="34" t="s">
        <v>80</v>
      </c>
      <c r="L3" s="34" t="s">
        <v>82</v>
      </c>
      <c r="M3" s="34" t="s">
        <v>34</v>
      </c>
      <c r="N3" s="18"/>
      <c r="O3" s="18"/>
      <c r="P3" s="18"/>
      <c r="Q3" s="17"/>
      <c r="R3" s="17"/>
      <c r="S3" s="30"/>
      <c r="T3" s="1"/>
      <c r="U3" s="1"/>
      <c r="V3" s="1"/>
      <c r="W3" s="1"/>
      <c r="X3" s="1"/>
      <c r="Y3" s="1"/>
      <c r="Z3" s="1"/>
      <c r="AA3" s="1"/>
      <c r="AB3" s="1"/>
    </row>
    <row r="4" spans="1:28" ht="18.75" x14ac:dyDescent="0.3">
      <c r="A4" s="1"/>
      <c r="B4" s="1"/>
      <c r="C4" s="1"/>
      <c r="D4" s="1"/>
      <c r="E4" s="1"/>
      <c r="F4" s="1"/>
      <c r="I4" s="35">
        <v>1</v>
      </c>
      <c r="J4" s="32" t="s">
        <v>28</v>
      </c>
      <c r="K4" s="32" t="s">
        <v>29</v>
      </c>
      <c r="L4" s="32" t="s">
        <v>88</v>
      </c>
      <c r="M4" s="33" t="s">
        <v>56</v>
      </c>
      <c r="Q4" s="17"/>
      <c r="R4" s="17"/>
      <c r="S4" s="30"/>
      <c r="T4" s="1"/>
      <c r="U4" s="1"/>
      <c r="V4" s="1"/>
      <c r="W4" s="1"/>
      <c r="X4" s="1"/>
      <c r="Y4" s="1"/>
      <c r="Z4" s="1"/>
      <c r="AA4" s="1"/>
      <c r="AB4" s="1"/>
    </row>
    <row r="5" spans="1:28" ht="18.75" x14ac:dyDescent="0.3">
      <c r="A5" s="1"/>
      <c r="B5" s="1"/>
      <c r="C5" s="1"/>
      <c r="D5" s="1"/>
      <c r="E5" s="1"/>
      <c r="F5" s="1"/>
      <c r="I5" s="35">
        <v>2</v>
      </c>
      <c r="J5" s="32" t="s">
        <v>32</v>
      </c>
      <c r="K5" s="32" t="s">
        <v>33</v>
      </c>
      <c r="L5" s="32" t="s">
        <v>89</v>
      </c>
      <c r="M5" s="1"/>
      <c r="Q5" s="17"/>
      <c r="R5" s="17"/>
      <c r="S5" s="30"/>
      <c r="T5" s="1"/>
      <c r="U5" s="1"/>
      <c r="V5" s="1"/>
      <c r="W5" s="1"/>
      <c r="X5" s="1"/>
      <c r="Y5" s="1"/>
      <c r="Z5" s="1"/>
      <c r="AA5" s="1"/>
      <c r="AB5" s="1"/>
    </row>
    <row r="6" spans="1:28" ht="18.75" x14ac:dyDescent="0.3">
      <c r="A6" s="1"/>
      <c r="B6" s="1"/>
      <c r="C6" s="1"/>
      <c r="D6" s="1"/>
      <c r="E6" s="1"/>
      <c r="F6" s="1"/>
      <c r="I6" s="35">
        <v>3</v>
      </c>
      <c r="J6" s="32" t="s">
        <v>30</v>
      </c>
      <c r="K6" s="32" t="s">
        <v>31</v>
      </c>
      <c r="L6" s="1"/>
      <c r="M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8.75" x14ac:dyDescent="0.3">
      <c r="A7" s="1"/>
      <c r="B7" s="9"/>
      <c r="C7" s="1"/>
      <c r="D7" s="1"/>
      <c r="E7" s="1"/>
      <c r="F7" s="1"/>
      <c r="G7" s="16"/>
      <c r="H7" s="18"/>
      <c r="I7" s="18"/>
      <c r="J7" s="18"/>
      <c r="K7" s="18"/>
      <c r="L7" s="18"/>
      <c r="M7" s="18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8.75" x14ac:dyDescent="0.3">
      <c r="A8" s="1"/>
      <c r="B8" s="1"/>
      <c r="C8" s="1"/>
      <c r="D8" s="1"/>
      <c r="E8" s="1"/>
      <c r="F8" s="1"/>
      <c r="G8" s="1"/>
      <c r="L8" s="18"/>
      <c r="M8" s="18"/>
      <c r="Q8" s="1"/>
      <c r="R8" s="17"/>
      <c r="S8" s="17"/>
      <c r="T8" s="20"/>
      <c r="U8" s="18"/>
      <c r="V8" s="1"/>
      <c r="W8" s="1"/>
      <c r="X8" s="1"/>
      <c r="Y8" s="1"/>
      <c r="Z8" s="1"/>
      <c r="AA8" s="1"/>
      <c r="AB8" s="1"/>
    </row>
    <row r="9" spans="1:28" ht="18.75" x14ac:dyDescent="0.3">
      <c r="A9" s="1"/>
      <c r="B9" s="1"/>
      <c r="C9" s="1"/>
      <c r="D9" s="1"/>
      <c r="E9" s="1"/>
      <c r="F9" s="1"/>
      <c r="G9" s="1"/>
      <c r="H9" s="6"/>
      <c r="I9" s="16"/>
      <c r="J9" s="18"/>
      <c r="K9" s="17"/>
      <c r="L9" s="17"/>
      <c r="M9" s="20"/>
      <c r="N9" s="18"/>
      <c r="O9" s="18"/>
      <c r="P9" s="18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"/>
      <c r="D11" s="1" t="s">
        <v>2</v>
      </c>
      <c r="E11" s="1"/>
      <c r="F11" s="1"/>
      <c r="G11" s="1" t="s">
        <v>2</v>
      </c>
      <c r="H11" s="1"/>
      <c r="I11" s="1"/>
      <c r="J11" s="1"/>
      <c r="K11" s="1"/>
      <c r="L11" s="1" t="s">
        <v>26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"/>
      <c r="D12" s="1" t="s">
        <v>20</v>
      </c>
      <c r="E12" s="1"/>
      <c r="F12" s="1"/>
      <c r="G12" s="1" t="s">
        <v>21</v>
      </c>
      <c r="H12" s="1"/>
      <c r="I12" s="1"/>
      <c r="J12" s="1"/>
      <c r="K12" s="1"/>
      <c r="L12" s="1" t="s">
        <v>21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0" t="s">
        <v>90</v>
      </c>
      <c r="C14" s="1" t="s">
        <v>58</v>
      </c>
      <c r="D14" s="10" t="s">
        <v>2</v>
      </c>
      <c r="E14" s="1" t="s">
        <v>57</v>
      </c>
      <c r="F14" s="1" t="s">
        <v>17</v>
      </c>
      <c r="G14" s="1" t="s">
        <v>0</v>
      </c>
      <c r="H14" s="1"/>
      <c r="I14" s="1" t="s">
        <v>58</v>
      </c>
      <c r="J14" s="1" t="s">
        <v>57</v>
      </c>
      <c r="K14" s="1" t="s">
        <v>17</v>
      </c>
      <c r="L14" s="1" t="s">
        <v>0</v>
      </c>
      <c r="M14" s="1"/>
      <c r="N14" s="1" t="s">
        <v>5</v>
      </c>
      <c r="O14" s="1" t="s">
        <v>18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5" t="s">
        <v>6</v>
      </c>
      <c r="B15" s="12">
        <v>90</v>
      </c>
      <c r="C15" s="11" t="s">
        <v>40</v>
      </c>
      <c r="D15" s="5"/>
      <c r="E15" s="5"/>
      <c r="F15" s="5"/>
      <c r="G15" s="5"/>
      <c r="H15" s="5"/>
      <c r="I15" s="5"/>
      <c r="J15" s="5"/>
      <c r="K15" s="5"/>
      <c r="L15" s="5"/>
      <c r="M15" s="5" t="s">
        <v>26</v>
      </c>
      <c r="N15" s="5">
        <f>B15*B15/10000</f>
        <v>0.81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4" t="s">
        <v>3</v>
      </c>
      <c r="B16" s="12">
        <v>90</v>
      </c>
      <c r="C16" s="3" t="s">
        <v>126</v>
      </c>
      <c r="D16" s="3"/>
      <c r="E16" s="3"/>
      <c r="F16" s="3"/>
      <c r="G16" s="3"/>
      <c r="H16" s="3"/>
      <c r="I16" s="3">
        <f>B16*B16/10000</f>
        <v>0.81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6" t="s">
        <v>66</v>
      </c>
      <c r="B17" s="12">
        <v>90</v>
      </c>
      <c r="C17" s="1">
        <f t="shared" ref="C17:C22" si="0">B17*B17/10000</f>
        <v>0.81</v>
      </c>
      <c r="D17" s="13">
        <v>20</v>
      </c>
      <c r="E17" s="1">
        <f t="shared" ref="E17:E22" si="1">D17*D17*C17</f>
        <v>324</v>
      </c>
      <c r="F17" s="1"/>
      <c r="G17" s="1"/>
      <c r="H17" s="1"/>
      <c r="I17" s="1"/>
      <c r="J17" s="1"/>
      <c r="K17" s="1"/>
      <c r="L17" s="1"/>
      <c r="M17" s="10"/>
      <c r="N17" s="10"/>
      <c r="O17" s="1"/>
      <c r="P17" s="1"/>
      <c r="Q17" s="10"/>
      <c r="R17" s="10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 t="s">
        <v>67</v>
      </c>
      <c r="B18" s="12">
        <v>70</v>
      </c>
      <c r="C18" s="1">
        <f t="shared" si="0"/>
        <v>0.49</v>
      </c>
      <c r="D18" s="13">
        <v>30</v>
      </c>
      <c r="E18" s="1">
        <f t="shared" si="1"/>
        <v>441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0"/>
      <c r="T18" s="10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 t="s">
        <v>65</v>
      </c>
      <c r="B19" s="12">
        <v>50</v>
      </c>
      <c r="C19" s="1">
        <f t="shared" si="0"/>
        <v>0.25</v>
      </c>
      <c r="D19" s="13">
        <v>30</v>
      </c>
      <c r="E19" s="1">
        <f t="shared" si="1"/>
        <v>225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 t="s">
        <v>98</v>
      </c>
      <c r="B20" s="12">
        <v>80</v>
      </c>
      <c r="C20" s="1">
        <f t="shared" si="0"/>
        <v>0.64</v>
      </c>
      <c r="D20" s="13">
        <v>10</v>
      </c>
      <c r="E20" s="1">
        <f t="shared" si="1"/>
        <v>64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2">
        <v>0</v>
      </c>
      <c r="C21" s="1">
        <f t="shared" si="0"/>
        <v>0</v>
      </c>
      <c r="D21" s="13">
        <v>0</v>
      </c>
      <c r="E21" s="1">
        <f t="shared" si="1"/>
        <v>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 t="s">
        <v>99</v>
      </c>
      <c r="B22" s="12">
        <v>70</v>
      </c>
      <c r="C22" s="1">
        <f t="shared" si="0"/>
        <v>0.49</v>
      </c>
      <c r="D22" s="13">
        <v>30</v>
      </c>
      <c r="E22" s="1">
        <f t="shared" si="1"/>
        <v>441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28" t="s">
        <v>19</v>
      </c>
      <c r="B23" s="12"/>
      <c r="C23" s="2">
        <f>C17+C18+C19+C20+C21+C22</f>
        <v>2.6799999999999997</v>
      </c>
      <c r="D23" s="13"/>
      <c r="E23" s="2">
        <f>E17+E18+E19+E20+E21+E22</f>
        <v>1495</v>
      </c>
      <c r="F23" s="2">
        <f>E23/C23</f>
        <v>557.83582089552249</v>
      </c>
      <c r="G23" s="14">
        <f>SQRT(F23)</f>
        <v>23.618548238524792</v>
      </c>
      <c r="H23" s="15"/>
      <c r="I23" s="2"/>
      <c r="J23" s="2">
        <f>G23*G23*I16</f>
        <v>451.84701492537323</v>
      </c>
      <c r="K23" s="1">
        <f>J23/I48</f>
        <v>188.26958955223881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4" t="s">
        <v>7</v>
      </c>
      <c r="B24" s="12">
        <v>70</v>
      </c>
      <c r="C24" s="3" t="s">
        <v>92</v>
      </c>
      <c r="D24" s="13"/>
      <c r="E24" s="3"/>
      <c r="F24" s="3"/>
      <c r="G24" s="14"/>
      <c r="H24" s="15"/>
      <c r="I24" s="3">
        <f>B24*B24/10000</f>
        <v>0.49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2">
        <v>0</v>
      </c>
      <c r="C25" s="1">
        <f t="shared" ref="C25:C31" si="2">B25*B25/10000</f>
        <v>0</v>
      </c>
      <c r="D25" s="13">
        <v>0</v>
      </c>
      <c r="E25" s="1">
        <f t="shared" ref="E25:E31" si="3">D25*D25*C25</f>
        <v>0</v>
      </c>
      <c r="F25" s="1"/>
      <c r="G25" s="14"/>
      <c r="H25" s="1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 t="s">
        <v>113</v>
      </c>
      <c r="B26" s="12">
        <v>80</v>
      </c>
      <c r="C26" s="1">
        <f t="shared" si="2"/>
        <v>0.64</v>
      </c>
      <c r="D26" s="13">
        <v>20</v>
      </c>
      <c r="E26" s="1">
        <f t="shared" si="3"/>
        <v>256</v>
      </c>
      <c r="F26" s="1"/>
      <c r="G26" s="14"/>
      <c r="H26" s="1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2">
        <v>0</v>
      </c>
      <c r="C27" s="1">
        <f t="shared" si="2"/>
        <v>0</v>
      </c>
      <c r="D27" s="13">
        <v>0</v>
      </c>
      <c r="E27" s="1">
        <f t="shared" si="3"/>
        <v>0</v>
      </c>
      <c r="F27" s="1"/>
      <c r="G27" s="14"/>
      <c r="H27" s="1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 t="s">
        <v>112</v>
      </c>
      <c r="B28" s="12">
        <v>80</v>
      </c>
      <c r="C28" s="1">
        <f t="shared" si="2"/>
        <v>0.64</v>
      </c>
      <c r="D28" s="13">
        <v>20</v>
      </c>
      <c r="E28" s="1">
        <f t="shared" si="3"/>
        <v>256</v>
      </c>
      <c r="F28" s="1"/>
      <c r="G28" s="14"/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 t="s">
        <v>100</v>
      </c>
      <c r="B29" s="12">
        <v>90</v>
      </c>
      <c r="C29" s="1">
        <f t="shared" si="2"/>
        <v>0.81</v>
      </c>
      <c r="D29" s="13">
        <v>90</v>
      </c>
      <c r="E29" s="1">
        <f t="shared" si="3"/>
        <v>6561</v>
      </c>
      <c r="F29" s="1"/>
      <c r="G29" s="14"/>
      <c r="H29" s="1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 t="s">
        <v>104</v>
      </c>
      <c r="B30" s="12">
        <v>80</v>
      </c>
      <c r="C30" s="1">
        <f t="shared" si="2"/>
        <v>0.64</v>
      </c>
      <c r="D30" s="13">
        <v>30</v>
      </c>
      <c r="E30" s="1">
        <f t="shared" si="3"/>
        <v>576</v>
      </c>
      <c r="F30" s="1"/>
      <c r="G30" s="14"/>
      <c r="H30" s="1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 t="s">
        <v>111</v>
      </c>
      <c r="B31" s="12">
        <v>70</v>
      </c>
      <c r="C31" s="1">
        <f t="shared" si="2"/>
        <v>0.49</v>
      </c>
      <c r="D31" s="13">
        <v>40</v>
      </c>
      <c r="E31" s="1">
        <f t="shared" si="3"/>
        <v>784</v>
      </c>
      <c r="F31" s="1"/>
      <c r="G31" s="14"/>
      <c r="H31" s="1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2" t="s">
        <v>15</v>
      </c>
      <c r="B32" s="12"/>
      <c r="C32" s="2">
        <f>C25+C26+C27+C28+C29+C30+C31</f>
        <v>3.2199999999999998</v>
      </c>
      <c r="D32" s="13"/>
      <c r="E32" s="2">
        <f>E25+E26+E27+E28+E29+E30+E31</f>
        <v>8433</v>
      </c>
      <c r="F32" s="2">
        <f>E32/C32</f>
        <v>2618.9440993788821</v>
      </c>
      <c r="G32" s="14">
        <f>SQRT(F32)</f>
        <v>51.175620166040801</v>
      </c>
      <c r="H32" s="15"/>
      <c r="I32" s="2"/>
      <c r="J32" s="2">
        <f>G32*G32*I24</f>
        <v>1283.282608695652</v>
      </c>
      <c r="K32" s="1">
        <f>J32/I48</f>
        <v>534.70108695652164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4" t="s">
        <v>8</v>
      </c>
      <c r="B33" s="12">
        <v>60</v>
      </c>
      <c r="C33" s="3" t="s">
        <v>93</v>
      </c>
      <c r="D33" s="13"/>
      <c r="E33" s="3"/>
      <c r="F33" s="3"/>
      <c r="G33" s="14"/>
      <c r="H33" s="15"/>
      <c r="I33" s="3">
        <f>B33*B33/10000</f>
        <v>0.36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6" t="s">
        <v>105</v>
      </c>
      <c r="B34" s="12">
        <v>60</v>
      </c>
      <c r="C34" s="1">
        <f>B34*B34/10000</f>
        <v>0.36</v>
      </c>
      <c r="D34" s="13">
        <v>60</v>
      </c>
      <c r="E34" s="1">
        <f>D34*D34*C34</f>
        <v>1296</v>
      </c>
      <c r="F34" s="1"/>
      <c r="G34" s="14"/>
      <c r="H34" s="1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6" t="s">
        <v>68</v>
      </c>
      <c r="B35" s="12">
        <v>80</v>
      </c>
      <c r="C35" s="1">
        <f>B35*B35/10000</f>
        <v>0.64</v>
      </c>
      <c r="D35" s="13">
        <v>70</v>
      </c>
      <c r="E35" s="1">
        <f>D35*D35*C35</f>
        <v>3136</v>
      </c>
      <c r="F35" s="1"/>
      <c r="G35" s="14"/>
      <c r="H35" s="1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2" t="s">
        <v>16</v>
      </c>
      <c r="B36" s="25"/>
      <c r="C36" s="25">
        <f>C34+C35</f>
        <v>1</v>
      </c>
      <c r="D36" s="25"/>
      <c r="E36" s="25">
        <f>E34+E35</f>
        <v>4432</v>
      </c>
      <c r="F36" s="25">
        <f>E36/C36</f>
        <v>4432</v>
      </c>
      <c r="G36" s="25">
        <f>SQRT(F36)</f>
        <v>66.573267908372955</v>
      </c>
      <c r="H36" s="26"/>
      <c r="I36" s="25"/>
      <c r="J36" s="25">
        <f>G36*G36*I33</f>
        <v>1595.52</v>
      </c>
      <c r="K36" s="1">
        <f>J36/I48</f>
        <v>664.79999999999984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4" t="s">
        <v>11</v>
      </c>
      <c r="B37" s="12">
        <v>50</v>
      </c>
      <c r="C37" s="3" t="s">
        <v>94</v>
      </c>
      <c r="D37" s="13"/>
      <c r="E37" s="3"/>
      <c r="F37" s="3"/>
      <c r="G37" s="14"/>
      <c r="H37" s="15"/>
      <c r="I37" s="3">
        <f>B37*B37/10000</f>
        <v>0.25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6" t="s">
        <v>109</v>
      </c>
      <c r="B38" s="12">
        <v>95</v>
      </c>
      <c r="C38" s="1">
        <f>B38*B38/10000</f>
        <v>0.90249999999999997</v>
      </c>
      <c r="D38" s="13">
        <v>20</v>
      </c>
      <c r="E38" s="1">
        <f>D38*D38*C38</f>
        <v>361</v>
      </c>
      <c r="F38" s="1"/>
      <c r="G38" s="14"/>
      <c r="H38" s="1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6" t="s">
        <v>69</v>
      </c>
      <c r="B39" s="12">
        <v>95</v>
      </c>
      <c r="C39" s="1">
        <f>B39*B39/10000</f>
        <v>0.90249999999999997</v>
      </c>
      <c r="D39" s="13">
        <v>20</v>
      </c>
      <c r="E39" s="1">
        <f>D39*D39*C39</f>
        <v>361</v>
      </c>
      <c r="F39" s="1"/>
      <c r="G39" s="14"/>
      <c r="H39" s="1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6" t="s">
        <v>70</v>
      </c>
      <c r="B40" s="12">
        <v>50</v>
      </c>
      <c r="C40" s="1">
        <f>B40*B40/10000</f>
        <v>0.25</v>
      </c>
      <c r="D40" s="13">
        <v>10</v>
      </c>
      <c r="E40" s="1">
        <f>D40*D40*C40</f>
        <v>25</v>
      </c>
      <c r="F40" s="1"/>
      <c r="G40" s="14"/>
      <c r="H40" s="1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2" t="s">
        <v>22</v>
      </c>
      <c r="B41" s="12"/>
      <c r="C41" s="2">
        <f>C38+C39+C40</f>
        <v>2.0549999999999997</v>
      </c>
      <c r="D41" s="13"/>
      <c r="E41" s="2">
        <f>E38+E39+E40</f>
        <v>747</v>
      </c>
      <c r="F41" s="2">
        <f>E41/C41</f>
        <v>363.50364963503654</v>
      </c>
      <c r="G41" s="14">
        <f>SQRT(F41)</f>
        <v>19.065771676883067</v>
      </c>
      <c r="H41" s="15"/>
      <c r="I41" s="2"/>
      <c r="J41" s="2">
        <f>G41*G41*I37</f>
        <v>90.875912408759135</v>
      </c>
      <c r="K41" s="1">
        <f>J41/I48</f>
        <v>37.864963503649633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4" t="s">
        <v>9</v>
      </c>
      <c r="B42" s="12">
        <v>70</v>
      </c>
      <c r="C42" s="3" t="s">
        <v>91</v>
      </c>
      <c r="D42" s="13"/>
      <c r="E42" s="3"/>
      <c r="F42" s="3"/>
      <c r="G42" s="14"/>
      <c r="H42" s="15"/>
      <c r="I42" s="3">
        <f>B42*B42/10000</f>
        <v>0.49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6" t="s">
        <v>71</v>
      </c>
      <c r="B43" s="12">
        <v>50</v>
      </c>
      <c r="C43" s="1">
        <f>B43*B43/10000</f>
        <v>0.25</v>
      </c>
      <c r="D43" s="13">
        <v>15</v>
      </c>
      <c r="E43" s="1">
        <f>D43*D43*C43</f>
        <v>56.25</v>
      </c>
      <c r="F43" s="1"/>
      <c r="G43" s="14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6" t="s">
        <v>72</v>
      </c>
      <c r="B44" s="12">
        <v>40</v>
      </c>
      <c r="C44" s="1">
        <f>B44*B44/10000</f>
        <v>0.16</v>
      </c>
      <c r="D44" s="13">
        <v>20</v>
      </c>
      <c r="E44" s="1">
        <f>D44*D44*C44</f>
        <v>64</v>
      </c>
      <c r="F44" s="1"/>
      <c r="G44" s="14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6" t="s">
        <v>73</v>
      </c>
      <c r="B45" s="12">
        <v>40</v>
      </c>
      <c r="C45" s="1">
        <f>B45*B45/10000</f>
        <v>0.16</v>
      </c>
      <c r="D45" s="13">
        <v>20</v>
      </c>
      <c r="E45" s="1">
        <f>D45*D45*C45</f>
        <v>64</v>
      </c>
      <c r="F45" s="1"/>
      <c r="G45" s="14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6" t="s">
        <v>74</v>
      </c>
      <c r="B46" s="12">
        <v>70</v>
      </c>
      <c r="C46" s="1">
        <f>B46*B46/10000</f>
        <v>0.49</v>
      </c>
      <c r="D46" s="13">
        <v>15</v>
      </c>
      <c r="E46" s="1">
        <f>D46*D46*C46</f>
        <v>110.25</v>
      </c>
      <c r="F46" s="1"/>
      <c r="G46" s="14"/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2" t="s">
        <v>23</v>
      </c>
      <c r="B47" s="12"/>
      <c r="C47" s="2">
        <f>C43+C44+C45+C46</f>
        <v>1.06</v>
      </c>
      <c r="D47" s="13"/>
      <c r="E47" s="2">
        <f>E43+E44+E45+E46</f>
        <v>294.5</v>
      </c>
      <c r="F47" s="2">
        <f>E47/C47</f>
        <v>277.83018867924528</v>
      </c>
      <c r="G47" s="14">
        <f>SQRT(F47)</f>
        <v>16.668238919551317</v>
      </c>
      <c r="H47" s="15"/>
      <c r="I47" s="2"/>
      <c r="J47" s="2">
        <f>G47*G47*I42</f>
        <v>136.13679245283018</v>
      </c>
      <c r="K47" s="1">
        <f>J47/I48</f>
        <v>56.723663522012565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23"/>
      <c r="B48" s="23"/>
      <c r="C48" s="23"/>
      <c r="D48" s="23"/>
      <c r="E48" s="23"/>
      <c r="F48" s="23"/>
      <c r="G48" s="23"/>
      <c r="H48" s="23"/>
      <c r="I48" s="23">
        <f>I16+I24+I33+I37+I42</f>
        <v>2.4000000000000004</v>
      </c>
      <c r="J48" s="23">
        <f>J23+J32+J36+J41+J47</f>
        <v>3557.6623284826146</v>
      </c>
      <c r="K48" s="23">
        <f>J48/I48</f>
        <v>1482.3593035344225</v>
      </c>
      <c r="L48" s="23">
        <f>SQRT(K48)</f>
        <v>38.501419500252489</v>
      </c>
      <c r="M48" s="23"/>
      <c r="N48" s="23"/>
      <c r="O48" s="23">
        <f>L48*L48*N15</f>
        <v>1200.7110358628825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>
        <f>ROUND(L48,0)</f>
        <v>39</v>
      </c>
      <c r="M49" s="23"/>
      <c r="N49" s="23"/>
      <c r="O49" s="2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5" t="s">
        <v>10</v>
      </c>
      <c r="B50" s="12">
        <v>20</v>
      </c>
      <c r="C50" s="11" t="s">
        <v>39</v>
      </c>
      <c r="D50" s="5"/>
      <c r="E50" s="5"/>
      <c r="F50" s="5"/>
      <c r="G50" s="5"/>
      <c r="H50" s="5"/>
      <c r="I50" s="5">
        <f>B50*B50/10000</f>
        <v>0.04</v>
      </c>
      <c r="J50" s="5"/>
      <c r="K50" s="5"/>
      <c r="L50" s="5"/>
      <c r="M50" s="5" t="s">
        <v>26</v>
      </c>
      <c r="N50" s="5">
        <f>B50*B50/10000</f>
        <v>0.04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6" t="s">
        <v>97</v>
      </c>
      <c r="B51" s="12">
        <v>80</v>
      </c>
      <c r="C51" s="1">
        <f t="shared" ref="C51:C58" si="4">B51*B51/10000</f>
        <v>0.64</v>
      </c>
      <c r="D51" s="13">
        <v>30</v>
      </c>
      <c r="E51" s="1">
        <f t="shared" ref="E51:E58" si="5">D51*D51*C51</f>
        <v>576</v>
      </c>
      <c r="F51" s="1"/>
      <c r="G51" s="1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6" t="s">
        <v>75</v>
      </c>
      <c r="B52" s="12">
        <v>80</v>
      </c>
      <c r="C52" s="1">
        <f t="shared" si="4"/>
        <v>0.64</v>
      </c>
      <c r="D52" s="13">
        <v>20</v>
      </c>
      <c r="E52" s="1">
        <f t="shared" si="5"/>
        <v>256</v>
      </c>
      <c r="F52" s="1"/>
      <c r="G52" s="1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6"/>
      <c r="B53" s="12">
        <v>0</v>
      </c>
      <c r="C53" s="1">
        <f t="shared" si="4"/>
        <v>0</v>
      </c>
      <c r="D53" s="13">
        <v>0</v>
      </c>
      <c r="E53" s="1">
        <f t="shared" si="5"/>
        <v>0</v>
      </c>
      <c r="F53" s="1"/>
      <c r="G53" s="1"/>
      <c r="H53" s="1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6"/>
      <c r="B54" s="12">
        <v>0</v>
      </c>
      <c r="C54" s="1">
        <f t="shared" si="4"/>
        <v>0</v>
      </c>
      <c r="D54" s="13">
        <v>0</v>
      </c>
      <c r="E54" s="1">
        <f t="shared" si="5"/>
        <v>0</v>
      </c>
      <c r="F54" s="1"/>
      <c r="G54" s="1"/>
      <c r="H54" s="1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6"/>
      <c r="B55" s="12">
        <v>0</v>
      </c>
      <c r="C55" s="1">
        <f t="shared" si="4"/>
        <v>0</v>
      </c>
      <c r="D55" s="13">
        <v>0</v>
      </c>
      <c r="E55" s="1">
        <f t="shared" si="5"/>
        <v>0</v>
      </c>
      <c r="F55" s="1"/>
      <c r="G55" s="1"/>
      <c r="H55" s="1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6" t="s">
        <v>106</v>
      </c>
      <c r="B56" s="12">
        <v>50</v>
      </c>
      <c r="C56" s="1">
        <f t="shared" si="4"/>
        <v>0.25</v>
      </c>
      <c r="D56" s="13">
        <v>20</v>
      </c>
      <c r="E56" s="1">
        <f t="shared" si="5"/>
        <v>100</v>
      </c>
      <c r="F56" s="1"/>
      <c r="G56" s="1"/>
      <c r="H56" s="1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6" t="s">
        <v>107</v>
      </c>
      <c r="B57" s="12">
        <v>80</v>
      </c>
      <c r="C57" s="1">
        <f t="shared" si="4"/>
        <v>0.64</v>
      </c>
      <c r="D57" s="13">
        <v>20</v>
      </c>
      <c r="E57" s="1">
        <f t="shared" si="5"/>
        <v>256</v>
      </c>
      <c r="F57" s="1"/>
      <c r="G57" s="1"/>
      <c r="H57" s="1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6" t="s">
        <v>114</v>
      </c>
      <c r="B58" s="12">
        <v>85</v>
      </c>
      <c r="C58" s="1">
        <f t="shared" si="4"/>
        <v>0.72250000000000003</v>
      </c>
      <c r="D58" s="13">
        <v>20</v>
      </c>
      <c r="E58" s="1">
        <f t="shared" si="5"/>
        <v>289</v>
      </c>
      <c r="F58" s="1"/>
      <c r="G58" s="1"/>
      <c r="H58" s="1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2" t="s">
        <v>49</v>
      </c>
      <c r="B59" s="12"/>
      <c r="C59" s="2">
        <f>C51+C52+C53+C54+C55+C56+C57+C58</f>
        <v>2.8925000000000001</v>
      </c>
      <c r="D59" s="13"/>
      <c r="E59" s="2">
        <f>E51+E53+E52+E54+E55+E56+E57+E58</f>
        <v>1477</v>
      </c>
      <c r="F59" s="2">
        <f>E59/C59</f>
        <v>510.63094209161625</v>
      </c>
      <c r="G59" s="14">
        <f>SQRT(F59)</f>
        <v>22.597144556151697</v>
      </c>
      <c r="H59" s="15"/>
      <c r="I59" s="6"/>
      <c r="J59" s="6"/>
      <c r="K59" s="1"/>
      <c r="L59" s="1"/>
      <c r="M59" s="1"/>
      <c r="N59" s="1"/>
      <c r="O59" s="2">
        <f>G59*G59*N50</f>
        <v>20.425237683664651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5" t="s">
        <v>12</v>
      </c>
      <c r="B60" s="12">
        <v>50</v>
      </c>
      <c r="C60" s="11" t="s">
        <v>54</v>
      </c>
      <c r="D60" s="5"/>
      <c r="E60" s="5"/>
      <c r="F60" s="5"/>
      <c r="G60" s="5"/>
      <c r="H60" s="5"/>
      <c r="I60" s="5"/>
      <c r="J60" s="5"/>
      <c r="K60" s="5"/>
      <c r="L60" s="5"/>
      <c r="M60" s="5" t="s">
        <v>26</v>
      </c>
      <c r="N60" s="5">
        <f>B60*B60/10000</f>
        <v>0.25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 t="s">
        <v>76</v>
      </c>
      <c r="B61" s="12">
        <v>50</v>
      </c>
      <c r="C61" s="1">
        <f>B61*B61/10000</f>
        <v>0.25</v>
      </c>
      <c r="D61" s="13">
        <v>60</v>
      </c>
      <c r="E61" s="1">
        <f>D61*D61*C61</f>
        <v>900</v>
      </c>
      <c r="F61" s="1"/>
      <c r="G61" s="1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 t="s">
        <v>95</v>
      </c>
      <c r="B62" s="12">
        <v>70</v>
      </c>
      <c r="C62" s="1">
        <f>B62*B62/10000</f>
        <v>0.49</v>
      </c>
      <c r="D62" s="13">
        <v>15</v>
      </c>
      <c r="E62" s="1">
        <f>D62*D62*C62</f>
        <v>110.25</v>
      </c>
      <c r="F62" s="1"/>
      <c r="G62" s="1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 t="s">
        <v>127</v>
      </c>
      <c r="B63" s="12">
        <v>90</v>
      </c>
      <c r="C63" s="1">
        <f>B63*B63/10000</f>
        <v>0.81</v>
      </c>
      <c r="D63" s="13">
        <v>10</v>
      </c>
      <c r="E63" s="1">
        <f>D63*D63*C63</f>
        <v>81</v>
      </c>
      <c r="F63" s="1"/>
      <c r="G63" s="1"/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2" t="s">
        <v>46</v>
      </c>
      <c r="B64" s="12"/>
      <c r="C64" s="2">
        <f>C61+C62+C63</f>
        <v>1.55</v>
      </c>
      <c r="D64" s="13"/>
      <c r="E64" s="2">
        <f>E61+E62+E63</f>
        <v>1091.25</v>
      </c>
      <c r="F64" s="2">
        <f>E64/C64</f>
        <v>704.0322580645161</v>
      </c>
      <c r="G64" s="14">
        <f>SQRT(F64)</f>
        <v>26.533606201655214</v>
      </c>
      <c r="H64" s="15"/>
      <c r="I64" s="6"/>
      <c r="J64" s="6"/>
      <c r="K64" s="1"/>
      <c r="L64" s="1"/>
      <c r="M64" s="1"/>
      <c r="N64" s="1"/>
      <c r="O64" s="2">
        <f>G64*G64*N60</f>
        <v>176.008064516129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5" t="s">
        <v>13</v>
      </c>
      <c r="B65" s="12">
        <v>50</v>
      </c>
      <c r="C65" s="11" t="s">
        <v>51</v>
      </c>
      <c r="D65" s="5"/>
      <c r="E65" s="5"/>
      <c r="F65" s="5"/>
      <c r="G65" s="5"/>
      <c r="H65" s="5"/>
      <c r="I65" s="5"/>
      <c r="J65" s="5"/>
      <c r="K65" s="5"/>
      <c r="L65" s="5"/>
      <c r="M65" s="5" t="s">
        <v>26</v>
      </c>
      <c r="N65" s="5">
        <f>B65*B65/10000</f>
        <v>0.25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6" t="s">
        <v>96</v>
      </c>
      <c r="B66" s="12">
        <v>60</v>
      </c>
      <c r="C66" s="1">
        <f>B66*B66/10000</f>
        <v>0.36</v>
      </c>
      <c r="D66" s="13">
        <v>60</v>
      </c>
      <c r="E66" s="1">
        <f>D66*D66*C66</f>
        <v>1296</v>
      </c>
      <c r="F66" s="1"/>
      <c r="G66" s="1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6" t="s">
        <v>78</v>
      </c>
      <c r="B67" s="12">
        <v>70</v>
      </c>
      <c r="C67" s="1">
        <f>B67*B67/10000</f>
        <v>0.49</v>
      </c>
      <c r="D67" s="13">
        <v>70</v>
      </c>
      <c r="E67" s="1">
        <f>D67*D67*C67</f>
        <v>2401</v>
      </c>
      <c r="F67" s="1"/>
      <c r="G67" s="1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2" t="s">
        <v>47</v>
      </c>
      <c r="B68" s="2"/>
      <c r="C68" s="2">
        <f>C66+C67</f>
        <v>0.85</v>
      </c>
      <c r="D68" s="7"/>
      <c r="E68" s="2">
        <f>E66+E67</f>
        <v>3697</v>
      </c>
      <c r="F68" s="2">
        <f>E68/C68</f>
        <v>4349.4117647058829</v>
      </c>
      <c r="G68" s="14">
        <f>SQRT(F68)</f>
        <v>65.950070240340779</v>
      </c>
      <c r="H68" s="15"/>
      <c r="I68" s="6"/>
      <c r="J68" s="6"/>
      <c r="K68" s="6"/>
      <c r="L68" s="1"/>
      <c r="M68" s="1"/>
      <c r="N68" s="1"/>
      <c r="O68" s="2">
        <f>G68*G68*N65</f>
        <v>1087.3529411764705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5" t="s">
        <v>14</v>
      </c>
      <c r="B69" s="12">
        <v>20</v>
      </c>
      <c r="C69" s="11" t="s">
        <v>53</v>
      </c>
      <c r="D69" s="5"/>
      <c r="E69" s="5"/>
      <c r="F69" s="5"/>
      <c r="G69" s="5"/>
      <c r="H69" s="5"/>
      <c r="I69" s="5"/>
      <c r="J69" s="5"/>
      <c r="K69" s="5"/>
      <c r="L69" s="5"/>
      <c r="M69" s="5" t="s">
        <v>26</v>
      </c>
      <c r="N69" s="5">
        <f>B69*B69/10000</f>
        <v>0.04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 t="s">
        <v>76</v>
      </c>
      <c r="B70" s="12">
        <v>1</v>
      </c>
      <c r="C70" s="1">
        <f>B70*B70/10000</f>
        <v>1E-4</v>
      </c>
      <c r="D70" s="13">
        <v>70</v>
      </c>
      <c r="E70" s="1">
        <f>D70*D70*C70</f>
        <v>0.49000000000000005</v>
      </c>
      <c r="F70" s="1"/>
      <c r="G70" s="1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2" t="s">
        <v>48</v>
      </c>
      <c r="B71" s="2"/>
      <c r="C71" s="2">
        <f>C70+0</f>
        <v>1E-4</v>
      </c>
      <c r="D71" s="7"/>
      <c r="E71" s="2">
        <f>E70+0</f>
        <v>0.49000000000000005</v>
      </c>
      <c r="F71" s="2">
        <f>E71/C71</f>
        <v>4900</v>
      </c>
      <c r="G71" s="14">
        <f>SQRT(F71)</f>
        <v>70</v>
      </c>
      <c r="H71" s="15"/>
      <c r="I71" s="6"/>
      <c r="J71" s="6"/>
      <c r="K71" s="6"/>
      <c r="L71" s="6"/>
      <c r="M71" s="6"/>
      <c r="N71" s="2"/>
      <c r="O71" s="2">
        <f>G71*G71*N69</f>
        <v>196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6"/>
      <c r="I72" s="6"/>
      <c r="J72" s="6"/>
      <c r="K72" s="6"/>
      <c r="L72" s="6"/>
      <c r="M72" s="6"/>
      <c r="N72" s="1">
        <f>N15+N50+N60+N65+N69</f>
        <v>1.3900000000000001</v>
      </c>
      <c r="O72" s="1">
        <f>O48+O59+O64+O68+O71</f>
        <v>2680.4972792391463</v>
      </c>
      <c r="P72" s="1">
        <f>O72/N72</f>
        <v>1928.415308805141</v>
      </c>
      <c r="Q72" s="2">
        <f>SQRT(P72)</f>
        <v>43.913725744977967</v>
      </c>
      <c r="R72" s="8">
        <f>ROUND(100-Q72,0)</f>
        <v>56</v>
      </c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6"/>
      <c r="I73" s="6"/>
      <c r="J73" s="6"/>
      <c r="K73" s="6"/>
      <c r="L73" s="6"/>
      <c r="M73" s="6"/>
      <c r="N73" s="1"/>
      <c r="O73" s="1"/>
      <c r="P73" s="1"/>
      <c r="Q73" s="1">
        <f>ROUND(Q72,0)</f>
        <v>44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Conf.4</vt:lpstr>
      <vt:lpstr>Conf.3</vt:lpstr>
      <vt:lpstr>Conf.2</vt:lpstr>
      <vt:lpstr>Worst</vt:lpstr>
      <vt:lpstr>Conf.1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Khaydarshin</dc:creator>
  <cp:lastModifiedBy>Raul Khaydarshin</cp:lastModifiedBy>
  <cp:lastPrinted>2017-06-13T10:15:52Z</cp:lastPrinted>
  <dcterms:created xsi:type="dcterms:W3CDTF">2017-03-21T14:35:25Z</dcterms:created>
  <dcterms:modified xsi:type="dcterms:W3CDTF">2017-06-21T10:49:20Z</dcterms:modified>
</cp:coreProperties>
</file>