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J5" i="2"/>
  <c r="J6" i="2"/>
  <c r="J7" i="2"/>
  <c r="L7" i="2" s="1"/>
  <c r="J8" i="2"/>
  <c r="L8" i="2" s="1"/>
  <c r="J9" i="2"/>
  <c r="L9" i="2" s="1"/>
  <c r="J10" i="2"/>
  <c r="J11" i="2"/>
  <c r="L11" i="2" s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4" i="2"/>
  <c r="L5" i="2"/>
  <c r="L6" i="2"/>
  <c r="L10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H13" i="2"/>
  <c r="H14" i="2"/>
  <c r="H15" i="2"/>
  <c r="H16" i="2"/>
  <c r="H17" i="2"/>
  <c r="H18" i="2"/>
  <c r="I18" i="2" s="1"/>
  <c r="H19" i="2"/>
  <c r="H20" i="2"/>
  <c r="H21" i="2"/>
  <c r="H22" i="2"/>
  <c r="H23" i="2"/>
  <c r="H24" i="2"/>
  <c r="H25" i="2"/>
  <c r="H26" i="2"/>
  <c r="I26" i="2" s="1"/>
  <c r="H27" i="2"/>
  <c r="H28" i="2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6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7" i="2"/>
  <c r="I28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B3" i="3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B4" i="3" s="1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J2" i="2"/>
  <c r="L2" i="2" s="1"/>
  <c r="E3" i="3"/>
  <c r="E4" i="3"/>
  <c r="E2" i="3"/>
  <c r="C4" i="3" l="1"/>
  <c r="H2" i="2"/>
  <c r="I2" i="2" s="1"/>
  <c r="C2" i="3" s="1"/>
  <c r="E5" i="3"/>
  <c r="C3" i="3"/>
  <c r="B2" i="3" l="1"/>
  <c r="B5" i="3" s="1"/>
  <c r="C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<sst xmlns="http://schemas.openxmlformats.org/spreadsheetml/2006/main" count="1898" uniqueCount="285">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</sst>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89472"/>
        <c:axId val="219291008"/>
      </c:scatterChart>
      <c:valAx>
        <c:axId val="21928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291008"/>
        <c:crosses val="autoZero"/>
        <c:crossBetween val="midCat"/>
      </c:valAx>
      <c:valAx>
        <c:axId val="21929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89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F4" sqref="F4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13</v>
      </c>
      <c r="C2" t="str">
        <f>IF(B2="",VLOOKUP(A2,connections2!$A$3:$I$378,3,FALSE),VLOOKUP(B2,connections2!$G$3:$I$378,3,FALSE))</f>
        <v>KPC</v>
      </c>
      <c r="D2">
        <f t="shared" ref="D2:D66" si="0">E2+F2</f>
        <v>150</v>
      </c>
      <c r="E2">
        <v>100</v>
      </c>
      <c r="F2">
        <v>50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230</v>
      </c>
      <c r="E3">
        <v>80</v>
      </c>
      <c r="F3">
        <v>150</v>
      </c>
      <c r="G3">
        <v>501</v>
      </c>
      <c r="H3">
        <f>IF(M3*D3^3+N3*D3^2+O3*D3+P3&lt;0,0,M3*D3^3+N3*D3^2+O3*D3+P3)</f>
        <v>190.39999999999964</v>
      </c>
      <c r="I3">
        <f>H3*G3/1000</f>
        <v>95.390399999999815</v>
      </c>
      <c r="J3">
        <f t="shared" ref="J3:J66" si="1">IF(Q3*D3^3+R3*D3^2+S3*D3+T3&lt;0,0,Q3*D3^3+R3*D3^2+S3*D3+T3)</f>
        <v>360.03</v>
      </c>
      <c r="K3">
        <v>500</v>
      </c>
      <c r="L3">
        <f>K3-J3</f>
        <v>139.97000000000003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27</v>
      </c>
      <c r="C4" t="str">
        <f>IF(B4="",VLOOKUP(A4,connections2!$A$3:$I$378,3,FALSE),VLOOKUP(B4,connections2!$G$3:$I$378,3,FALSE))</f>
        <v>U2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52008.000000000058</v>
      </c>
      <c r="C2" s="35">
        <f>SUMIF(Wells!$C$2:$C$200,A2,Wells!$I$2:$I$200)</f>
        <v>30065.966399999983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20753.599999999999</v>
      </c>
      <c r="C3" s="35">
        <f>SUMIF(Wells!$C$2:$C$200,A3,Wells!$I$2:$I$200)</f>
        <v>11306.740799999996</v>
      </c>
      <c r="D3" s="35">
        <v>79</v>
      </c>
      <c r="E3">
        <f>COUNTIF(Wells!$C$2:$C$200,A3)</f>
        <v>29</v>
      </c>
    </row>
    <row r="4" spans="1:5" x14ac:dyDescent="0.3">
      <c r="A4" t="s">
        <v>25</v>
      </c>
      <c r="B4" s="35">
        <f>SUMIF(Wells!$C$2:$C$200,A4,Wells!$H$2:$H$200)</f>
        <v>14867.19999999999</v>
      </c>
      <c r="C4" s="35">
        <f>SUMIF(Wells!$C$2:$C$200,A4,Wells!$I$2:$I$200)</f>
        <v>7889.3119999999944</v>
      </c>
      <c r="D4" s="35">
        <v>130</v>
      </c>
      <c r="E4">
        <f>COUNTIF(Wells!$C$2:$C$200,A4)</f>
        <v>23</v>
      </c>
    </row>
    <row r="5" spans="1:5" x14ac:dyDescent="0.3">
      <c r="A5" t="s">
        <v>276</v>
      </c>
      <c r="B5" s="36">
        <f>SUM(B2:B4)</f>
        <v>87628.800000000047</v>
      </c>
      <c r="C5" s="36">
        <f>SUM(C2:C4)</f>
        <v>49262.019199999966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2017-12-19T20:03:16Z</dcterms:modified>
  <cp:category/>
  <dc:identifier/>
  <cp:contentStatus/>
  <dc:language/>
  <cp:version/>
</cp:coreProperties>
</file>